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codeName="ThisWorkbook" defaultThemeVersion="124226"/>
  <mc:AlternateContent xmlns:mc="http://schemas.openxmlformats.org/markup-compatibility/2006">
    <mc:Choice Requires="x15">
      <x15ac:absPath xmlns:x15ac="http://schemas.microsoft.com/office/spreadsheetml/2010/11/ac" url="https://nacalogistics.sharepoint.com/sites/AUFileStore/sydney/AUS Corporate/Corporate Accounts/AAW/"/>
    </mc:Choice>
  </mc:AlternateContent>
  <xr:revisionPtr revIDLastSave="16" documentId="13_ncr:1_{127798BC-1C04-4575-AA0B-1F46E317CB0B}" xr6:coauthVersionLast="47" xr6:coauthVersionMax="47" xr10:uidLastSave="{24768EAD-2B27-4CBE-AEE8-523153A9D1AC}"/>
  <bookViews>
    <workbookView xWindow="-108" yWindow="-108" windowWidth="23256" windowHeight="12456" tabRatio="891" xr2:uid="{00000000-000D-0000-FFFF-FFFF00000000}"/>
  </bookViews>
  <sheets>
    <sheet name="Cover Page" sheetId="97" r:id="rId1"/>
    <sheet name="Conditions" sheetId="147" r:id="rId2"/>
    <sheet name="Routing Order" sheetId="144" r:id="rId3"/>
    <sheet name="IMO2020 Surcharges" sheetId="145" r:id="rId4"/>
    <sheet name="Rate Search" sheetId="96" r:id="rId5"/>
    <sheet name="Cartage" sheetId="148" r:id="rId6"/>
    <sheet name="Prepaid Local Charges" sheetId="105" r:id="rId7"/>
    <sheet name="Collect Local Charges" sheetId="106" r:id="rId8"/>
    <sheet name="Agent Search" sheetId="146" r:id="rId9"/>
    <sheet name="Origin" sheetId="95" state="hidden" r:id="rId10"/>
    <sheet name="Tariff" sheetId="2" r:id="rId11"/>
  </sheets>
  <definedNames>
    <definedName name="_xlnm._FilterDatabase" localSheetId="8" hidden="1">'Agent Search'!$B$29:$I$135</definedName>
    <definedName name="_xlnm._FilterDatabase" localSheetId="7" hidden="1">'Collect Local Charges'!$A$5:$J$29</definedName>
    <definedName name="_xlnm._FilterDatabase" localSheetId="3" hidden="1">'IMO2020 Surcharges'!$B$5:$E$5</definedName>
    <definedName name="_xlnm._FilterDatabase" localSheetId="6" hidden="1">'Prepaid Local Charges'!$A$5:$J$29</definedName>
    <definedName name="_xlnm._FilterDatabase" localSheetId="2" hidden="1">'Routing Order'!$B$44:$I$150</definedName>
    <definedName name="_xlnm._FilterDatabase" localSheetId="10" hidden="1">Tariff!$B$7:$AA$510</definedName>
    <definedName name="Origin" localSheetId="8">OFFSET(#REF!, 0, 0, COUNTA(#REF!))</definedName>
    <definedName name="Origin" localSheetId="5">OFFSET(#REF!, 0, 0, COUNTA(#REF!))</definedName>
    <definedName name="Origin" localSheetId="7">OFFSET(#REF!, 0, 0, COUNTA(#REF!))</definedName>
    <definedName name="Origin" localSheetId="1">OFFSET(#REF!, 0, 0, COUNTA(#REF!))</definedName>
    <definedName name="Origin" localSheetId="3">OFFSET(#REF!, 0, 0, COUNTA(#REF!))</definedName>
    <definedName name="Origin" localSheetId="6">OFFSET(#REF!, 0, 0, COUNTA(#REF!))</definedName>
    <definedName name="Origin" localSheetId="2">OFFSET(#REF!, 0, 0, COUNTA(#REF!))</definedName>
    <definedName name="Origin">OFFSET(Tariff!$G$8:$G$510, 0, 0, COUNTA(Tariff!$G$8:$G$510))</definedName>
    <definedName name="_xlnm.Print_Area" localSheetId="8">'Agent Search'!$A$1:$K$18</definedName>
    <definedName name="_xlnm.Print_Area" localSheetId="5">Cartage!$A$1:$G$25</definedName>
    <definedName name="_xlnm.Print_Area" localSheetId="7">'Collect Local Charges'!$B:$K</definedName>
    <definedName name="_xlnm.Print_Area" localSheetId="1">Conditions!$A$1:$M$96</definedName>
    <definedName name="_xlnm.Print_Area" localSheetId="0">'Cover Page'!$A$1:$N$35</definedName>
    <definedName name="_xlnm.Print_Area" localSheetId="3">'IMO2020 Surcharges'!$B$1:$E$18</definedName>
    <definedName name="_xlnm.Print_Area" localSheetId="6">'Prepaid Local Charges'!$B:$K</definedName>
    <definedName name="_xlnm.Print_Area" localSheetId="4">'Rate Search'!$A$1:$Q$26</definedName>
    <definedName name="_xlnm.Print_Area" localSheetId="2">'Routing Order'!$A$5:$L$41</definedName>
    <definedName name="_xlnm.Print_Area" localSheetId="10">Tariff!$E:$AA</definedName>
    <definedName name="_xlnm.Print_Titles" localSheetId="10">Tariff!$F:$O,Tariff!$4:$7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46" l="1"/>
  <c r="C13" i="146"/>
  <c r="C12" i="146"/>
  <c r="C11" i="146"/>
  <c r="C10" i="146"/>
  <c r="G7" i="146"/>
  <c r="E25" i="144"/>
  <c r="E24" i="144"/>
  <c r="E23" i="144"/>
  <c r="E22" i="144"/>
  <c r="E21" i="144"/>
  <c r="H4" i="144"/>
  <c r="C18" i="144" s="1"/>
  <c r="L7" i="96"/>
  <c r="H7" i="96" a="1"/>
  <c r="H7" i="96" s="1"/>
  <c r="C25" i="96" a="1"/>
  <c r="C25" i="96" s="1"/>
  <c r="P18" i="96" a="1"/>
  <c r="P18" i="96" s="1"/>
  <c r="O18" i="96" a="1"/>
  <c r="O18" i="96" s="1"/>
  <c r="N18" i="96" a="1"/>
  <c r="N18" i="96" s="1"/>
  <c r="M18" i="96" a="1"/>
  <c r="M18" i="96" s="1"/>
  <c r="L18" i="96" a="1"/>
  <c r="L18" i="96" s="1"/>
  <c r="K18" i="96" a="1"/>
  <c r="K18" i="96" s="1"/>
  <c r="J18" i="96" a="1"/>
  <c r="J18" i="96" s="1"/>
  <c r="I18" i="96" a="1"/>
  <c r="I18" i="96" s="1"/>
  <c r="H18" i="96" a="1"/>
  <c r="H18" i="96" s="1"/>
  <c r="G18" i="96" a="1"/>
  <c r="G18" i="96" s="1"/>
  <c r="F18" i="96" a="1"/>
  <c r="F18" i="96" s="1"/>
  <c r="E18" i="96" a="1"/>
  <c r="E18" i="96" s="1"/>
  <c r="D18" i="96" a="1"/>
  <c r="D18" i="96" s="1"/>
  <c r="C18" i="96" a="1"/>
  <c r="C18" i="96" s="1"/>
  <c r="B18" i="96" a="1"/>
  <c r="B18" i="96" s="1"/>
  <c r="P17" i="96" a="1"/>
  <c r="P17" i="96" s="1"/>
  <c r="O17" i="96" a="1"/>
  <c r="O17" i="96" s="1"/>
  <c r="N17" i="96" a="1"/>
  <c r="N17" i="96" s="1"/>
  <c r="M17" i="96" a="1"/>
  <c r="M17" i="96" s="1"/>
  <c r="L17" i="96" a="1"/>
  <c r="L17" i="96" s="1"/>
  <c r="K17" i="96" a="1"/>
  <c r="K17" i="96" s="1"/>
  <c r="J17" i="96" a="1"/>
  <c r="J17" i="96" s="1"/>
  <c r="I17" i="96" a="1"/>
  <c r="I17" i="96" s="1"/>
  <c r="H17" i="96" a="1"/>
  <c r="H17" i="96" s="1"/>
  <c r="G17" i="96" a="1"/>
  <c r="G17" i="96" s="1"/>
  <c r="F17" i="96" a="1"/>
  <c r="F17" i="96" s="1"/>
  <c r="E17" i="96" a="1"/>
  <c r="E17" i="96" s="1"/>
  <c r="D17" i="96" a="1"/>
  <c r="D17" i="96" s="1"/>
  <c r="C17" i="96" a="1"/>
  <c r="C17" i="96" s="1"/>
  <c r="B17" i="96" a="1"/>
  <c r="B17" i="96" s="1"/>
  <c r="P16" i="96" a="1"/>
  <c r="P16" i="96" s="1"/>
  <c r="O16" i="96" a="1"/>
  <c r="O16" i="96" s="1"/>
  <c r="N16" i="96" a="1"/>
  <c r="N16" i="96" s="1"/>
  <c r="M16" i="96" a="1"/>
  <c r="M16" i="96" s="1"/>
  <c r="L16" i="96" a="1"/>
  <c r="L16" i="96" s="1"/>
  <c r="K16" i="96" a="1"/>
  <c r="K16" i="96" s="1"/>
  <c r="J16" i="96" a="1"/>
  <c r="J16" i="96" s="1"/>
  <c r="I16" i="96" a="1"/>
  <c r="I16" i="96" s="1"/>
  <c r="H16" i="96" a="1"/>
  <c r="H16" i="96" s="1"/>
  <c r="G16" i="96" a="1"/>
  <c r="G16" i="96" s="1"/>
  <c r="F16" i="96" a="1"/>
  <c r="F16" i="96" s="1"/>
  <c r="E16" i="96" a="1"/>
  <c r="E16" i="96" s="1"/>
  <c r="D16" i="96" a="1"/>
  <c r="D16" i="96" s="1"/>
  <c r="C16" i="96" a="1"/>
  <c r="C16" i="96" s="1"/>
  <c r="B16" i="96" a="1"/>
  <c r="B16" i="96" s="1"/>
  <c r="P15" i="96" a="1"/>
  <c r="P15" i="96" s="1"/>
  <c r="O15" i="96" a="1"/>
  <c r="O15" i="96" s="1"/>
  <c r="N15" i="96" a="1"/>
  <c r="N15" i="96" s="1"/>
  <c r="M15" i="96" a="1"/>
  <c r="M15" i="96" s="1"/>
  <c r="L15" i="96" a="1"/>
  <c r="L15" i="96" s="1"/>
  <c r="K15" i="96" a="1"/>
  <c r="K15" i="96" s="1"/>
  <c r="J15" i="96" a="1"/>
  <c r="J15" i="96" s="1"/>
  <c r="I15" i="96" a="1"/>
  <c r="I15" i="96" s="1"/>
  <c r="H15" i="96" a="1"/>
  <c r="H15" i="96" s="1"/>
  <c r="G15" i="96" a="1"/>
  <c r="G15" i="96" s="1"/>
  <c r="F15" i="96" a="1"/>
  <c r="F15" i="96" s="1"/>
  <c r="E15" i="96" a="1"/>
  <c r="E15" i="96" s="1"/>
  <c r="D15" i="96" a="1"/>
  <c r="D15" i="96" s="1"/>
  <c r="C15" i="96" a="1"/>
  <c r="C15" i="96" s="1"/>
  <c r="B15" i="96" a="1"/>
  <c r="B15" i="96" s="1"/>
  <c r="P14" i="96" a="1"/>
  <c r="P14" i="96" s="1"/>
  <c r="O14" i="96" a="1"/>
  <c r="O14" i="96" s="1"/>
  <c r="N14" i="96" a="1"/>
  <c r="N14" i="96" s="1"/>
  <c r="M14" i="96" a="1"/>
  <c r="M14" i="96" s="1"/>
  <c r="L14" i="96" a="1"/>
  <c r="L14" i="96" s="1"/>
  <c r="K14" i="96" a="1"/>
  <c r="K14" i="96" s="1"/>
  <c r="J14" i="96" a="1"/>
  <c r="J14" i="96" s="1"/>
  <c r="I14" i="96" a="1"/>
  <c r="I14" i="96" s="1"/>
  <c r="H14" i="96" a="1"/>
  <c r="H14" i="96" s="1"/>
  <c r="G14" i="96" a="1"/>
  <c r="G14" i="96" s="1"/>
  <c r="F14" i="96" a="1"/>
  <c r="F14" i="96" s="1"/>
  <c r="E14" i="96" a="1"/>
  <c r="E14" i="96" s="1"/>
  <c r="D14" i="96" a="1"/>
  <c r="D14" i="96" s="1"/>
  <c r="C14" i="96" a="1"/>
  <c r="C14" i="96" s="1"/>
  <c r="B14" i="96" a="1"/>
  <c r="B14" i="96" s="1"/>
  <c r="P13" i="96" a="1"/>
  <c r="P13" i="96" s="1"/>
  <c r="O13" i="96" a="1"/>
  <c r="O13" i="96" s="1"/>
  <c r="N13" i="96" a="1"/>
  <c r="N13" i="96" s="1"/>
  <c r="M13" i="96" a="1"/>
  <c r="M13" i="96" s="1"/>
  <c r="L13" i="96" a="1"/>
  <c r="L13" i="96" s="1"/>
  <c r="K13" i="96" a="1"/>
  <c r="K13" i="96" s="1"/>
  <c r="J13" i="96" a="1"/>
  <c r="J13" i="96" s="1"/>
  <c r="I13" i="96" a="1"/>
  <c r="I13" i="96" s="1"/>
  <c r="H13" i="96" a="1"/>
  <c r="H13" i="96" s="1"/>
  <c r="G13" i="96" a="1"/>
  <c r="G13" i="96" s="1"/>
  <c r="F13" i="96" a="1"/>
  <c r="F13" i="96" s="1"/>
  <c r="E13" i="96" a="1"/>
  <c r="E13" i="96" s="1"/>
  <c r="D13" i="96" a="1"/>
  <c r="D13" i="96" s="1"/>
  <c r="C13" i="96" a="1"/>
  <c r="C13" i="96" s="1"/>
  <c r="B13" i="96" a="1"/>
  <c r="B13" i="96" s="1"/>
  <c r="P12" i="96" a="1"/>
  <c r="P12" i="96" s="1"/>
  <c r="O12" i="96" a="1"/>
  <c r="O12" i="96" s="1"/>
  <c r="N12" i="96" a="1"/>
  <c r="N12" i="96" s="1"/>
  <c r="M12" i="96" a="1"/>
  <c r="M12" i="96" s="1"/>
  <c r="L12" i="96" a="1"/>
  <c r="L12" i="96" s="1"/>
  <c r="K12" i="96" a="1"/>
  <c r="K12" i="96" s="1"/>
  <c r="J12" i="96" a="1"/>
  <c r="J12" i="96" s="1"/>
  <c r="I12" i="96" a="1"/>
  <c r="I12" i="96" s="1"/>
  <c r="H12" i="96" a="1"/>
  <c r="H12" i="96" s="1"/>
  <c r="G12" i="96" a="1"/>
  <c r="G12" i="96" s="1"/>
  <c r="F12" i="96" a="1"/>
  <c r="F12" i="96" s="1"/>
  <c r="E12" i="96" a="1"/>
  <c r="E12" i="96" s="1"/>
  <c r="D12" i="96" a="1"/>
  <c r="D12" i="96" s="1"/>
  <c r="C12" i="96" a="1"/>
  <c r="C12" i="96" s="1"/>
  <c r="B12" i="96" a="1"/>
  <c r="B12" i="96" s="1"/>
  <c r="D200" i="2"/>
  <c r="C200" i="2"/>
  <c r="B200" i="2"/>
  <c r="D19" i="96" l="1" a="1"/>
  <c r="D19" i="96" s="1"/>
  <c r="E19" i="96" a="1"/>
  <c r="E19" i="96" s="1"/>
  <c r="F19" i="96" a="1"/>
  <c r="F19" i="96" s="1"/>
  <c r="G19" i="96" a="1"/>
  <c r="G19" i="96" s="1"/>
  <c r="H19" i="96" a="1"/>
  <c r="H19" i="96" s="1"/>
  <c r="I19" i="96" a="1"/>
  <c r="I19" i="96" s="1"/>
  <c r="J19" i="96" a="1"/>
  <c r="J19" i="96" s="1"/>
  <c r="K19" i="96" a="1"/>
  <c r="K19" i="96" s="1"/>
  <c r="L19" i="96" a="1"/>
  <c r="L19" i="96" s="1"/>
  <c r="M19" i="96" a="1"/>
  <c r="M19" i="96" s="1"/>
  <c r="N19" i="96" a="1"/>
  <c r="N19" i="96" s="1"/>
  <c r="O19" i="96" a="1"/>
  <c r="O19" i="96" s="1"/>
  <c r="P19" i="96" a="1"/>
  <c r="P19" i="96" s="1"/>
  <c r="D20" i="96" a="1"/>
  <c r="D20" i="96" s="1"/>
  <c r="E20" i="96" a="1"/>
  <c r="E20" i="96" s="1"/>
  <c r="F20" i="96" a="1"/>
  <c r="F20" i="96" s="1"/>
  <c r="G20" i="96" a="1"/>
  <c r="G20" i="96" s="1"/>
  <c r="H20" i="96" a="1"/>
  <c r="H20" i="96" s="1"/>
  <c r="I20" i="96" a="1"/>
  <c r="I20" i="96" s="1"/>
  <c r="J20" i="96" a="1"/>
  <c r="J20" i="96" s="1"/>
  <c r="K20" i="96" a="1"/>
  <c r="K20" i="96" s="1"/>
  <c r="L20" i="96" a="1"/>
  <c r="L20" i="96" s="1"/>
  <c r="M20" i="96" a="1"/>
  <c r="M20" i="96" s="1"/>
  <c r="N20" i="96" a="1"/>
  <c r="N20" i="96" s="1"/>
  <c r="O20" i="96" a="1"/>
  <c r="O20" i="96" s="1"/>
  <c r="P20" i="96" a="1"/>
  <c r="P20" i="96" s="1"/>
  <c r="D21" i="96" a="1"/>
  <c r="D21" i="96" s="1"/>
  <c r="E21" i="96" a="1"/>
  <c r="E21" i="96" s="1"/>
  <c r="F21" i="96" a="1"/>
  <c r="F21" i="96" s="1"/>
  <c r="G21" i="96" a="1"/>
  <c r="G21" i="96" s="1"/>
  <c r="H21" i="96" a="1"/>
  <c r="H21" i="96" s="1"/>
  <c r="I21" i="96" a="1"/>
  <c r="I21" i="96" s="1"/>
  <c r="J21" i="96" a="1"/>
  <c r="J21" i="96" s="1"/>
  <c r="K21" i="96" a="1"/>
  <c r="K21" i="96" s="1"/>
  <c r="L21" i="96" a="1"/>
  <c r="L21" i="96" s="1"/>
  <c r="M21" i="96" a="1"/>
  <c r="M21" i="96" s="1"/>
  <c r="N21" i="96" a="1"/>
  <c r="N21" i="96" s="1"/>
  <c r="O21" i="96" a="1"/>
  <c r="O21" i="96" s="1"/>
  <c r="P21" i="96" a="1"/>
  <c r="P21" i="96" s="1"/>
  <c r="C21" i="96" a="1"/>
  <c r="C21" i="96" s="1"/>
  <c r="C20" i="96" a="1"/>
  <c r="C20" i="96" s="1"/>
  <c r="C19" i="96" a="1"/>
  <c r="C19" i="96" s="1"/>
  <c r="B21" i="96" a="1"/>
  <c r="B21" i="96" s="1"/>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8" i="2"/>
  <c r="B20" i="96" a="1"/>
  <c r="B20" i="96" s="1"/>
  <c r="B19" i="96" a="1"/>
  <c r="B19" i="96" s="1"/>
  <c r="D510" i="2" l="1"/>
  <c r="B510" i="2"/>
  <c r="D509" i="2"/>
  <c r="B509" i="2"/>
  <c r="D508" i="2"/>
  <c r="B508" i="2"/>
  <c r="D507" i="2"/>
  <c r="B507" i="2"/>
  <c r="D506" i="2"/>
  <c r="B506" i="2"/>
  <c r="D505" i="2"/>
  <c r="B505" i="2"/>
  <c r="D504" i="2"/>
  <c r="B504" i="2"/>
  <c r="D503" i="2"/>
  <c r="B503" i="2"/>
  <c r="D502" i="2"/>
  <c r="B502" i="2"/>
  <c r="D501" i="2"/>
  <c r="B501" i="2"/>
  <c r="D500" i="2"/>
  <c r="B500" i="2"/>
  <c r="D499" i="2"/>
  <c r="B499" i="2"/>
  <c r="D498" i="2"/>
  <c r="B498" i="2"/>
  <c r="D497" i="2"/>
  <c r="B497" i="2"/>
  <c r="D496" i="2"/>
  <c r="B496" i="2"/>
  <c r="D495" i="2"/>
  <c r="B495" i="2"/>
  <c r="D494" i="2"/>
  <c r="B494" i="2"/>
  <c r="D493" i="2"/>
  <c r="B493" i="2"/>
  <c r="D492" i="2"/>
  <c r="B492" i="2"/>
  <c r="D491" i="2"/>
  <c r="B491" i="2"/>
  <c r="D490" i="2"/>
  <c r="B490" i="2"/>
  <c r="D489" i="2"/>
  <c r="B489" i="2"/>
  <c r="D488" i="2"/>
  <c r="B488" i="2"/>
  <c r="D487" i="2"/>
  <c r="B487" i="2"/>
  <c r="D486" i="2"/>
  <c r="B486" i="2"/>
  <c r="D485" i="2"/>
  <c r="B485" i="2"/>
  <c r="D484" i="2"/>
  <c r="B484" i="2"/>
  <c r="D483" i="2"/>
  <c r="B483" i="2"/>
  <c r="D482" i="2"/>
  <c r="B482" i="2"/>
  <c r="D481" i="2"/>
  <c r="B481" i="2"/>
  <c r="D480" i="2"/>
  <c r="B480" i="2"/>
  <c r="D479" i="2"/>
  <c r="B479" i="2"/>
  <c r="D478" i="2"/>
  <c r="B478" i="2"/>
  <c r="D477" i="2"/>
  <c r="B477" i="2"/>
  <c r="D476" i="2"/>
  <c r="B476" i="2"/>
  <c r="D475" i="2"/>
  <c r="B475" i="2"/>
  <c r="D474" i="2"/>
  <c r="B474" i="2"/>
  <c r="D473" i="2"/>
  <c r="B473" i="2"/>
  <c r="D472" i="2"/>
  <c r="B472" i="2"/>
  <c r="D471" i="2"/>
  <c r="B471" i="2"/>
  <c r="D470" i="2"/>
  <c r="B470" i="2"/>
  <c r="D469" i="2"/>
  <c r="B469" i="2"/>
  <c r="D468" i="2"/>
  <c r="B468" i="2"/>
  <c r="D467" i="2"/>
  <c r="B467" i="2"/>
  <c r="D466" i="2"/>
  <c r="B466" i="2"/>
  <c r="D465" i="2"/>
  <c r="B465" i="2"/>
  <c r="D464" i="2"/>
  <c r="B464" i="2"/>
  <c r="D463" i="2"/>
  <c r="B463" i="2"/>
  <c r="D462" i="2"/>
  <c r="B462" i="2"/>
  <c r="D461" i="2"/>
  <c r="B461" i="2"/>
  <c r="D460" i="2"/>
  <c r="B460" i="2"/>
  <c r="D459" i="2"/>
  <c r="B459" i="2"/>
  <c r="D458" i="2"/>
  <c r="B458" i="2"/>
  <c r="D457" i="2"/>
  <c r="B457" i="2"/>
  <c r="D456" i="2"/>
  <c r="B456" i="2"/>
  <c r="D455" i="2"/>
  <c r="B455" i="2"/>
  <c r="D454" i="2"/>
  <c r="B454" i="2"/>
  <c r="D453" i="2"/>
  <c r="B453" i="2"/>
  <c r="D452" i="2"/>
  <c r="B452" i="2"/>
  <c r="D451" i="2"/>
  <c r="B451" i="2"/>
  <c r="D450" i="2"/>
  <c r="B450" i="2"/>
  <c r="D449" i="2"/>
  <c r="B449" i="2"/>
  <c r="D448" i="2"/>
  <c r="B448" i="2"/>
  <c r="D447" i="2"/>
  <c r="B447" i="2"/>
  <c r="D446" i="2"/>
  <c r="B446" i="2"/>
  <c r="D445" i="2"/>
  <c r="B445" i="2"/>
  <c r="D444" i="2"/>
  <c r="B444" i="2"/>
  <c r="D443" i="2"/>
  <c r="B443" i="2"/>
  <c r="D442" i="2"/>
  <c r="B442" i="2"/>
  <c r="D441" i="2"/>
  <c r="B441" i="2"/>
  <c r="D440" i="2"/>
  <c r="B440" i="2"/>
  <c r="D439" i="2"/>
  <c r="B439" i="2"/>
  <c r="D438" i="2"/>
  <c r="B438" i="2"/>
  <c r="D437" i="2"/>
  <c r="B437" i="2"/>
  <c r="D436" i="2"/>
  <c r="B436" i="2"/>
  <c r="D435" i="2"/>
  <c r="B435" i="2"/>
  <c r="D434" i="2"/>
  <c r="B434" i="2"/>
  <c r="D433" i="2"/>
  <c r="B433" i="2"/>
  <c r="D432" i="2"/>
  <c r="B432" i="2"/>
  <c r="D431" i="2"/>
  <c r="B431" i="2"/>
  <c r="D430" i="2"/>
  <c r="B430" i="2"/>
  <c r="D429" i="2"/>
  <c r="B429" i="2"/>
  <c r="D428" i="2"/>
  <c r="B428" i="2"/>
  <c r="D427" i="2"/>
  <c r="B427" i="2"/>
  <c r="D426" i="2"/>
  <c r="B426" i="2"/>
  <c r="D425" i="2"/>
  <c r="B425" i="2"/>
  <c r="D424" i="2"/>
  <c r="B424" i="2"/>
  <c r="D423" i="2"/>
  <c r="B423" i="2"/>
  <c r="D422" i="2"/>
  <c r="B422" i="2"/>
  <c r="D421" i="2"/>
  <c r="B421" i="2"/>
  <c r="D420" i="2"/>
  <c r="B420" i="2"/>
  <c r="D419" i="2"/>
  <c r="B419" i="2"/>
  <c r="D418" i="2"/>
  <c r="B418" i="2"/>
  <c r="D417" i="2"/>
  <c r="B417" i="2"/>
  <c r="D416" i="2"/>
  <c r="B416" i="2"/>
  <c r="D415" i="2"/>
  <c r="B415" i="2"/>
  <c r="D414" i="2"/>
  <c r="B414" i="2"/>
  <c r="D413" i="2"/>
  <c r="B413" i="2"/>
  <c r="D412" i="2"/>
  <c r="B412" i="2"/>
  <c r="D411" i="2"/>
  <c r="B411" i="2"/>
  <c r="D410" i="2"/>
  <c r="B410" i="2"/>
  <c r="D409" i="2"/>
  <c r="B409" i="2"/>
  <c r="D408" i="2"/>
  <c r="B408" i="2"/>
  <c r="D407" i="2"/>
  <c r="B407" i="2"/>
  <c r="D406" i="2"/>
  <c r="B406" i="2"/>
  <c r="D405" i="2"/>
  <c r="B405" i="2"/>
  <c r="D404" i="2"/>
  <c r="B404" i="2"/>
  <c r="D403" i="2"/>
  <c r="B403" i="2"/>
  <c r="D402" i="2"/>
  <c r="B402" i="2"/>
  <c r="D401" i="2"/>
  <c r="B401" i="2"/>
  <c r="D400" i="2"/>
  <c r="B400" i="2"/>
  <c r="D399" i="2"/>
  <c r="B399" i="2"/>
  <c r="D398" i="2"/>
  <c r="B398" i="2"/>
  <c r="D397" i="2"/>
  <c r="B397" i="2"/>
  <c r="D396" i="2"/>
  <c r="B396" i="2"/>
  <c r="D395" i="2"/>
  <c r="B395" i="2"/>
  <c r="D394" i="2"/>
  <c r="B394" i="2"/>
  <c r="D393" i="2"/>
  <c r="B393" i="2"/>
  <c r="D392" i="2"/>
  <c r="B392" i="2"/>
  <c r="D391" i="2"/>
  <c r="B391" i="2"/>
  <c r="D390" i="2"/>
  <c r="B390" i="2"/>
  <c r="D389" i="2"/>
  <c r="B389" i="2"/>
  <c r="D388" i="2"/>
  <c r="B388" i="2"/>
  <c r="D387" i="2"/>
  <c r="B387" i="2"/>
  <c r="D386" i="2"/>
  <c r="B386" i="2"/>
  <c r="D385" i="2"/>
  <c r="B385" i="2"/>
  <c r="D384" i="2"/>
  <c r="B384" i="2"/>
  <c r="D383" i="2"/>
  <c r="B383" i="2"/>
  <c r="D382" i="2"/>
  <c r="B382" i="2"/>
  <c r="D381" i="2"/>
  <c r="B381" i="2"/>
  <c r="D380" i="2"/>
  <c r="B380" i="2"/>
  <c r="D379" i="2"/>
  <c r="B379" i="2"/>
  <c r="D378" i="2"/>
  <c r="B378" i="2"/>
  <c r="D377" i="2"/>
  <c r="B377" i="2"/>
  <c r="D376" i="2"/>
  <c r="B376" i="2"/>
  <c r="D375" i="2"/>
  <c r="B375" i="2"/>
  <c r="D374" i="2"/>
  <c r="B374" i="2"/>
  <c r="D373" i="2"/>
  <c r="B373" i="2"/>
  <c r="D372" i="2"/>
  <c r="B372" i="2"/>
  <c r="D371" i="2"/>
  <c r="B371" i="2"/>
  <c r="D370" i="2"/>
  <c r="B370" i="2"/>
  <c r="D369" i="2"/>
  <c r="B369" i="2"/>
  <c r="D368" i="2"/>
  <c r="B368" i="2"/>
  <c r="D367" i="2"/>
  <c r="B367" i="2"/>
  <c r="D366" i="2"/>
  <c r="B366" i="2"/>
  <c r="D365" i="2"/>
  <c r="B365" i="2"/>
  <c r="D364" i="2"/>
  <c r="B364" i="2"/>
  <c r="D363" i="2"/>
  <c r="B363" i="2"/>
  <c r="D362" i="2"/>
  <c r="B362" i="2"/>
  <c r="D361" i="2"/>
  <c r="B361" i="2"/>
  <c r="D360" i="2"/>
  <c r="B360" i="2"/>
  <c r="D359" i="2"/>
  <c r="B359" i="2"/>
  <c r="D358" i="2"/>
  <c r="B358" i="2"/>
  <c r="D357" i="2"/>
  <c r="B357" i="2"/>
  <c r="D356" i="2"/>
  <c r="B356" i="2"/>
  <c r="D355" i="2"/>
  <c r="B355" i="2"/>
  <c r="D354" i="2"/>
  <c r="B354" i="2"/>
  <c r="D353" i="2"/>
  <c r="B353" i="2"/>
  <c r="D352" i="2"/>
  <c r="B352" i="2"/>
  <c r="D351" i="2"/>
  <c r="B351" i="2"/>
  <c r="D350" i="2"/>
  <c r="B350" i="2"/>
  <c r="D349" i="2"/>
  <c r="B349" i="2"/>
  <c r="D348" i="2"/>
  <c r="B348" i="2"/>
  <c r="D347" i="2"/>
  <c r="B347" i="2"/>
  <c r="D346" i="2"/>
  <c r="B346" i="2"/>
  <c r="D345" i="2"/>
  <c r="B345" i="2"/>
  <c r="D344" i="2"/>
  <c r="B344" i="2"/>
  <c r="D343" i="2"/>
  <c r="B343" i="2"/>
  <c r="D342" i="2"/>
  <c r="B342" i="2"/>
  <c r="D341" i="2"/>
  <c r="B341" i="2"/>
  <c r="D340" i="2"/>
  <c r="B340" i="2"/>
  <c r="D339" i="2"/>
  <c r="B339" i="2"/>
  <c r="D338" i="2"/>
  <c r="B338" i="2"/>
  <c r="D337" i="2"/>
  <c r="B337" i="2"/>
  <c r="D336" i="2"/>
  <c r="B336" i="2"/>
  <c r="D335" i="2"/>
  <c r="B335" i="2"/>
  <c r="D334" i="2"/>
  <c r="B334" i="2"/>
  <c r="D333" i="2"/>
  <c r="B333" i="2"/>
  <c r="D332" i="2"/>
  <c r="B332" i="2"/>
  <c r="D331" i="2"/>
  <c r="B331" i="2"/>
  <c r="D330" i="2"/>
  <c r="B330" i="2"/>
  <c r="D329" i="2"/>
  <c r="B329" i="2"/>
  <c r="D328" i="2"/>
  <c r="B328" i="2"/>
  <c r="D327" i="2"/>
  <c r="B327" i="2"/>
  <c r="D326" i="2"/>
  <c r="B326" i="2"/>
  <c r="D325" i="2"/>
  <c r="B325" i="2"/>
  <c r="D324" i="2"/>
  <c r="B324" i="2"/>
  <c r="D323" i="2"/>
  <c r="B323" i="2"/>
  <c r="D322" i="2"/>
  <c r="B322" i="2"/>
  <c r="D321" i="2"/>
  <c r="B321" i="2"/>
  <c r="D320" i="2"/>
  <c r="B320" i="2"/>
  <c r="D319" i="2"/>
  <c r="B319" i="2"/>
  <c r="D318" i="2"/>
  <c r="B318" i="2"/>
  <c r="D317" i="2"/>
  <c r="B317" i="2"/>
  <c r="D316" i="2"/>
  <c r="B316" i="2"/>
  <c r="D315" i="2"/>
  <c r="B315" i="2"/>
  <c r="D314" i="2"/>
  <c r="B314" i="2"/>
  <c r="D313" i="2"/>
  <c r="B313" i="2"/>
  <c r="D312" i="2"/>
  <c r="B312" i="2"/>
  <c r="D311" i="2"/>
  <c r="B311" i="2"/>
  <c r="D310" i="2"/>
  <c r="B310" i="2"/>
  <c r="D309" i="2"/>
  <c r="B309" i="2"/>
  <c r="D308" i="2"/>
  <c r="B308" i="2"/>
  <c r="D307" i="2"/>
  <c r="B307" i="2"/>
  <c r="D306" i="2"/>
  <c r="B306" i="2"/>
  <c r="D305" i="2"/>
  <c r="B305" i="2"/>
  <c r="D304" i="2"/>
  <c r="B304" i="2"/>
  <c r="D303" i="2"/>
  <c r="B303" i="2"/>
  <c r="D302" i="2"/>
  <c r="B302" i="2"/>
  <c r="D301" i="2"/>
  <c r="B301" i="2"/>
  <c r="D300" i="2"/>
  <c r="B300" i="2"/>
  <c r="D299" i="2"/>
  <c r="B299" i="2"/>
  <c r="D298" i="2"/>
  <c r="B298" i="2"/>
  <c r="D297" i="2"/>
  <c r="B297" i="2"/>
  <c r="D296" i="2"/>
  <c r="B296" i="2"/>
  <c r="D295" i="2"/>
  <c r="B295" i="2"/>
  <c r="D294" i="2"/>
  <c r="B294" i="2"/>
  <c r="D293" i="2"/>
  <c r="B293" i="2"/>
  <c r="D292" i="2"/>
  <c r="B292" i="2"/>
  <c r="D291" i="2"/>
  <c r="B291" i="2"/>
  <c r="D290" i="2"/>
  <c r="B290" i="2"/>
  <c r="D289" i="2"/>
  <c r="B289" i="2"/>
  <c r="D288" i="2"/>
  <c r="B288" i="2"/>
  <c r="D287" i="2"/>
  <c r="B287" i="2"/>
  <c r="D286" i="2"/>
  <c r="B286" i="2"/>
  <c r="D285" i="2"/>
  <c r="B285" i="2"/>
  <c r="D284" i="2"/>
  <c r="B284" i="2"/>
  <c r="D283" i="2"/>
  <c r="B283" i="2"/>
  <c r="D282" i="2"/>
  <c r="B282" i="2"/>
  <c r="D281" i="2"/>
  <c r="B281" i="2"/>
  <c r="D280" i="2"/>
  <c r="B280" i="2"/>
  <c r="D279" i="2"/>
  <c r="B279" i="2"/>
  <c r="D278" i="2"/>
  <c r="B278" i="2"/>
  <c r="D277" i="2"/>
  <c r="B277" i="2"/>
  <c r="D276" i="2"/>
  <c r="B276" i="2"/>
  <c r="D275" i="2"/>
  <c r="B275" i="2"/>
  <c r="D274" i="2"/>
  <c r="B274" i="2"/>
  <c r="D273" i="2"/>
  <c r="B273" i="2"/>
  <c r="D272" i="2"/>
  <c r="B272" i="2"/>
  <c r="D271" i="2"/>
  <c r="B271" i="2"/>
  <c r="D270" i="2"/>
  <c r="B270" i="2"/>
  <c r="D269" i="2"/>
  <c r="B269" i="2"/>
  <c r="D268" i="2"/>
  <c r="B268" i="2"/>
  <c r="D267" i="2"/>
  <c r="B267" i="2"/>
  <c r="D266" i="2"/>
  <c r="B266" i="2"/>
  <c r="D265" i="2"/>
  <c r="B265" i="2"/>
  <c r="D264" i="2"/>
  <c r="B264" i="2"/>
  <c r="D263" i="2"/>
  <c r="B263" i="2"/>
  <c r="D262" i="2"/>
  <c r="B262" i="2"/>
  <c r="D261" i="2"/>
  <c r="B261" i="2"/>
  <c r="D260" i="2"/>
  <c r="B260" i="2"/>
  <c r="D259" i="2"/>
  <c r="B259" i="2"/>
  <c r="D258" i="2"/>
  <c r="B258" i="2"/>
  <c r="D257" i="2"/>
  <c r="B257" i="2"/>
  <c r="D256" i="2"/>
  <c r="B256" i="2"/>
  <c r="D255" i="2"/>
  <c r="B255" i="2"/>
  <c r="D254" i="2"/>
  <c r="B254" i="2"/>
  <c r="D253" i="2"/>
  <c r="B253" i="2"/>
  <c r="D252" i="2"/>
  <c r="B252" i="2"/>
  <c r="D251" i="2"/>
  <c r="B251" i="2"/>
  <c r="D250" i="2"/>
  <c r="B250" i="2"/>
  <c r="D249" i="2"/>
  <c r="B249" i="2"/>
  <c r="D248" i="2"/>
  <c r="B248" i="2"/>
  <c r="D247" i="2"/>
  <c r="B247" i="2"/>
  <c r="D246" i="2"/>
  <c r="B246" i="2"/>
  <c r="D245" i="2"/>
  <c r="B245" i="2"/>
  <c r="D244" i="2"/>
  <c r="B244" i="2"/>
  <c r="D243" i="2"/>
  <c r="B243" i="2"/>
  <c r="D242" i="2"/>
  <c r="B242" i="2"/>
  <c r="D241" i="2"/>
  <c r="B241" i="2"/>
  <c r="D240" i="2"/>
  <c r="B240" i="2"/>
  <c r="D239" i="2"/>
  <c r="B239" i="2"/>
  <c r="D238" i="2"/>
  <c r="B238" i="2"/>
  <c r="D237" i="2"/>
  <c r="B237" i="2"/>
  <c r="D236" i="2"/>
  <c r="B236" i="2"/>
  <c r="D235" i="2"/>
  <c r="B235" i="2"/>
  <c r="D234" i="2"/>
  <c r="B234" i="2"/>
  <c r="D233" i="2"/>
  <c r="B233" i="2"/>
  <c r="D232" i="2"/>
  <c r="B232" i="2"/>
  <c r="D231" i="2"/>
  <c r="B231" i="2"/>
  <c r="D230" i="2"/>
  <c r="B230" i="2"/>
  <c r="D229" i="2"/>
  <c r="B229" i="2"/>
  <c r="D228" i="2"/>
  <c r="B228" i="2"/>
  <c r="D227" i="2"/>
  <c r="B227" i="2"/>
  <c r="D226" i="2"/>
  <c r="B226" i="2"/>
  <c r="D225" i="2"/>
  <c r="B225" i="2"/>
  <c r="D224" i="2"/>
  <c r="B224" i="2"/>
  <c r="D223" i="2"/>
  <c r="B223" i="2"/>
  <c r="D222" i="2"/>
  <c r="B222" i="2"/>
  <c r="D221" i="2"/>
  <c r="B221" i="2"/>
  <c r="D220" i="2"/>
  <c r="B220" i="2"/>
  <c r="D219" i="2"/>
  <c r="B219" i="2"/>
  <c r="D218" i="2"/>
  <c r="B218" i="2"/>
  <c r="D217" i="2"/>
  <c r="B217" i="2"/>
  <c r="D216" i="2"/>
  <c r="B216" i="2"/>
  <c r="D215" i="2"/>
  <c r="B215" i="2"/>
  <c r="D214" i="2"/>
  <c r="B214" i="2"/>
  <c r="D213" i="2"/>
  <c r="B213" i="2"/>
  <c r="D212" i="2"/>
  <c r="B212" i="2"/>
  <c r="D211" i="2"/>
  <c r="B211" i="2"/>
  <c r="D210" i="2"/>
  <c r="B210" i="2"/>
  <c r="D209" i="2"/>
  <c r="B209" i="2"/>
  <c r="D208" i="2"/>
  <c r="B208" i="2"/>
  <c r="D207" i="2"/>
  <c r="B207" i="2"/>
  <c r="D206" i="2"/>
  <c r="B206" i="2"/>
  <c r="D205" i="2"/>
  <c r="B205" i="2"/>
  <c r="D204" i="2"/>
  <c r="B204" i="2"/>
  <c r="D203" i="2"/>
  <c r="B203" i="2"/>
  <c r="D202" i="2"/>
  <c r="B202" i="2"/>
  <c r="D201" i="2"/>
  <c r="B201" i="2"/>
  <c r="D199" i="2"/>
  <c r="B199" i="2"/>
  <c r="D198" i="2"/>
  <c r="B198" i="2"/>
  <c r="D197" i="2"/>
  <c r="B197" i="2"/>
  <c r="D196" i="2"/>
  <c r="B196" i="2"/>
  <c r="D195" i="2"/>
  <c r="B195" i="2"/>
  <c r="D194" i="2"/>
  <c r="B194" i="2"/>
  <c r="D193" i="2"/>
  <c r="B193" i="2"/>
  <c r="D192" i="2"/>
  <c r="B192" i="2"/>
  <c r="D191" i="2"/>
  <c r="B191" i="2"/>
  <c r="D190" i="2"/>
  <c r="B190" i="2"/>
  <c r="D189" i="2"/>
  <c r="B189" i="2"/>
  <c r="D188" i="2"/>
  <c r="B188" i="2"/>
  <c r="D187" i="2"/>
  <c r="B187" i="2"/>
  <c r="D186" i="2"/>
  <c r="B186" i="2"/>
  <c r="D185" i="2"/>
  <c r="B185" i="2"/>
  <c r="D184" i="2"/>
  <c r="B184" i="2"/>
  <c r="D183" i="2"/>
  <c r="B183" i="2"/>
  <c r="D182" i="2"/>
  <c r="B182" i="2"/>
  <c r="D181" i="2"/>
  <c r="B181" i="2"/>
  <c r="D180" i="2"/>
  <c r="B180" i="2"/>
  <c r="D179" i="2"/>
  <c r="B179" i="2"/>
  <c r="D178" i="2"/>
  <c r="B178" i="2"/>
  <c r="D177" i="2"/>
  <c r="B177" i="2"/>
  <c r="D176" i="2"/>
  <c r="B176" i="2"/>
  <c r="D175" i="2"/>
  <c r="B175" i="2"/>
  <c r="D174" i="2"/>
  <c r="B174" i="2"/>
  <c r="D173" i="2"/>
  <c r="B173" i="2"/>
  <c r="D172" i="2"/>
  <c r="B172" i="2"/>
  <c r="D171" i="2"/>
  <c r="B171" i="2"/>
  <c r="D170" i="2"/>
  <c r="B170" i="2"/>
  <c r="D169" i="2"/>
  <c r="B169" i="2"/>
  <c r="D168" i="2"/>
  <c r="B168" i="2"/>
  <c r="D167" i="2"/>
  <c r="B167" i="2"/>
  <c r="D166" i="2"/>
  <c r="B166" i="2"/>
  <c r="D165" i="2"/>
  <c r="B165" i="2"/>
  <c r="D164" i="2"/>
  <c r="B164" i="2"/>
  <c r="D163" i="2"/>
  <c r="B163" i="2"/>
  <c r="D162" i="2"/>
  <c r="B162" i="2"/>
  <c r="D161" i="2"/>
  <c r="B161" i="2"/>
  <c r="D160" i="2"/>
  <c r="B160" i="2"/>
  <c r="D159" i="2"/>
  <c r="B159" i="2"/>
  <c r="D158" i="2"/>
  <c r="B158" i="2"/>
  <c r="D157" i="2"/>
  <c r="B157" i="2"/>
  <c r="D156" i="2"/>
  <c r="B156" i="2"/>
  <c r="D155" i="2"/>
  <c r="B155" i="2"/>
  <c r="D154" i="2"/>
  <c r="B154" i="2"/>
  <c r="D153" i="2"/>
  <c r="B153" i="2"/>
  <c r="D152" i="2"/>
  <c r="B152" i="2"/>
  <c r="D151" i="2"/>
  <c r="B151" i="2"/>
  <c r="D150" i="2"/>
  <c r="B150" i="2"/>
  <c r="D149" i="2"/>
  <c r="B149" i="2"/>
  <c r="D148" i="2"/>
  <c r="B148" i="2"/>
  <c r="D147" i="2"/>
  <c r="B147" i="2"/>
  <c r="D146" i="2"/>
  <c r="B146" i="2"/>
  <c r="D145" i="2"/>
  <c r="B145" i="2"/>
  <c r="D144" i="2"/>
  <c r="B144" i="2"/>
  <c r="D143" i="2"/>
  <c r="B143" i="2"/>
  <c r="D142" i="2"/>
  <c r="B142" i="2"/>
  <c r="D141" i="2"/>
  <c r="B141" i="2"/>
  <c r="D140" i="2"/>
  <c r="B140" i="2"/>
  <c r="D139" i="2"/>
  <c r="B139" i="2"/>
  <c r="D138" i="2"/>
  <c r="B138" i="2"/>
  <c r="D137" i="2"/>
  <c r="B137" i="2"/>
  <c r="D136" i="2"/>
  <c r="B136" i="2"/>
  <c r="D135" i="2"/>
  <c r="B135" i="2"/>
  <c r="D134" i="2"/>
  <c r="B134" i="2"/>
  <c r="D133" i="2"/>
  <c r="B133" i="2"/>
  <c r="D132" i="2"/>
  <c r="B132" i="2"/>
  <c r="D131" i="2"/>
  <c r="B131" i="2"/>
  <c r="D130" i="2"/>
  <c r="B130" i="2"/>
  <c r="D129" i="2"/>
  <c r="B129" i="2"/>
  <c r="D128" i="2"/>
  <c r="B128" i="2"/>
  <c r="D127" i="2"/>
  <c r="B127" i="2"/>
  <c r="D126" i="2"/>
  <c r="B126" i="2"/>
  <c r="D125" i="2"/>
  <c r="B125" i="2"/>
  <c r="D124" i="2"/>
  <c r="B124" i="2"/>
  <c r="D123" i="2"/>
  <c r="B123" i="2"/>
  <c r="D122" i="2"/>
  <c r="B122" i="2"/>
  <c r="D121" i="2"/>
  <c r="B121" i="2"/>
  <c r="D120" i="2"/>
  <c r="B120" i="2"/>
  <c r="D119" i="2"/>
  <c r="B119" i="2"/>
  <c r="D118" i="2"/>
  <c r="B118" i="2"/>
  <c r="D117" i="2"/>
  <c r="B117" i="2"/>
  <c r="D116" i="2"/>
  <c r="B116" i="2"/>
  <c r="D115" i="2"/>
  <c r="B115" i="2"/>
  <c r="D114" i="2"/>
  <c r="B114" i="2"/>
  <c r="D113" i="2"/>
  <c r="B113" i="2"/>
  <c r="D112" i="2"/>
  <c r="B112" i="2"/>
  <c r="D111" i="2"/>
  <c r="B111" i="2"/>
  <c r="D110" i="2"/>
  <c r="B110" i="2"/>
  <c r="D109" i="2"/>
  <c r="B109" i="2"/>
  <c r="D108" i="2"/>
  <c r="B108" i="2"/>
  <c r="D107" i="2"/>
  <c r="B107" i="2"/>
  <c r="D106" i="2"/>
  <c r="B106" i="2"/>
  <c r="D105" i="2"/>
  <c r="B105" i="2"/>
  <c r="D104" i="2"/>
  <c r="B104" i="2"/>
  <c r="D103" i="2"/>
  <c r="B103" i="2"/>
  <c r="D102" i="2"/>
  <c r="B102" i="2"/>
  <c r="D101" i="2"/>
  <c r="B101" i="2"/>
  <c r="D100" i="2"/>
  <c r="B100" i="2"/>
  <c r="D99" i="2"/>
  <c r="B99" i="2"/>
  <c r="D98" i="2"/>
  <c r="B98" i="2"/>
  <c r="D97" i="2"/>
  <c r="B97" i="2"/>
  <c r="D96" i="2"/>
  <c r="B96" i="2"/>
  <c r="D95" i="2"/>
  <c r="B95" i="2"/>
  <c r="D94" i="2"/>
  <c r="B94" i="2"/>
  <c r="D93" i="2"/>
  <c r="B93" i="2"/>
  <c r="D92" i="2"/>
  <c r="B92" i="2"/>
  <c r="D91" i="2"/>
  <c r="B91" i="2"/>
  <c r="D90" i="2"/>
  <c r="B90" i="2"/>
  <c r="D89" i="2"/>
  <c r="B89" i="2"/>
  <c r="D88" i="2"/>
  <c r="B88" i="2"/>
  <c r="D87" i="2"/>
  <c r="B87" i="2"/>
  <c r="D86" i="2"/>
  <c r="B86" i="2"/>
  <c r="D85" i="2"/>
  <c r="B85" i="2"/>
  <c r="D84" i="2"/>
  <c r="B84" i="2"/>
  <c r="D83" i="2"/>
  <c r="B83" i="2"/>
  <c r="D82" i="2"/>
  <c r="B82" i="2"/>
  <c r="D81" i="2"/>
  <c r="B81" i="2"/>
  <c r="D80" i="2"/>
  <c r="B80" i="2"/>
  <c r="D79" i="2"/>
  <c r="B79" i="2"/>
  <c r="D78" i="2"/>
  <c r="B78" i="2"/>
  <c r="D77" i="2"/>
  <c r="B77" i="2"/>
  <c r="D76" i="2"/>
  <c r="B76" i="2"/>
  <c r="D75" i="2"/>
  <c r="B75" i="2"/>
  <c r="D74" i="2"/>
  <c r="B74" i="2"/>
  <c r="D73" i="2"/>
  <c r="B73" i="2"/>
  <c r="D72" i="2"/>
  <c r="B72" i="2"/>
  <c r="D71" i="2"/>
  <c r="B71" i="2"/>
  <c r="D70" i="2"/>
  <c r="B70" i="2"/>
  <c r="D69" i="2"/>
  <c r="B69" i="2"/>
  <c r="D68" i="2"/>
  <c r="B68" i="2"/>
  <c r="D67" i="2"/>
  <c r="B67" i="2"/>
  <c r="D66" i="2"/>
  <c r="B66" i="2"/>
  <c r="D65" i="2"/>
  <c r="B65" i="2"/>
  <c r="D64" i="2"/>
  <c r="B64" i="2"/>
  <c r="D63" i="2"/>
  <c r="B63" i="2"/>
  <c r="D62" i="2"/>
  <c r="B62" i="2"/>
  <c r="D61" i="2"/>
  <c r="B61" i="2"/>
  <c r="D60" i="2"/>
  <c r="B60" i="2"/>
  <c r="D59" i="2"/>
  <c r="B59" i="2"/>
  <c r="D58" i="2"/>
  <c r="B58" i="2"/>
  <c r="D57" i="2"/>
  <c r="B57" i="2"/>
  <c r="D56" i="2"/>
  <c r="B56" i="2"/>
  <c r="D55" i="2"/>
  <c r="B55" i="2"/>
  <c r="D54" i="2"/>
  <c r="B54" i="2"/>
  <c r="D53" i="2"/>
  <c r="B53" i="2"/>
  <c r="D52" i="2"/>
  <c r="B52" i="2"/>
  <c r="D51" i="2"/>
  <c r="B51" i="2"/>
  <c r="D50" i="2"/>
  <c r="B50" i="2"/>
  <c r="D49" i="2"/>
  <c r="B49" i="2"/>
  <c r="D48" i="2"/>
  <c r="B48" i="2"/>
  <c r="D47" i="2"/>
  <c r="B47" i="2"/>
  <c r="D46" i="2"/>
  <c r="B46" i="2"/>
  <c r="D45" i="2"/>
  <c r="B45" i="2"/>
  <c r="D44" i="2"/>
  <c r="B44" i="2"/>
  <c r="D43" i="2"/>
  <c r="B43" i="2"/>
  <c r="D42" i="2"/>
  <c r="B42" i="2"/>
  <c r="D41" i="2"/>
  <c r="B41" i="2"/>
  <c r="D40" i="2"/>
  <c r="B40" i="2"/>
  <c r="D39" i="2"/>
  <c r="B39" i="2"/>
  <c r="D38" i="2"/>
  <c r="B38" i="2"/>
  <c r="D37" i="2"/>
  <c r="B37" i="2"/>
  <c r="D36" i="2"/>
  <c r="B36" i="2"/>
  <c r="D35" i="2"/>
  <c r="B35" i="2"/>
  <c r="D34" i="2"/>
  <c r="B34" i="2"/>
  <c r="D33" i="2"/>
  <c r="B33" i="2"/>
  <c r="D32" i="2"/>
  <c r="B32" i="2"/>
  <c r="D31" i="2"/>
  <c r="B31" i="2"/>
  <c r="D30" i="2"/>
  <c r="B30" i="2"/>
  <c r="D29" i="2"/>
  <c r="B29" i="2"/>
  <c r="D28" i="2"/>
  <c r="B28" i="2"/>
  <c r="D27" i="2"/>
  <c r="B27" i="2"/>
  <c r="D26" i="2"/>
  <c r="B26" i="2"/>
  <c r="D25" i="2"/>
  <c r="B25" i="2"/>
  <c r="D24" i="2"/>
  <c r="B24" i="2"/>
  <c r="D23" i="2"/>
  <c r="B23" i="2"/>
  <c r="D22" i="2"/>
  <c r="B22" i="2"/>
  <c r="D21" i="2"/>
  <c r="B21" i="2"/>
  <c r="D20" i="2"/>
  <c r="B20" i="2"/>
  <c r="D19" i="2"/>
  <c r="B19" i="2"/>
  <c r="D18" i="2"/>
  <c r="B18" i="2"/>
  <c r="D17" i="2"/>
  <c r="B17" i="2"/>
  <c r="D16" i="2"/>
  <c r="B16" i="2"/>
  <c r="D15" i="2"/>
  <c r="B15" i="2"/>
  <c r="D14" i="2"/>
  <c r="B14" i="2"/>
  <c r="D13" i="2"/>
  <c r="B13" i="2"/>
  <c r="D12" i="2"/>
  <c r="B12" i="2"/>
  <c r="D11" i="2"/>
  <c r="B11" i="2"/>
  <c r="D10" i="2"/>
  <c r="B10" i="2"/>
  <c r="D9" i="2"/>
  <c r="B9" i="2"/>
  <c r="D8" i="2"/>
  <c r="B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<sst xmlns="http://schemas.openxmlformats.org/spreadsheetml/2006/main" count="10263" uniqueCount="1382">
  <si>
    <t xml:space="preserve">Conditions </t>
  </si>
  <si>
    <t>Vanguard Logistics Import LCL Tariff</t>
  </si>
  <si>
    <t>General</t>
  </si>
  <si>
    <t>Rates are subject to additional Bunker/Fuel costs associated with IMO/MARPOL 2020 Low Sulphur Measures.</t>
  </si>
  <si>
    <t>All rates shown in this pricing schedule are in US dollars unless otherwise stated.</t>
  </si>
  <si>
    <t>Other origins that do not appear in this Pricing Schedule may be available upon request. Please check with your local branches</t>
  </si>
  <si>
    <t>Ocean Freight Rates quoted herein cover general cargo only and freight that does not exceed 5.7 meters in length &amp; 2.2 meters in height, any freight exceeding this must be advised prior to the booking of the freight. 
(Excluding Japan origin. Refer to Overdimensional surcharge Condition).</t>
  </si>
  <si>
    <t>All rates quoted are on a depot to depot basis. Please note that there will be import charges at destination ports and export charges at origin ports.</t>
  </si>
  <si>
    <t>Rates covering cargo transhipped outside Australia are inclusive of all transhipment costs.</t>
  </si>
  <si>
    <t>All rates are charged on a revenue tonnage basis. Either per cbm, per 1000kgs or Minimum which ever is the greater revenue.</t>
  </si>
  <si>
    <t xml:space="preserve">Any shipment weighing above 5 metric tonne will be charged at high density weight ratio. This ratio varies and is available at time of booking.   </t>
  </si>
  <si>
    <t>All business undertaken is subject to the Company's Standard Trading Conditions, which may limit or exclude the Company's liability and contain indemnities benefiting the Company, copies of which are available upon request.</t>
  </si>
  <si>
    <t>Subject to Penalty fees/ surcharges imposed by the Carrier for misdeclared and non-compliant cargo.</t>
  </si>
  <si>
    <t>Open Coload fee of USD50.00 per B/L applicable on all relevant shipments.</t>
  </si>
  <si>
    <t>Unless specified, all rates are based on freight collect services being routed through your local Vanguard Logistics Australia office.</t>
  </si>
  <si>
    <t>All business undertaken is subject to the Company’s Chain of Responsibility (“COR”) Compliance Policy (as varied from time to time), a copy of which is available on request and/or from our website at http://www.vanguardlogistics.com.au</t>
  </si>
  <si>
    <t>High Density</t>
  </si>
  <si>
    <t>Heavy Weight Surcharge</t>
  </si>
  <si>
    <t>The maximum weight acceptance per-shipper-per-shipment is 5 metric tons. Anything above 5 metric tons, high density weight ratio applies. Kindly contact your local Customer Service representative for applicable rate in case your shipment exceeds this limit.</t>
  </si>
  <si>
    <t>Individual packages of 2500 KGS or greater may be subject to a surcharge. This is available upon request.</t>
  </si>
  <si>
    <t>Shipments greater than 7000 KGS are subject to acceptance and we reserve the right to split over multiple containers / sailings or HBLs</t>
  </si>
  <si>
    <t>Heavy Weight Surcharge (China and Hong Kong)</t>
  </si>
  <si>
    <t>An overweight surcharge of USD5 / metric tonne applies for all shipments where 1000kgs &gt; 1cbm</t>
  </si>
  <si>
    <t>Heavy Lift Surcharge (shipments via Singapore)</t>
  </si>
  <si>
    <t>Surcharge of USD$150.00 per B/L is applicable for cargo moving via Singapore with weight of more than 3 tonne per package.</t>
  </si>
  <si>
    <t>Overdimensional Surcharge (shipments ex Japan)</t>
  </si>
  <si>
    <t>Any cargo over 2.00m in length, width or height is subject to overdimensional surcharges. Any cargo over 500cm in length may be rejected.  
It is mandatory for any such cargo to be checked for acceptence with Vanguard Logistics. Kindly contact your local Customer Service representative for applicable rates and approvals.</t>
  </si>
  <si>
    <t>Hazardous Cargo</t>
  </si>
  <si>
    <t>As Hazardous Cargo is not acceptable from all origins, please check with your local customer service representative for applicable rate and acceptance of cargo prior to booking.</t>
  </si>
  <si>
    <t xml:space="preserve">Hazardous freight will be subject to penalties/ surcharges imposed by the Carrier, for misdeclaration. </t>
  </si>
  <si>
    <t>Hazardous rates are available on request.</t>
  </si>
  <si>
    <t>Brown Marmorated Stink Bug (BMSB) Risk Season - 2025-2026</t>
  </si>
  <si>
    <t>BMSB seasonal measures will commence for sailing on or after the 1st September 2025 until ETD 30th April 2026 and arriving prior to ETA 31st May 2026.</t>
  </si>
  <si>
    <t>All target high risk cargo shipped from target risk countries must be treated to minimum standards by an approved Australian Department of Agriculture.</t>
  </si>
  <si>
    <t>The following countries have been categorised as target risk countries:</t>
  </si>
  <si>
    <r>
      <t>·</t>
    </r>
    <r>
      <rPr>
        <sz val="9"/>
        <color rgb="FF001871"/>
        <rFont val="Times New Roman"/>
        <family val="1"/>
      </rPr>
      <t>       </t>
    </r>
    <r>
      <rPr>
        <sz val="9"/>
        <color rgb="FF001871"/>
        <rFont val="Arial"/>
        <family val="2"/>
      </rPr>
      <t>Albania</t>
    </r>
  </si>
  <si>
    <r>
      <t>·</t>
    </r>
    <r>
      <rPr>
        <sz val="9"/>
        <color rgb="FF001871"/>
        <rFont val="Times New Roman"/>
        <family val="1"/>
      </rPr>
      <t>       </t>
    </r>
    <r>
      <rPr>
        <sz val="9"/>
        <color rgb="FF001871"/>
        <rFont val="Arial"/>
        <family val="2"/>
      </rPr>
      <t>Bulgaria</t>
    </r>
  </si>
  <si>
    <r>
      <t>·</t>
    </r>
    <r>
      <rPr>
        <sz val="9"/>
        <color rgb="FF001871"/>
        <rFont val="Times New Roman"/>
        <family val="1"/>
      </rPr>
      <t>       </t>
    </r>
    <r>
      <rPr>
        <sz val="9"/>
        <color rgb="FF001871"/>
        <rFont val="Arial"/>
        <family val="2"/>
      </rPr>
      <t>Georgia</t>
    </r>
  </si>
  <si>
    <r>
      <t xml:space="preserve">   ·</t>
    </r>
    <r>
      <rPr>
        <sz val="9"/>
        <color rgb="FF001871"/>
        <rFont val="Times New Roman"/>
        <family val="1"/>
      </rPr>
      <t>       </t>
    </r>
    <r>
      <rPr>
        <sz val="9"/>
        <color rgb="FF001871"/>
        <rFont val="Arial"/>
        <family val="2"/>
      </rPr>
      <t>Liechtenstein</t>
    </r>
  </si>
  <si>
    <r>
      <t xml:space="preserve">   ·</t>
    </r>
    <r>
      <rPr>
        <sz val="9"/>
        <color rgb="FF001871"/>
        <rFont val="Times New Roman"/>
        <family val="1"/>
      </rPr>
      <t>       </t>
    </r>
    <r>
      <rPr>
        <sz val="9"/>
        <color rgb="FF001871"/>
        <rFont val="Arial"/>
        <family val="2"/>
      </rPr>
      <t>Portugal</t>
    </r>
  </si>
  <si>
    <r>
      <t xml:space="preserve">   ·</t>
    </r>
    <r>
      <rPr>
        <sz val="9"/>
        <color rgb="FF001871"/>
        <rFont val="Times New Roman"/>
        <family val="1"/>
      </rPr>
      <t>       </t>
    </r>
    <r>
      <rPr>
        <sz val="9"/>
        <color rgb="FF001871"/>
        <rFont val="Arial"/>
        <family val="2"/>
      </rPr>
      <t>Slovenia</t>
    </r>
  </si>
  <si>
    <r>
      <t xml:space="preserve">   ·</t>
    </r>
    <r>
      <rPr>
        <i/>
        <sz val="9"/>
        <color rgb="FF001871"/>
        <rFont val="Times New Roman"/>
        <family val="1"/>
      </rPr>
      <t>  United Kingdom</t>
    </r>
    <r>
      <rPr>
        <i/>
        <sz val="9"/>
        <color rgb="FF001871"/>
        <rFont val="Symbol"/>
        <family val="1"/>
        <charset val="2"/>
      </rPr>
      <t>*</t>
    </r>
  </si>
  <si>
    <r>
      <t>·</t>
    </r>
    <r>
      <rPr>
        <sz val="9"/>
        <color rgb="FF001871"/>
        <rFont val="Times New Roman"/>
        <family val="1"/>
      </rPr>
      <t xml:space="preserve">       </t>
    </r>
    <r>
      <rPr>
        <sz val="9"/>
        <color rgb="FF001871"/>
        <rFont val="Arial"/>
        <family val="2"/>
      </rPr>
      <t>Andorra</t>
    </r>
  </si>
  <si>
    <r>
      <t>·</t>
    </r>
    <r>
      <rPr>
        <sz val="9"/>
        <color rgb="FF001871"/>
        <rFont val="Times New Roman"/>
        <family val="1"/>
      </rPr>
      <t>       </t>
    </r>
    <r>
      <rPr>
        <sz val="9"/>
        <color rgb="FF001871"/>
        <rFont val="Arial"/>
        <family val="2"/>
      </rPr>
      <t>Canada</t>
    </r>
  </si>
  <si>
    <r>
      <t>·</t>
    </r>
    <r>
      <rPr>
        <sz val="9"/>
        <color rgb="FF001871"/>
        <rFont val="Times New Roman"/>
        <family val="1"/>
      </rPr>
      <t>       </t>
    </r>
    <r>
      <rPr>
        <sz val="9"/>
        <color rgb="FF001871"/>
        <rFont val="Arial"/>
        <family val="2"/>
      </rPr>
      <t>Germany</t>
    </r>
  </si>
  <si>
    <r>
      <t xml:space="preserve">   ·</t>
    </r>
    <r>
      <rPr>
        <sz val="9"/>
        <color rgb="FF001871"/>
        <rFont val="Times New Roman"/>
        <family val="1"/>
      </rPr>
      <t>       </t>
    </r>
    <r>
      <rPr>
        <sz val="9"/>
        <color rgb="FF001871"/>
        <rFont val="Arial"/>
        <family val="2"/>
      </rPr>
      <t>Luxemburg</t>
    </r>
  </si>
  <si>
    <r>
      <t xml:space="preserve">   ·</t>
    </r>
    <r>
      <rPr>
        <i/>
        <sz val="9"/>
        <color rgb="FF001871"/>
        <rFont val="Times New Roman"/>
        <family val="1"/>
      </rPr>
      <t>       Republic of Korea</t>
    </r>
    <r>
      <rPr>
        <i/>
        <sz val="9"/>
        <color rgb="FF001871"/>
        <rFont val="Symbol"/>
        <family val="1"/>
        <charset val="2"/>
      </rPr>
      <t>*</t>
    </r>
  </si>
  <si>
    <r>
      <t xml:space="preserve">   ·</t>
    </r>
    <r>
      <rPr>
        <sz val="9"/>
        <color rgb="FF001871"/>
        <rFont val="Times New Roman"/>
        <family val="1"/>
      </rPr>
      <t>       </t>
    </r>
    <r>
      <rPr>
        <sz val="9"/>
        <color rgb="FF001871"/>
        <rFont val="Arial"/>
        <family val="2"/>
      </rPr>
      <t>Spain</t>
    </r>
  </si>
  <si>
    <r>
      <t>·</t>
    </r>
    <r>
      <rPr>
        <sz val="9"/>
        <color rgb="FF001871"/>
        <rFont val="Times New Roman"/>
        <family val="1"/>
      </rPr>
      <t>       </t>
    </r>
    <r>
      <rPr>
        <sz val="9"/>
        <color rgb="FF001871"/>
        <rFont val="Arial"/>
        <family val="2"/>
      </rPr>
      <t>Armenia</t>
    </r>
  </si>
  <si>
    <r>
      <t>·</t>
    </r>
    <r>
      <rPr>
        <i/>
        <sz val="9"/>
        <color rgb="FF001871"/>
        <rFont val="Times New Roman"/>
        <family val="1"/>
      </rPr>
      <t>       China</t>
    </r>
    <r>
      <rPr>
        <i/>
        <sz val="9"/>
        <color rgb="FF001871"/>
        <rFont val="Symbol"/>
        <family val="1"/>
        <charset val="2"/>
      </rPr>
      <t>*</t>
    </r>
  </si>
  <si>
    <r>
      <t>·</t>
    </r>
    <r>
      <rPr>
        <sz val="9"/>
        <color rgb="FF001871"/>
        <rFont val="Times New Roman"/>
        <family val="1"/>
      </rPr>
      <t>       </t>
    </r>
    <r>
      <rPr>
        <sz val="9"/>
        <color rgb="FF001871"/>
        <rFont val="Arial"/>
        <family val="2"/>
      </rPr>
      <t>Greece</t>
    </r>
  </si>
  <si>
    <r>
      <t xml:space="preserve">   ·</t>
    </r>
    <r>
      <rPr>
        <sz val="9"/>
        <color rgb="FF001871"/>
        <rFont val="Times New Roman"/>
        <family val="1"/>
      </rPr>
      <t>       </t>
    </r>
    <r>
      <rPr>
        <sz val="9"/>
        <color rgb="FF001871"/>
        <rFont val="Arial"/>
        <family val="2"/>
      </rPr>
      <t>Macedonia</t>
    </r>
  </si>
  <si>
    <r>
      <t xml:space="preserve">   ·</t>
    </r>
    <r>
      <rPr>
        <sz val="9"/>
        <color rgb="FF001871"/>
        <rFont val="Times New Roman"/>
        <family val="1"/>
      </rPr>
      <t>       </t>
    </r>
    <r>
      <rPr>
        <sz val="9"/>
        <color rgb="FF001871"/>
        <rFont val="Arial"/>
        <family val="2"/>
      </rPr>
      <t>Republic of North Macedonia</t>
    </r>
  </si>
  <si>
    <r>
      <t xml:space="preserve">   ·</t>
    </r>
    <r>
      <rPr>
        <sz val="9"/>
        <color rgb="FF001871"/>
        <rFont val="Times New Roman"/>
        <family val="1"/>
      </rPr>
      <t>       </t>
    </r>
    <r>
      <rPr>
        <sz val="9"/>
        <color rgb="FF001871"/>
        <rFont val="Arial"/>
        <family val="2"/>
      </rPr>
      <t>Switzerland</t>
    </r>
  </si>
  <si>
    <r>
      <t>·</t>
    </r>
    <r>
      <rPr>
        <sz val="9"/>
        <color rgb="FF001871"/>
        <rFont val="Times New Roman"/>
        <family val="1"/>
      </rPr>
      <t>       </t>
    </r>
    <r>
      <rPr>
        <sz val="9"/>
        <color rgb="FF001871"/>
        <rFont val="Arial"/>
        <family val="2"/>
      </rPr>
      <t>Austria</t>
    </r>
  </si>
  <si>
    <r>
      <t>·</t>
    </r>
    <r>
      <rPr>
        <sz val="9"/>
        <color rgb="FF001871"/>
        <rFont val="Times New Roman"/>
        <family val="1"/>
      </rPr>
      <t>       </t>
    </r>
    <r>
      <rPr>
        <sz val="9"/>
        <color rgb="FF001871"/>
        <rFont val="Arial"/>
        <family val="2"/>
      </rPr>
      <t>Croatia</t>
    </r>
  </si>
  <si>
    <r>
      <t>·</t>
    </r>
    <r>
      <rPr>
        <sz val="9"/>
        <color rgb="FF001871"/>
        <rFont val="Times New Roman"/>
        <family val="1"/>
      </rPr>
      <t>       </t>
    </r>
    <r>
      <rPr>
        <sz val="9"/>
        <color rgb="FF001871"/>
        <rFont val="Arial"/>
        <family val="2"/>
      </rPr>
      <t>Hungary</t>
    </r>
  </si>
  <si>
    <r>
      <t xml:space="preserve">   ·</t>
    </r>
    <r>
      <rPr>
        <sz val="9"/>
        <color rgb="FF001871"/>
        <rFont val="Times New Roman"/>
        <family val="1"/>
      </rPr>
      <t>       </t>
    </r>
    <r>
      <rPr>
        <sz val="9"/>
        <color rgb="FF001871"/>
        <rFont val="Arial"/>
        <family val="2"/>
      </rPr>
      <t>Montenegro</t>
    </r>
  </si>
  <si>
    <r>
      <t xml:space="preserve">   ·</t>
    </r>
    <r>
      <rPr>
        <sz val="9"/>
        <color rgb="FF001871"/>
        <rFont val="Times New Roman"/>
        <family val="1"/>
      </rPr>
      <t>       </t>
    </r>
    <r>
      <rPr>
        <sz val="9"/>
        <color rgb="FF001871"/>
        <rFont val="Arial"/>
        <family val="2"/>
      </rPr>
      <t>Romania</t>
    </r>
  </si>
  <si>
    <r>
      <t xml:space="preserve">   ·</t>
    </r>
    <r>
      <rPr>
        <sz val="9"/>
        <color rgb="FF001871"/>
        <rFont val="Times New Roman"/>
        <family val="1"/>
      </rPr>
      <t>       </t>
    </r>
    <r>
      <rPr>
        <sz val="9"/>
        <color rgb="FF001871"/>
        <rFont val="Arial"/>
        <family val="2"/>
      </rPr>
      <t>Turkey</t>
    </r>
  </si>
  <si>
    <r>
      <t>·</t>
    </r>
    <r>
      <rPr>
        <sz val="9"/>
        <color rgb="FF001871"/>
        <rFont val="Times New Roman"/>
        <family val="1"/>
      </rPr>
      <t>       </t>
    </r>
    <r>
      <rPr>
        <sz val="9"/>
        <color rgb="FF001871"/>
        <rFont val="Arial"/>
        <family val="2"/>
      </rPr>
      <t>Azerbaijan</t>
    </r>
  </si>
  <si>
    <r>
      <t>·</t>
    </r>
    <r>
      <rPr>
        <sz val="9"/>
        <color rgb="FF001871"/>
        <rFont val="Times New Roman"/>
        <family val="1"/>
      </rPr>
      <t>       </t>
    </r>
    <r>
      <rPr>
        <sz val="9"/>
        <color rgb="FF001871"/>
        <rFont val="Arial"/>
        <family val="2"/>
      </rPr>
      <t>Czechia</t>
    </r>
  </si>
  <si>
    <r>
      <t>·</t>
    </r>
    <r>
      <rPr>
        <sz val="9"/>
        <color rgb="FF001871"/>
        <rFont val="Times New Roman"/>
        <family val="1"/>
      </rPr>
      <t>       </t>
    </r>
    <r>
      <rPr>
        <sz val="9"/>
        <color rgb="FF001871"/>
        <rFont val="Arial"/>
        <family val="2"/>
      </rPr>
      <t>Italy</t>
    </r>
  </si>
  <si>
    <r>
      <t xml:space="preserve">   ·</t>
    </r>
    <r>
      <rPr>
        <sz val="9"/>
        <color rgb="FF001871"/>
        <rFont val="Times New Roman"/>
        <family val="1"/>
      </rPr>
      <t>       </t>
    </r>
    <r>
      <rPr>
        <sz val="9"/>
        <color rgb="FF001871"/>
        <rFont val="Arial"/>
        <family val="2"/>
      </rPr>
      <t>Moldova</t>
    </r>
  </si>
  <si>
    <r>
      <t xml:space="preserve">   ·</t>
    </r>
    <r>
      <rPr>
        <sz val="9"/>
        <color rgb="FF001871"/>
        <rFont val="Times New Roman"/>
        <family val="1"/>
      </rPr>
      <t>       </t>
    </r>
    <r>
      <rPr>
        <sz val="9"/>
        <color rgb="FF001871"/>
        <rFont val="Arial"/>
        <family val="2"/>
      </rPr>
      <t>Russia</t>
    </r>
  </si>
  <si>
    <r>
      <t xml:space="preserve">   ·</t>
    </r>
    <r>
      <rPr>
        <sz val="9"/>
        <color rgb="FF001871"/>
        <rFont val="Times New Roman"/>
        <family val="1"/>
      </rPr>
      <t>       </t>
    </r>
    <r>
      <rPr>
        <sz val="9"/>
        <color rgb="FF001871"/>
        <rFont val="Arial"/>
        <family val="2"/>
      </rPr>
      <t>Ukraine</t>
    </r>
  </si>
  <si>
    <r>
      <t>·</t>
    </r>
    <r>
      <rPr>
        <sz val="9"/>
        <color rgb="FF001871"/>
        <rFont val="Times New Roman"/>
        <family val="1"/>
      </rPr>
      <t>       </t>
    </r>
    <r>
      <rPr>
        <sz val="9"/>
        <color rgb="FF001871"/>
        <rFont val="Arial"/>
        <family val="2"/>
      </rPr>
      <t>Belgium</t>
    </r>
  </si>
  <si>
    <r>
      <t>·</t>
    </r>
    <r>
      <rPr>
        <sz val="9"/>
        <color rgb="FF001871"/>
        <rFont val="Times New Roman"/>
        <family val="1"/>
      </rPr>
      <t>       </t>
    </r>
    <r>
      <rPr>
        <sz val="9"/>
        <color rgb="FF001871"/>
        <rFont val="Arial"/>
        <family val="2"/>
      </rPr>
      <t>France</t>
    </r>
  </si>
  <si>
    <r>
      <t>·</t>
    </r>
    <r>
      <rPr>
        <sz val="9"/>
        <color rgb="FF001871"/>
        <rFont val="Times New Roman"/>
        <family val="1"/>
      </rPr>
      <t>       </t>
    </r>
    <r>
      <rPr>
        <sz val="9"/>
        <color rgb="FF001871"/>
        <rFont val="Arial"/>
        <family val="2"/>
      </rPr>
      <t>Kazakhstan</t>
    </r>
  </si>
  <si>
    <r>
      <t xml:space="preserve">   ·</t>
    </r>
    <r>
      <rPr>
        <sz val="9"/>
        <color rgb="FF001871"/>
        <rFont val="Times New Roman"/>
        <family val="1"/>
      </rPr>
      <t>       </t>
    </r>
    <r>
      <rPr>
        <sz val="9"/>
        <color rgb="FF001871"/>
        <rFont val="Arial"/>
        <family val="2"/>
      </rPr>
      <t>Netherlands</t>
    </r>
  </si>
  <si>
    <r>
      <t xml:space="preserve">   ·</t>
    </r>
    <r>
      <rPr>
        <sz val="9"/>
        <color rgb="FF001871"/>
        <rFont val="Times New Roman"/>
        <family val="1"/>
      </rPr>
      <t>       </t>
    </r>
    <r>
      <rPr>
        <sz val="9"/>
        <color rgb="FF001871"/>
        <rFont val="Arial"/>
        <family val="2"/>
      </rPr>
      <t>Serbia</t>
    </r>
  </si>
  <si>
    <r>
      <t xml:space="preserve">   ·</t>
    </r>
    <r>
      <rPr>
        <sz val="9"/>
        <color rgb="FF001871"/>
        <rFont val="Times New Roman"/>
        <family val="1"/>
      </rPr>
      <t>       </t>
    </r>
    <r>
      <rPr>
        <sz val="9"/>
        <color rgb="FF001871"/>
        <rFont val="Arial"/>
        <family val="2"/>
      </rPr>
      <t>United States of America</t>
    </r>
  </si>
  <si>
    <r>
      <t xml:space="preserve">·       </t>
    </r>
    <r>
      <rPr>
        <sz val="9"/>
        <color rgb="FF001871"/>
        <rFont val="Arial"/>
        <family val="2"/>
      </rPr>
      <t>Bosnia &amp; Herzegovina</t>
    </r>
  </si>
  <si>
    <r>
      <t>·</t>
    </r>
    <r>
      <rPr>
        <i/>
        <sz val="9"/>
        <color rgb="FF001871"/>
        <rFont val="Times New Roman"/>
        <family val="1"/>
      </rPr>
      <t>       </t>
    </r>
    <r>
      <rPr>
        <i/>
        <sz val="9"/>
        <color rgb="FF001871"/>
        <rFont val="Arial"/>
        <family val="2"/>
      </rPr>
      <t>Japan</t>
    </r>
    <r>
      <rPr>
        <i/>
        <sz val="9"/>
        <color rgb="FF001871"/>
        <rFont val="Symbol"/>
        <family val="1"/>
        <charset val="2"/>
      </rPr>
      <t>*</t>
    </r>
  </si>
  <si>
    <r>
      <t>·</t>
    </r>
    <r>
      <rPr>
        <sz val="9"/>
        <color rgb="FF001871"/>
        <rFont val="Times New Roman"/>
        <family val="1"/>
      </rPr>
      <t>       </t>
    </r>
    <r>
      <rPr>
        <sz val="9"/>
        <color rgb="FF001871"/>
        <rFont val="Arial"/>
        <family val="2"/>
      </rPr>
      <t>Kosovo</t>
    </r>
  </si>
  <si>
    <r>
      <t xml:space="preserve">   ·</t>
    </r>
    <r>
      <rPr>
        <sz val="9"/>
        <color rgb="FF001871"/>
        <rFont val="Times New Roman"/>
        <family val="1"/>
      </rPr>
      <t>       </t>
    </r>
    <r>
      <rPr>
        <sz val="9"/>
        <color rgb="FF001871"/>
        <rFont val="Arial"/>
        <family val="2"/>
      </rPr>
      <t>Poland</t>
    </r>
  </si>
  <si>
    <r>
      <t xml:space="preserve">   ·</t>
    </r>
    <r>
      <rPr>
        <sz val="9"/>
        <color rgb="FF001871"/>
        <rFont val="Times New Roman"/>
        <family val="1"/>
      </rPr>
      <t>       </t>
    </r>
    <r>
      <rPr>
        <sz val="9"/>
        <color rgb="FF001871"/>
        <rFont val="Arial"/>
        <family val="2"/>
      </rPr>
      <t>Slovakia</t>
    </r>
  </si>
  <si>
    <r>
      <t xml:space="preserve">   ·</t>
    </r>
    <r>
      <rPr>
        <sz val="9"/>
        <color rgb="FF001871"/>
        <rFont val="Times New Roman"/>
        <family val="1"/>
      </rPr>
      <t>       </t>
    </r>
    <r>
      <rPr>
        <sz val="9"/>
        <color rgb="FF001871"/>
        <rFont val="Arial"/>
        <family val="2"/>
      </rPr>
      <t>Uzbekistan</t>
    </r>
  </si>
  <si>
    <t>* Japan, China &amp; Republic of Korea (heightened vessel surveillance will be the only measure applied).</t>
  </si>
  <si>
    <t>* United Kingdom, China, Japan &amp; Republic of Korea have been declared as  emerging risk countries for the BMSB Season and may be selected for random onshore inspection</t>
  </si>
  <si>
    <t>Vanguard Logistics will be offering offshore treatment at origin ex USA, Italy, Belgium.  We can also arrange LCL treatment in Singapore, Italy and Belgium for cargo moving via Transhipment hub.</t>
  </si>
  <si>
    <t>Please refer to our separate communication about BMSB for the applicable costs</t>
  </si>
  <si>
    <t>USA</t>
  </si>
  <si>
    <r>
      <t xml:space="preserve">THE CUSTOMER’S BOOKING OF CARGO AFTER RECEIVING THE TERMS OF THIS NRA OR NRA AMENDMENT CONSITITUES ACCEPTANCE OF THE RATES AND TERMS OF THIS NRA OR NRA AMENDMENT.
Shipments in U.S. trade will be subject to the NRA Terms and Conditions, which can be found at </t>
    </r>
    <r>
      <rPr>
        <sz val="9"/>
        <color rgb="FFEE0000"/>
        <rFont val="Arial"/>
        <family val="2"/>
      </rPr>
      <t xml:space="preserve">http://www.vanguardlogistics.com/nra-terms. </t>
    </r>
    <r>
      <rPr>
        <sz val="9"/>
        <color rgb="FF001871"/>
        <rFont val="Arial"/>
        <family val="2"/>
      </rPr>
      <t xml:space="preserve">
There are additional terms that may apply to your Shipment, including those terms that may apply by force of law. These include the terms and conditions of: any ocean bill of lading (including Vanguard's ocean Bills of Lading, which can be found at </t>
    </r>
    <r>
      <rPr>
        <sz val="9"/>
        <color rgb="FFEE0000"/>
        <rFont val="Arial"/>
        <family val="2"/>
      </rPr>
      <t>http://www.vanguardlogistics.com/bill-of-lading-TC</t>
    </r>
    <r>
      <rPr>
        <sz val="9"/>
        <color rgb="FF001871"/>
        <rFont val="Arial"/>
        <family val="2"/>
      </rPr>
      <t>, for transportation by Vanguard Logistics Services (USA), Inc Vanguard Logistics Services (Hong Kong) Limited dba Vanguard Logistics Services dba Vanguard (OTI# 019927); and Vanguard Logistics Services (Japan) Limited dba Vanguard Logistics Services dba Vanguard (OTI# 021711))
Tariffs (including, for Shipments in U.S. trade, the NRA Tariff Rules https://portal.vanguardlogistics.com/apps/tariff-rules/; standard trading conditions; and the terms and conditions of any other Providers. The order of precedence in the event of any conflict among the terms that apply to your Shipment is as follows: the NRA Terms and Conditions, ocean bills of lading, tariffs, this Agreement, standard terms and conditions and any Provider's terms and conditions, including Provider's bills of lading.</t>
    </r>
  </si>
  <si>
    <t>Routing Order</t>
  </si>
  <si>
    <r>
      <t>Enter Origin Port Here</t>
    </r>
    <r>
      <rPr>
        <b/>
        <sz val="11"/>
        <color rgb="FF4EC3E0"/>
        <rFont val="Symbol"/>
        <family val="1"/>
        <charset val="2"/>
      </rPr>
      <t>®</t>
    </r>
  </si>
  <si>
    <t>Karachi</t>
  </si>
  <si>
    <t xml:space="preserve">Routing Order </t>
  </si>
  <si>
    <t>Date:</t>
  </si>
  <si>
    <t>Supplier:</t>
  </si>
  <si>
    <t>Contact:</t>
  </si>
  <si>
    <t>Address:</t>
  </si>
  <si>
    <t>City:</t>
  </si>
  <si>
    <t>Country:</t>
  </si>
  <si>
    <t>Phone:</t>
  </si>
  <si>
    <t>Email:</t>
  </si>
  <si>
    <t>Dear Sir / Madam,</t>
  </si>
  <si>
    <t>Until further notice, please consign all future orders through the Vanguard Logistics Group office at:</t>
  </si>
  <si>
    <t>Agent Name:</t>
  </si>
  <si>
    <t>Yours Faithfully,</t>
  </si>
  <si>
    <t>Signature</t>
  </si>
  <si>
    <t xml:space="preserve">Date </t>
  </si>
  <si>
    <t>Company:</t>
  </si>
  <si>
    <t>Port</t>
  </si>
  <si>
    <t>Country</t>
  </si>
  <si>
    <t>Company</t>
  </si>
  <si>
    <t>Address</t>
  </si>
  <si>
    <t>Contact</t>
  </si>
  <si>
    <t>Phone</t>
  </si>
  <si>
    <t>email</t>
  </si>
  <si>
    <t>Chittagong</t>
  </si>
  <si>
    <t>Bangladesh</t>
  </si>
  <si>
    <t>Vanguard Logistics Services</t>
  </si>
  <si>
    <t>Monjur Building (1st Floor), 67 Agrabad C/A 
Agrabad, 
Chattogram-4100, Bangladesh</t>
  </si>
  <si>
    <t>Mizanur Rahman  Kanchan Shill</t>
  </si>
  <si>
    <t>+880 9638 88 55 77</t>
  </si>
  <si>
    <t>mizanur.rahman@vanguardlogistics.com        kanchan.shill@vanguardlogistics.com</t>
  </si>
  <si>
    <t>Antwerp</t>
  </si>
  <si>
    <t>Belgium</t>
  </si>
  <si>
    <t>Romeynsweel 8, 2030, Antwerpen</t>
  </si>
  <si>
    <t>Eva Bervoets</t>
  </si>
  <si>
    <t>+32 3 543 1800</t>
  </si>
  <si>
    <t>eva.bervoets​@vanguardlogistics.com</t>
  </si>
  <si>
    <t>Santos</t>
  </si>
  <si>
    <t>Brazil</t>
  </si>
  <si>
    <t>Av. Ana Costa, 433 – Cj 93 and 94 Gonzaga CEP 11060-003 Santos - SP, Brazil</t>
  </si>
  <si>
    <t>Maria Pilar</t>
  </si>
  <si>
    <t>+55 13 3229 7000</t>
  </si>
  <si>
    <t>maria.pilar​@vanguardlogistics.com</t>
  </si>
  <si>
    <t>Phnom Penh</t>
  </si>
  <si>
    <t>Cambodia</t>
  </si>
  <si>
    <t>Vanguard Logistics Services (Cambodia) Pte Ltd</t>
  </si>
  <si>
    <t>No 4, Street 242, Sangkat
Beungprolit, Khan 7
Makara, Phnom Penh,
Cambodia</t>
  </si>
  <si>
    <t>Mr Ly Uy Ly</t>
  </si>
  <si>
    <t>855-11 828388</t>
  </si>
  <si>
    <t>ly.uyly@vls-cambodia.com</t>
  </si>
  <si>
    <t>Sihanoukville</t>
  </si>
  <si>
    <t>Montreal</t>
  </si>
  <si>
    <t>Canada</t>
  </si>
  <si>
    <t>465 Rue St-Jean, #700
Montreal,QC
Canada H2Y 2R6</t>
  </si>
  <si>
    <t>Operations</t>
  </si>
  <si>
    <t>+1 438 260 1832 </t>
  </si>
  <si>
    <t>exports.ca@vanguardlogistics.com  antoinette.de.rosa@vanguardlogistics.com</t>
  </si>
  <si>
    <t>Toronto</t>
  </si>
  <si>
    <t>1450 Meyerside Drive, Suite 402
Mississauga, Ontario
Canada L5T 2 N5
Toronto</t>
  </si>
  <si>
    <t>Operations / Ashima Mehta</t>
  </si>
  <si>
    <t>+1 905 234 1650</t>
  </si>
  <si>
    <t>exports.ca@vanguardlogistics.com   ashima.mehta@vanguardlogistics.com</t>
  </si>
  <si>
    <t>Vancouver</t>
  </si>
  <si>
    <t>Ashima Mehta</t>
  </si>
  <si>
    <t>+1 905-234-1650</t>
  </si>
  <si>
    <t>exports.ca@vanguardlogistics.com  ashima.mehta​@vanguardlogistics.com</t>
  </si>
  <si>
    <t>Dalian</t>
  </si>
  <si>
    <t>China</t>
  </si>
  <si>
    <t>20 Yide Street, Zhongshan District, Dalian 116001, China</t>
  </si>
  <si>
    <t>Mavis Li</t>
  </si>
  <si>
    <t>+86 411 3986 7765</t>
  </si>
  <si>
    <t>mavis.li@vanguardlogistics.com</t>
  </si>
  <si>
    <t>Foshan</t>
  </si>
  <si>
    <t>Room 2003-2008, Guidu Building, 
No. 3007 Chunfeng Rd.,
Shenzhen, 518002 China</t>
  </si>
  <si>
    <t xml:space="preserve">Aly Zhong </t>
  </si>
  <si>
    <t>aly.zhong​@vanguardlogistics.com</t>
  </si>
  <si>
    <t>Fuzhou</t>
  </si>
  <si>
    <t>Room 1621-1622, 3rd Building,
Dong Er Huan Thaihot Plaza
11 Hengyu Road, Jin’an District, Fuzhou, Fujian, China 350011</t>
  </si>
  <si>
    <t>Jessie Huang</t>
  </si>
  <si>
    <t>86-591-8781 0020</t>
  </si>
  <si>
    <t>jessie.huang@vanguardlogistics.com</t>
  </si>
  <si>
    <t>Guangzhou</t>
  </si>
  <si>
    <t>Vanguard Logistics Services (Zhuhai) Ltd. - Guangzhou Branch</t>
  </si>
  <si>
    <t>Room 2201-7 Baihui Plaza, No. 193
Zhongshan 5 Road, Yuexiu District,
Guangzhou, P.R.China 510030</t>
  </si>
  <si>
    <t>Apple Dong</t>
  </si>
  <si>
    <t xml:space="preserve"> 86-20-8364 9686</t>
  </si>
  <si>
    <t>apple.dong@vanguardlogistics.com</t>
  </si>
  <si>
    <t>Huangpu</t>
  </si>
  <si>
    <t>Jiangmen</t>
  </si>
  <si>
    <t>Vanguard Logisitic Services (HK) Ltd</t>
  </si>
  <si>
    <t>36/ F Vicwood Plaza, 199 Des Voeux Road Central,
Hong Kong</t>
  </si>
  <si>
    <t>Helen Cheng</t>
  </si>
  <si>
    <t>852 3477 0123</t>
  </si>
  <si>
    <t>helen.cheng@vanguardlogistics.com</t>
  </si>
  <si>
    <t>Ningbo</t>
  </si>
  <si>
    <t>16/F Huanhe Center Block 1
No 168 Anbo Road
Jiangdong District, Ningbo</t>
  </si>
  <si>
    <t>Eileen Tang</t>
  </si>
  <si>
    <t>+86 574 2766 6088</t>
  </si>
  <si>
    <t>eileen.tang@vanguardlogistics.com</t>
  </si>
  <si>
    <t>Qingdao</t>
  </si>
  <si>
    <t xml:space="preserve">Unit A, F-H, 25/F, China-R international Mansion
2 Shandong Road
Qingdao, China 266071
</t>
  </si>
  <si>
    <t>Roicy Li</t>
  </si>
  <si>
    <t>86-532-8667 6812</t>
  </si>
  <si>
    <t>roicy.li​@vanguardlogistics.com</t>
  </si>
  <si>
    <t>Shanghai</t>
  </si>
  <si>
    <t>36/F BM Tower
218 Wusong Road
Shanghai, China 200080</t>
  </si>
  <si>
    <t>Ms Yoyo Zhang</t>
  </si>
  <si>
    <t>+86 21 2603 6117</t>
  </si>
  <si>
    <t>yoyo.zhang@vanguardlogistics.com</t>
  </si>
  <si>
    <t>Shekou</t>
  </si>
  <si>
    <t>Daisy Zhong</t>
  </si>
  <si>
    <t>+86 755 8231 6839</t>
  </si>
  <si>
    <t>daisy.zhong​@vanguardlogistics.com</t>
  </si>
  <si>
    <t>Shenzhen</t>
  </si>
  <si>
    <t>Shunde</t>
  </si>
  <si>
    <t>Tianjin</t>
  </si>
  <si>
    <t xml:space="preserve">Room 20H 20th Floor Teda Building
256 Jie Fang South Road
Tianjin 300042, China
</t>
  </si>
  <si>
    <t>Jenny Sun</t>
  </si>
  <si>
    <t>+86 22 5995 9312</t>
  </si>
  <si>
    <t>jenny.sun@vanguardlogistics.com</t>
  </si>
  <si>
    <t>Xiamen</t>
  </si>
  <si>
    <t>Room 3001 The Bank Centre
No. 189 Xia He Road
Xiamen, Fujian, China 361003</t>
  </si>
  <si>
    <t xml:space="preserve">Maggie Tang   </t>
  </si>
  <si>
    <t xml:space="preserve"> 86-592-2688 678</t>
  </si>
  <si>
    <t>maggie.tang@vanguardlogistics.com</t>
  </si>
  <si>
    <t>Xingang</t>
  </si>
  <si>
    <t>Yantian</t>
  </si>
  <si>
    <t>daisy.zhong@vanguardlogistics.com</t>
  </si>
  <si>
    <t>Zhongshan</t>
  </si>
  <si>
    <t>Room 1511, Lihe International Financial Center, 
16 Zhongshan 3rd Road,
Zhongshan, Guangdong, China 528403</t>
  </si>
  <si>
    <t>Kay Ng</t>
  </si>
  <si>
    <t xml:space="preserve"> 86-760-8866 8707</t>
  </si>
  <si>
    <t>kay.ng@vanguardlogistics.com</t>
  </si>
  <si>
    <t>Zhuhai</t>
  </si>
  <si>
    <t xml:space="preserve">Units 1-2 and 4, 5th Floor, Production and Processing Center #3
1 Software Park Road, Zhuhai City, Guangdong, China 519080
</t>
  </si>
  <si>
    <t>Aarhus</t>
  </si>
  <si>
    <t xml:space="preserve">Denmark </t>
  </si>
  <si>
    <t>Copenhagen</t>
  </si>
  <si>
    <t>Lautoka</t>
  </si>
  <si>
    <t>Fiji</t>
  </si>
  <si>
    <t>Vanguard Logistics Services (Fiji)</t>
  </si>
  <si>
    <t>8 Rose Place  Vunato Industrial Sub Division
Lautoka</t>
  </si>
  <si>
    <t>Rizuana Begam</t>
  </si>
  <si>
    <t xml:space="preserve">(679) 666 0565  </t>
  </si>
  <si>
    <t>rizuana.begam@vanguardlogistics.com</t>
  </si>
  <si>
    <t>Suva</t>
  </si>
  <si>
    <t>Lot 1 Foster Road Walubay
Suva, Fiji</t>
  </si>
  <si>
    <t>Sangeeta Singh</t>
  </si>
  <si>
    <t>(679) 3315286</t>
  </si>
  <si>
    <t>sangeeta.singh@vanguardlogistics.com</t>
  </si>
  <si>
    <t>Helsinki</t>
  </si>
  <si>
    <t>Finland</t>
  </si>
  <si>
    <t>Le Havre</t>
  </si>
  <si>
    <t>France</t>
  </si>
  <si>
    <t>Lyon</t>
  </si>
  <si>
    <t>Hamburg</t>
  </si>
  <si>
    <t>Germany</t>
  </si>
  <si>
    <t>Vanguard Logistics Services Deutschland Schifffahrt und Transport GmbH</t>
  </si>
  <si>
    <t>Frankenstrasse 18, 
D-20097 Hamburg</t>
  </si>
  <si>
    <t>Bianca Staender</t>
  </si>
  <si>
    <t>Tel: +49 (0) 40 780 9200</t>
  </si>
  <si>
    <t>bianca.staender@vanguardlogistics.com</t>
  </si>
  <si>
    <t>Hong Kong</t>
  </si>
  <si>
    <t>Suite 1704-9 Wing On Centre
111 Connaught Road Central
Hong Kong</t>
  </si>
  <si>
    <t>Budapest</t>
  </si>
  <si>
    <t>Hungary</t>
  </si>
  <si>
    <t>Angela Walter</t>
  </si>
  <si>
    <t>angela.walter​@vanguardlogistics.com</t>
  </si>
  <si>
    <t>Ahmedabad</t>
  </si>
  <si>
    <t>India</t>
  </si>
  <si>
    <t>205, Iscon Elegance, Near Jain Temple
Prahalad Nager Cross Roads, S.G.Highway
Ahmedabad, India 380 051</t>
  </si>
  <si>
    <t>+91 79 6616 8705</t>
  </si>
  <si>
    <t>contactus.in@vanguardlogistics.com</t>
  </si>
  <si>
    <t>Bangalore</t>
  </si>
  <si>
    <t>506, Oxford Towers, 4th Floor, 
139 Airport Road, Kodihalli, 
Bangalore - 560 008. 
Karanataka, India</t>
  </si>
  <si>
    <t>Rajesh Kumar</t>
  </si>
  <si>
    <t>+91 80 4642 6627</t>
  </si>
  <si>
    <t>ops.inblr@vanguardlogistics.com    rajesh.kumar​@vanguardlogistics.com</t>
  </si>
  <si>
    <t>Calcutta</t>
  </si>
  <si>
    <t>7/1, Lords Sinha Road, Lords Building
6th Floor, Room no - 601 &amp; 603
Kolkata, India 700 071</t>
  </si>
  <si>
    <t>Sangita Modak</t>
  </si>
  <si>
    <t>+91 33 46036042</t>
  </si>
  <si>
    <t>sangita.modak​@vanguardlogistics.com</t>
  </si>
  <si>
    <t>Chennai</t>
  </si>
  <si>
    <t>Olympia Cyberspace, 5th Floor,
Arulaiyammanpet 2nd Street, Guindy,
Chennai - 600032
Tamil Nadu, India</t>
  </si>
  <si>
    <t>Ramya Thinakaran</t>
  </si>
  <si>
    <t xml:space="preserve">+91 -44-4023-6697 </t>
  </si>
  <si>
    <t>csv.inmaa@vanguardlogistics.com    ramya.thinakaran​@vanguardlogistics.com</t>
  </si>
  <si>
    <t>Cochin</t>
  </si>
  <si>
    <t>Teepeeyem House, 2nd Floor, Naval Road, 
Willingdon Island, Cochin - 682 003. 
Kerala, India.</t>
  </si>
  <si>
    <t>Mr. Agustin Rockey/Anthony George</t>
  </si>
  <si>
    <t>ops.incok@vanguardlogistics.com  augustine.rockey​@vanguardlogistics.com  antony.george​@vanguardlogistics.com</t>
  </si>
  <si>
    <t>Coimbatore</t>
  </si>
  <si>
    <t>No. 34 B, Plot No.9
Muniasamypuram 2nd Street
Kamaraj Salai,Tuticorn - 628 003, 
Tamil Nadu, India</t>
  </si>
  <si>
    <t>Mr. K.Marimuthu</t>
  </si>
  <si>
    <t>+91 461 422 6410</t>
  </si>
  <si>
    <t>ops.intut@vanguardlogistics.com  marimuthu.kandasamy​@vanguardlogistics.com</t>
  </si>
  <si>
    <t>Hyderabad</t>
  </si>
  <si>
    <t>Rama Mansion
M No. 1-11-254/11/A
Plot No. 4, Situated, Begumpet
Hyderabad, India 500 016</t>
  </si>
  <si>
    <t>Karthik Mula</t>
  </si>
  <si>
    <t>+91 40 27765241</t>
  </si>
  <si>
    <t>Karthik.Mula​@vanguardlogistics.com</t>
  </si>
  <si>
    <t>Mumbai</t>
  </si>
  <si>
    <t>The Summit Business Bay
M-001 Mezzanine Floor
Andheri Kurla Rd
Andheri (East), Mumbai 400 093
Maharashtra, India</t>
  </si>
  <si>
    <t>Sachin Parnerkar</t>
  </si>
  <si>
    <t>+91 22 4908 5000</t>
  </si>
  <si>
    <t>ops.inbom@vanguardlogistics.com   sachin.parnerkar​@vanguardlogistics.com</t>
  </si>
  <si>
    <t>New Delhi</t>
  </si>
  <si>
    <t>B-6/8, 1st Floor, Okhla Industrial Area, 
Phase-II, New Delhi - 110 020. 
India.</t>
  </si>
  <si>
    <t>Rajesh Dogra</t>
  </si>
  <si>
    <t>+91-11-30679603</t>
  </si>
  <si>
    <t>ops.indel@vanguardlogistics.com</t>
  </si>
  <si>
    <t>Nhava Sheva</t>
  </si>
  <si>
    <t>Tuticorin</t>
  </si>
  <si>
    <t>Belawan</t>
  </si>
  <si>
    <t>Indonesia</t>
  </si>
  <si>
    <t>Vanguard Logistics Services Indonesia</t>
  </si>
  <si>
    <t>Gedung Bank Mandiri 4th Floor 
Jl. Imam Bonjol No 7, Medan 20112 Indonesia</t>
  </si>
  <si>
    <t xml:space="preserve">Ria MELATI </t>
  </si>
  <si>
    <t xml:space="preserve">+62 61 4148194 </t>
  </si>
  <si>
    <t>Blw_export@vanguardlogistics.com   ria.melati​@vanguardlogistics.com</t>
  </si>
  <si>
    <t>Jakarta</t>
  </si>
  <si>
    <t>Hayam Wuruk Plaza Tower, 7th Floor, Suite AB
Jl. Hayam Wuruk No 108 Jakarta 11160 Indonesia</t>
  </si>
  <si>
    <t xml:space="preserve">Tri SURYANDARI </t>
  </si>
  <si>
    <t xml:space="preserve">+62 21 6280748 </t>
  </si>
  <si>
    <t>jkt_export@vanguardlogistics.com  tri.suryandari​@vanguardlogistics.com</t>
  </si>
  <si>
    <t>Semarang</t>
  </si>
  <si>
    <t>Gedung Griya Bina Artha 3rd Floor
Jl Pemuda No. 142, Semarang 50132, Central Java, Indonesia</t>
  </si>
  <si>
    <t>Emi Sumiarsih</t>
  </si>
  <si>
    <t>+62 24 352 1886</t>
  </si>
  <si>
    <t>Srg_export@vanguardlogistics.com  emi.sumiarsih​@vanguardlogistics.com</t>
  </si>
  <si>
    <t>Surabaya</t>
  </si>
  <si>
    <t>Sinar Mas land Plaza 
6th Floor  Room 6071
Jl. Pemuda No 60-70
Surabaya 60271, Indonesia</t>
  </si>
  <si>
    <t>Hanysa Agung</t>
  </si>
  <si>
    <t>+62 31 5347658</t>
  </si>
  <si>
    <t>Sub_export@vanguardlogistics.com   hanysa.agung​@vanguardlogistics.com</t>
  </si>
  <si>
    <t>Dublin</t>
  </si>
  <si>
    <t>Ireland</t>
  </si>
  <si>
    <t>Vanguard Logistics</t>
  </si>
  <si>
    <t>Vanguard Logistics
Station House - Station Road
Maldon, Essex, United Kingdom CM9 4 LQ</t>
  </si>
  <si>
    <t>Hannah Symons</t>
  </si>
  <si>
    <t>+44 16 2187 9200</t>
  </si>
  <si>
    <t>hannah.symons@vanguardlogistics.com; ukexpcsu@vanguardlogistics.com</t>
  </si>
  <si>
    <t>Haifa</t>
  </si>
  <si>
    <t>Israel</t>
  </si>
  <si>
    <t>Joint Transport International Services Ltd</t>
  </si>
  <si>
    <t>Shtibel 4, Tel Aviv</t>
  </si>
  <si>
    <t>Adi Shwartz</t>
  </si>
  <si>
    <t>+972-3-6384689</t>
  </si>
  <si>
    <t>Export@jti.co.il</t>
  </si>
  <si>
    <t>Milan</t>
  </si>
  <si>
    <t>Italy</t>
  </si>
  <si>
    <t>Vanguard Logistics Services Italy</t>
  </si>
  <si>
    <t xml:space="preserve">Via Cassanese 224 Palazzo Caravaggio
20054 Segrate
Milan, Italy 
</t>
  </si>
  <si>
    <t>Nicholas Benetton</t>
  </si>
  <si>
    <t>+39 02 365 75643</t>
  </si>
  <si>
    <t>nicholas.benetton@vanguardlogistics.com</t>
  </si>
  <si>
    <t>Kobe</t>
  </si>
  <si>
    <t>Japan</t>
  </si>
  <si>
    <t>Vanguard Logistics Japan</t>
  </si>
  <si>
    <t>3rd Floor, Creator Building, 2-2-27 Kitahorie, Nishi-ku, Osaka 550-0014, Japan</t>
  </si>
  <si>
    <t>Madoka Kawano</t>
  </si>
  <si>
    <t xml:space="preserve">81-6-4256-1320   </t>
  </si>
  <si>
    <t>vlsjpnexpcsv@vanguardlogistics.com  madoka.kawano​@vanguardlogistics.com</t>
  </si>
  <si>
    <t>Nagoya</t>
  </si>
  <si>
    <t>Osaka</t>
  </si>
  <si>
    <t>Tokyo</t>
  </si>
  <si>
    <t>Nishikanda YS Bldg, 4th Floor
3-3-12 Nishikanda
Chiyoda-ku, Tokyo 101-0065. Japan</t>
  </si>
  <si>
    <t>Naoko Ogawa</t>
  </si>
  <si>
    <t>81-3-6272-9857</t>
  </si>
  <si>
    <t>vlsjpnexpcsv@vanguardlogistics.com  naoko.ogawa​@vanguardlogistics.com</t>
  </si>
  <si>
    <t>Yokohama</t>
  </si>
  <si>
    <t>Busan</t>
  </si>
  <si>
    <t>Korea</t>
  </si>
  <si>
    <t>Maxpeed Co. LTD</t>
  </si>
  <si>
    <t>3rd Floor, SNU Building
7, Saechang-ro, Mapo-gu, Seoul, Korea</t>
  </si>
  <si>
    <t xml:space="preserve">SeungA Oh </t>
  </si>
  <si>
    <t xml:space="preserve">82-2-3708-2230 </t>
  </si>
  <si>
    <t xml:space="preserve">saoh@maxpeed.co.kr </t>
  </si>
  <si>
    <t>Pasir Gudang</t>
  </si>
  <si>
    <t>Malaysia</t>
  </si>
  <si>
    <t>Vanguard Logistics Services Limited</t>
  </si>
  <si>
    <t>No 69A &amp; 69B Jalan Sutera Tanjung 8/3
Taman Sutera Utama
81300 Skudai, Johor Malaysia</t>
  </si>
  <si>
    <t>Tong Siew Feng</t>
  </si>
  <si>
    <t>+60 7 554 9055</t>
  </si>
  <si>
    <t>siewfeng.tong​@vanguardlogistics.com</t>
  </si>
  <si>
    <t>Penang</t>
  </si>
  <si>
    <t>No. 6, Level 2, Jalan Todak 4
Pusat Bandar Sunway
13700 Seberang Jaya
Pulau Pinang</t>
  </si>
  <si>
    <t>Woan Tyng Ngoi</t>
  </si>
  <si>
    <t>+60 4 384 1187</t>
  </si>
  <si>
    <t>export.pen@vanguardlogistics.com  WoanTyng.Ngoi​@vanguardlogistics.com</t>
  </si>
  <si>
    <t>Port Kelang</t>
  </si>
  <si>
    <t>B-8-1, North Tower, BBT One The Towers, Lebuh Batu Nilam 1, Bandar Bukit Tinggi, 41200 Klang,  Selangor Darul Ehsan, Malaysia</t>
  </si>
  <si>
    <t>Mohamad Fadhil Abdul Rani</t>
  </si>
  <si>
    <t>+60 3 3376 2088</t>
  </si>
  <si>
    <t>ptkcsbkg@vanguardlogistics.com  fadhil.arani​@vanguardlogistics.com</t>
  </si>
  <si>
    <t>Manzanillo</t>
  </si>
  <si>
    <t>Mexico</t>
  </si>
  <si>
    <t>Boulevard Miguel de la Madrid  
2-A, Col . Salagua
Manzanillo, Colima, Mexico C.P.28869</t>
  </si>
  <si>
    <t>Jose Carlos Ceja</t>
  </si>
  <si>
    <t>+52 314 98000026</t>
  </si>
  <si>
    <t>jose.ceja​@vanguardlogistics.com</t>
  </si>
  <si>
    <t>Rotterdam</t>
  </si>
  <si>
    <t>Netherlands</t>
  </si>
  <si>
    <t>Shannonweg 64 
NL-3197 LH Rotterdam - Botlek</t>
  </si>
  <si>
    <t>Serdar Diri</t>
  </si>
  <si>
    <t>+31 0 10 296 2600</t>
  </si>
  <si>
    <t>serdar.diri​@vanguardlogistics.com</t>
  </si>
  <si>
    <t>Auckland</t>
  </si>
  <si>
    <t>New Zealand</t>
  </si>
  <si>
    <t>7 Landing Drive, Auckland Airport, Auckland, New Zealand 2022</t>
  </si>
  <si>
    <t>Jamie-lee Surrey</t>
  </si>
  <si>
    <t>+64 9 916 0664</t>
  </si>
  <si>
    <t>jamie-lee.surrey@vanguardlogistics.com</t>
  </si>
  <si>
    <t>Christchurch</t>
  </si>
  <si>
    <t xml:space="preserve">268 Main South Road
Hornby, Christchurch 8042
New Zealand </t>
  </si>
  <si>
    <t>Rachel Black</t>
  </si>
  <si>
    <t>+64 3 962 3150</t>
  </si>
  <si>
    <t>rachel.black@vanguardlogistics.com</t>
  </si>
  <si>
    <t>Wellington</t>
  </si>
  <si>
    <t>Oslo</t>
  </si>
  <si>
    <t>Norway</t>
  </si>
  <si>
    <t>Pakistan</t>
  </si>
  <si>
    <t>QFM Shipping</t>
  </si>
  <si>
    <t>Suite # 104- 105, 1st Floor Parsa Towers,Pechs,Block - 6, Karachi, Pakistan</t>
  </si>
  <si>
    <t>Nehal Ahmed Rathore</t>
  </si>
  <si>
    <t>+ 92 21 34540153 - 54</t>
  </si>
  <si>
    <t>neha.pkkhi@qfmshipping.com</t>
  </si>
  <si>
    <t>Lae</t>
  </si>
  <si>
    <t>Papua New Guinea</t>
  </si>
  <si>
    <t>East West Transport</t>
  </si>
  <si>
    <t xml:space="preserve">Montoro Street, Lae. PO Box 290, Lae 411, PNG
</t>
  </si>
  <si>
    <t>Alex M. Foster</t>
  </si>
  <si>
    <t>+675 4727744</t>
  </si>
  <si>
    <t>Afoster@eastwesttransport.com.pg</t>
  </si>
  <si>
    <t>Port Moresby</t>
  </si>
  <si>
    <t>Napa Napa Road, Baruni. PO Box 916, Port Moresby, NCD 121. PNG</t>
  </si>
  <si>
    <t>So'o Lakele Eva</t>
  </si>
  <si>
    <t>+675 3249600</t>
  </si>
  <si>
    <t>seva@eastwesttransport.com.pg</t>
  </si>
  <si>
    <t>Cebu</t>
  </si>
  <si>
    <t>Philippines</t>
  </si>
  <si>
    <t>Vanguard Logistics Service Philippines</t>
  </si>
  <si>
    <t>2F Prestige Bldg. 3.  P. Burgos St, Alang Alang, Mandaue City 6014, Cebu Philippines</t>
  </si>
  <si>
    <t>Michael Angelo San Jose</t>
  </si>
  <si>
    <t>+63 2 8556 7421</t>
  </si>
  <si>
    <t>michael.sanjose​@vanguardlogistics.com</t>
  </si>
  <si>
    <t>Manila</t>
  </si>
  <si>
    <t>Unit 605, I-Land Bay Plaza, Diosdado Macapagal Avenue,
MOA Complex, Brgy.76 Zone 10,
1300 Pasay City, Philippines</t>
  </si>
  <si>
    <t>Blonie</t>
  </si>
  <si>
    <t>Gdynia</t>
  </si>
  <si>
    <t>Wroclaw</t>
  </si>
  <si>
    <t>Leixoes</t>
  </si>
  <si>
    <t>Portugal</t>
  </si>
  <si>
    <t>All Ways Cargo Portugal</t>
  </si>
  <si>
    <t>Rua Conselheiro Lopo Vaz, Lote AB
Escritório S
1800-142 Lisboa</t>
  </si>
  <si>
    <t>Carlos Manuel</t>
  </si>
  <si>
    <t>+351 21 855 0860</t>
  </si>
  <si>
    <t xml:space="preserve">Carlos.Manue@allwayscargo.com </t>
  </si>
  <si>
    <t>Lisbon</t>
  </si>
  <si>
    <t>Singapore</t>
  </si>
  <si>
    <t xml:space="preserve">Singapore </t>
  </si>
  <si>
    <t>8 Commonwealth Lane #02-03, Singapore, Singapore 149555</t>
  </si>
  <si>
    <t>Cindy Tan</t>
  </si>
  <si>
    <t>+65 6311 4142</t>
  </si>
  <si>
    <t>cindy.tan​@vanguardlogistics.com</t>
  </si>
  <si>
    <t>Capetown</t>
  </si>
  <si>
    <t>South Africa</t>
  </si>
  <si>
    <t>E.M Shelving Building, 14 Manhattan St,  
Airport Industria, Cape Town</t>
  </si>
  <si>
    <t>Rene Adams</t>
  </si>
  <si>
    <t>+27 21 386 5553</t>
  </si>
  <si>
    <t>rene.adams​@vanguardlogistics.com</t>
  </si>
  <si>
    <t>Durban</t>
  </si>
  <si>
    <t>The Block
17 Cranbrook Crescent
Cranbrook Park
La Lucia Ridge 4051</t>
  </si>
  <si>
    <t>Shailendra Woozageer</t>
  </si>
  <si>
    <t>+27 31 001 8999</t>
  </si>
  <si>
    <t>shailendra.woozageer​@vanguardlogistics.com</t>
  </si>
  <si>
    <t>Johannesburg</t>
  </si>
  <si>
    <t>South Lake Office Park
5 Estee Ackerman Street 
Jetpark, Boksburg</t>
  </si>
  <si>
    <t>Christopher Daniels</t>
  </si>
  <si>
    <t>+27 11 450 4488</t>
  </si>
  <si>
    <t>christopher.daniels​@vanguardlogistics.com</t>
  </si>
  <si>
    <t>Port Elizabeth</t>
  </si>
  <si>
    <t>Vanguard Logistics
2A Whyte Leaf Road
Port Elizabeth
Eastern Cape, South Africa 6001</t>
  </si>
  <si>
    <t>Ronche Swartz</t>
  </si>
  <si>
    <t>(27) 41 452 1943</t>
  </si>
  <si>
    <t>ronche.swartz​@vanguardlogistics.com</t>
  </si>
  <si>
    <t>Barcelona</t>
  </si>
  <si>
    <t>Spain</t>
  </si>
  <si>
    <t>Vanguard Logistics S.A.</t>
  </si>
  <si>
    <t>Calle Silici 45-49
08940 Cornella de Llobregat
Spain</t>
  </si>
  <si>
    <t>Julia Vivas</t>
  </si>
  <si>
    <t>+34 932 625 800</t>
  </si>
  <si>
    <t>julia.vivas@vanguardlogistics.com</t>
  </si>
  <si>
    <t>Bilbao</t>
  </si>
  <si>
    <t>Valencia</t>
  </si>
  <si>
    <t>C/. Antartic, 115 1er piso
08040 Barcelona
Spain</t>
  </si>
  <si>
    <t>Colombo</t>
  </si>
  <si>
    <t xml:space="preserve">Sri Lanka </t>
  </si>
  <si>
    <t>NO 525, 2nd FLOOR,
UNION PLACE,
COLOMBO 02
SRI LANKA</t>
  </si>
  <si>
    <t>Chaminda Rathnapala</t>
  </si>
  <si>
    <t xml:space="preserve">+94 11 205 6665 </t>
  </si>
  <si>
    <t>chaminda.rathnapala​@vanguardlogistics.com</t>
  </si>
  <si>
    <t>Gothenburg</t>
  </si>
  <si>
    <t xml:space="preserve">Sweden </t>
  </si>
  <si>
    <t>Kaohsiung</t>
  </si>
  <si>
    <t>Taiwan</t>
  </si>
  <si>
    <t>Oriental Vanguard Logistics Co., Ltd</t>
  </si>
  <si>
    <t>3F.-2, No.10, Siwei 4 Rd., Lingya Dist., Kaohsiung 802754, Taiwan.</t>
  </si>
  <si>
    <t>Ivy Lin</t>
  </si>
  <si>
    <t xml:space="preserve">+886-2-2536-5115 </t>
  </si>
  <si>
    <t>ivy_lin@ovl.com.tw</t>
  </si>
  <si>
    <t>Keelung</t>
  </si>
  <si>
    <t>3F, No. 51, Hengyang Rd., Zhongzheng Dist. 
Taipei City 100504, Taiwan</t>
  </si>
  <si>
    <t>Bangkok</t>
  </si>
  <si>
    <t>Thailand</t>
  </si>
  <si>
    <t xml:space="preserve">Vanguard Logistics Services (Thailand) Co.,Ltd. 
</t>
  </si>
  <si>
    <t xml:space="preserve">5th Floor, Unit A,D Sethiwan Tower 139 Pan Road, 
Silom Bangrak, Bangkok 10500 </t>
  </si>
  <si>
    <t>Napin Ponsan</t>
  </si>
  <si>
    <t>+66 2 234 5130</t>
  </si>
  <si>
    <t>Napin.Ponsan​@vanguardlogistics.com</t>
  </si>
  <si>
    <t>Lat Krabang</t>
  </si>
  <si>
    <t>Istanbul</t>
  </si>
  <si>
    <t xml:space="preserve">Turkey </t>
  </si>
  <si>
    <t xml:space="preserve">Merdivenkoy Yolu Cd. CZD Plaza No:12/7, Atasehir
34750 – Istanbul Turkey
</t>
  </si>
  <si>
    <t xml:space="preserve">Ms. Selcan Demir </t>
  </si>
  <si>
    <t>(90) (216) 410 85 55</t>
  </si>
  <si>
    <t>selcan.demir@vanguardlogistics.com</t>
  </si>
  <si>
    <t>Izmir</t>
  </si>
  <si>
    <t>JMS International Transport &amp; Foreign Trade Ltd</t>
  </si>
  <si>
    <t xml:space="preserve">Alsancak Mah. Ataturk Cad. No 384/42 Konak
35220 Alsancak/Izmir
</t>
  </si>
  <si>
    <t>Tolga Kuyucu</t>
  </si>
  <si>
    <t>90 (232) 464 72 74</t>
  </si>
  <si>
    <t>tolga.kuyucu@jms.com.tr</t>
  </si>
  <si>
    <t>Jebel Ali</t>
  </si>
  <si>
    <t>UAE</t>
  </si>
  <si>
    <t>Vanguard Logistics Services LLC (Dubai)</t>
  </si>
  <si>
    <t>Office No. 301, New Century City Tower,
Port Saeed Road, Deira
Post Box # 121595
Dubai, United Arab Emirates</t>
  </si>
  <si>
    <t>Sheetal Desai  / Mehwish Maqsood</t>
  </si>
  <si>
    <t>+971 4 354 5424</t>
  </si>
  <si>
    <t>dxbexp@vanguardlogistics.com  Mehwish.Maqsood​@vanguardlogistics.com  Sheetal.Desai​@vanguardlogistics.com</t>
  </si>
  <si>
    <t>Aberdeen</t>
  </si>
  <si>
    <t>United Kingdom</t>
  </si>
  <si>
    <t>Station House
Station Road
Maldon Essex CM9 4LQ</t>
  </si>
  <si>
    <t>Connor Yates</t>
  </si>
  <si>
    <t>ukexpcsu@vanguardlogistics.com  connor.yates​@vanguardlogistics.com</t>
  </si>
  <si>
    <t>Birmingham</t>
  </si>
  <si>
    <t>Bradford</t>
  </si>
  <si>
    <t>ukexpcsu@vanguardlogistics.com</t>
  </si>
  <si>
    <t>Bristol</t>
  </si>
  <si>
    <t>London</t>
  </si>
  <si>
    <t>Manchester</t>
  </si>
  <si>
    <t>Beswick House Suites 1 &amp; 2 Greenfold
WayLeigh Commerce Park
Manchester, United Kingdom</t>
  </si>
  <si>
    <t>Gemma Caine</t>
  </si>
  <si>
    <t>+44 19 4268 5150</t>
  </si>
  <si>
    <t>mnc.lclcsu@vanguardlogistics.com   gemma.caine​@vanguardlogistics.com</t>
  </si>
  <si>
    <t>Southampton</t>
  </si>
  <si>
    <t>Danang</t>
  </si>
  <si>
    <t>Vietnam</t>
  </si>
  <si>
    <t>KHAI MINH GLOBAL CO., LTD (AS AGENT)</t>
  </si>
  <si>
    <t>6th Floor, Thanh Loi Building
249 Nguyen Van Linh Street
Da Nang City, Viet Nam</t>
  </si>
  <si>
    <t>Lan Huong, Le (Jacee)</t>
  </si>
  <si>
    <t>(84) 8 3845 9690</t>
  </si>
  <si>
    <t>huongdng@kmg.vn</t>
  </si>
  <si>
    <t>Haiphong</t>
  </si>
  <si>
    <t>08th Floor, Song Hong Land Building 
165 Thai Ha Street, Dong Da District, Hanoi, Viet Nam</t>
  </si>
  <si>
    <t>Thu Thuy Nguyem</t>
  </si>
  <si>
    <t>+84 24 3941 8866</t>
  </si>
  <si>
    <t>thuthuy.nguyen@vanguardlogistics.com.vn</t>
  </si>
  <si>
    <t>Ho Chi Minh</t>
  </si>
  <si>
    <t>5FL, Ha Do Building, No. 02 Hong Ha Street 
Ward 02, Tan Binh District, Ho Chi Minh City, Viet Nam</t>
  </si>
  <si>
    <t xml:space="preserve">Ms Trung Nguyen
</t>
  </si>
  <si>
    <t xml:space="preserve">trung.nguyen@vanguardlogistics.com.vn, 
</t>
  </si>
  <si>
    <t xml:space="preserve">IMO2020 Surcharges                                      </t>
  </si>
  <si>
    <t>Vanguard Logistics LCL Import Tariff</t>
  </si>
  <si>
    <t xml:space="preserve">IMO2020 Surcharge Validity </t>
  </si>
  <si>
    <t>Origin or Via Country / Region</t>
  </si>
  <si>
    <t>Currency</t>
  </si>
  <si>
    <t>Amount per w/m</t>
  </si>
  <si>
    <t>USD</t>
  </si>
  <si>
    <r>
      <rPr>
        <b/>
        <sz val="11"/>
        <color rgb="FF001871"/>
        <rFont val="Arial"/>
        <family val="2"/>
      </rPr>
      <t>Asia</t>
    </r>
    <r>
      <rPr>
        <sz val="11"/>
        <color rgb="FF001871"/>
        <rFont val="Arial"/>
        <family val="2"/>
      </rPr>
      <t xml:space="preserve"> </t>
    </r>
    <r>
      <rPr>
        <sz val="10"/>
        <color rgb="FF001871"/>
        <rFont val="Arial"/>
        <family val="2"/>
      </rPr>
      <t>(excluding Korea &amp; Taiwan)</t>
    </r>
  </si>
  <si>
    <r>
      <rPr>
        <b/>
        <sz val="11"/>
        <color rgb="FF001871"/>
        <rFont val="Arial"/>
        <family val="2"/>
      </rPr>
      <t xml:space="preserve">Korea - Sydney / Melbourne </t>
    </r>
    <r>
      <rPr>
        <sz val="10"/>
        <color rgb="FF001871"/>
        <rFont val="Arial"/>
        <family val="2"/>
      </rPr>
      <t>(Maxpeed Korea)</t>
    </r>
  </si>
  <si>
    <r>
      <rPr>
        <b/>
        <sz val="11"/>
        <color rgb="FF001871"/>
        <rFont val="Arial"/>
        <family val="2"/>
      </rPr>
      <t xml:space="preserve">Korea - Fremantle / Adelaide / Brisbane </t>
    </r>
    <r>
      <rPr>
        <sz val="10"/>
        <color rgb="FF001871"/>
        <rFont val="Arial"/>
        <family val="2"/>
      </rPr>
      <t>(Maxpeed Korea)</t>
    </r>
  </si>
  <si>
    <r>
      <rPr>
        <b/>
        <sz val="11"/>
        <color rgb="FF001871"/>
        <rFont val="Arial"/>
        <family val="2"/>
      </rPr>
      <t xml:space="preserve">Taiwan </t>
    </r>
    <r>
      <rPr>
        <sz val="10"/>
        <color rgb="FF001871"/>
        <rFont val="Arial"/>
        <family val="2"/>
      </rPr>
      <t>(Oriental Vanguard Logistics)</t>
    </r>
  </si>
  <si>
    <t>Middle East and India Sub-Continent</t>
  </si>
  <si>
    <t xml:space="preserve">USA </t>
  </si>
  <si>
    <r>
      <rPr>
        <b/>
        <sz val="11"/>
        <color rgb="FF001871"/>
        <rFont val="Arial"/>
        <family val="2"/>
      </rPr>
      <t>Israel</t>
    </r>
    <r>
      <rPr>
        <sz val="11"/>
        <color rgb="FF001871"/>
        <rFont val="Arial"/>
        <family val="2"/>
      </rPr>
      <t xml:space="preserve"> </t>
    </r>
    <r>
      <rPr>
        <sz val="10"/>
        <color rgb="FF001871"/>
        <rFont val="Arial"/>
        <family val="2"/>
      </rPr>
      <t>(JTI Joint Transport International)</t>
    </r>
  </si>
  <si>
    <r>
      <rPr>
        <b/>
        <sz val="11"/>
        <color rgb="FF001871"/>
        <rFont val="Arial"/>
        <family val="2"/>
      </rPr>
      <t xml:space="preserve">Portugal </t>
    </r>
    <r>
      <rPr>
        <sz val="10"/>
        <color rgb="FF001871"/>
        <rFont val="Arial"/>
        <family val="2"/>
      </rPr>
      <t>(Allways Cargo)</t>
    </r>
  </si>
  <si>
    <t>IMO2020 Surcharges are subject to change based on market fluctuations</t>
  </si>
  <si>
    <t>Rate Search</t>
  </si>
  <si>
    <t xml:space="preserve">Use this table to obtain an Import LCL rate </t>
  </si>
  <si>
    <r>
      <t xml:space="preserve">Enter Origin Port Here </t>
    </r>
    <r>
      <rPr>
        <b/>
        <sz val="11"/>
        <color rgb="FF001871"/>
        <rFont val="Symbol"/>
        <family val="1"/>
        <charset val="2"/>
      </rPr>
      <t>®</t>
    </r>
  </si>
  <si>
    <t>Rates</t>
  </si>
  <si>
    <t>Service Details</t>
  </si>
  <si>
    <t>Destination</t>
  </si>
  <si>
    <t>Rate per cbm</t>
  </si>
  <si>
    <t>Rate per tonne</t>
  </si>
  <si>
    <t>Minimum Charge</t>
  </si>
  <si>
    <t>GRI per w/m</t>
  </si>
  <si>
    <t>PSS
per w/m</t>
  </si>
  <si>
    <t>IMO2020 
per w/m</t>
  </si>
  <si>
    <t>ETS per w/m</t>
  </si>
  <si>
    <t>Service Type</t>
  </si>
  <si>
    <t>via Port</t>
  </si>
  <si>
    <t>Transit Time</t>
  </si>
  <si>
    <t>Frequency</t>
  </si>
  <si>
    <t>Validity</t>
  </si>
  <si>
    <t>Note: Please refer to the Conditions tab</t>
  </si>
  <si>
    <t>vanguardlogistics.com</t>
  </si>
  <si>
    <t xml:space="preserve">LCL Cartage </t>
  </si>
  <si>
    <t>Description</t>
  </si>
  <si>
    <t>Sydney</t>
  </si>
  <si>
    <t>Melbourne</t>
  </si>
  <si>
    <t>Brisbane</t>
  </si>
  <si>
    <t>Adelaide</t>
  </si>
  <si>
    <t>Fremantle</t>
  </si>
  <si>
    <t>Metro Delivery, per w/m</t>
  </si>
  <si>
    <t xml:space="preserve">Minimum Charge </t>
  </si>
  <si>
    <t>Fuel Surcharge</t>
  </si>
  <si>
    <t>Toll Surcharge</t>
  </si>
  <si>
    <t>Hazardous Surcharge</t>
  </si>
  <si>
    <t>$75.00 
max 3 cbm</t>
  </si>
  <si>
    <t>$125.00 
max 3 cbm</t>
  </si>
  <si>
    <t>On Application</t>
  </si>
  <si>
    <t>Conditions:</t>
  </si>
  <si>
    <t>*   All rates in AUD</t>
  </si>
  <si>
    <t xml:space="preserve">*   Fuel and Toll surcharges are calculated on the total cartage amount </t>
  </si>
  <si>
    <t>*   Rates are valid for normal trailer and kerbside delivery only</t>
  </si>
  <si>
    <t>*   Hazardous Surcharge is subject to approval</t>
  </si>
  <si>
    <t>*   The above rates are not valid for personal effects</t>
  </si>
  <si>
    <t>*   Demurrage charges may apply</t>
  </si>
  <si>
    <t xml:space="preserve">*   Fuel Surcharge is subject to change without notice </t>
  </si>
  <si>
    <t>*   Subject to GST</t>
  </si>
  <si>
    <t xml:space="preserve">***IMPORTANT NOTE: Any cargo that is over 3 metres long is quoted on a case by case basis. </t>
  </si>
  <si>
    <t>Local Charges</t>
  </si>
  <si>
    <t xml:space="preserve">Vanguard Wholesale Australian LCL Destination Charges </t>
  </si>
  <si>
    <t>Origin</t>
  </si>
  <si>
    <t>Charge</t>
  </si>
  <si>
    <t>Charge Code</t>
  </si>
  <si>
    <t>Charge per</t>
  </si>
  <si>
    <t>Port Service Charge</t>
  </si>
  <si>
    <t>PSC</t>
  </si>
  <si>
    <t>w/m</t>
  </si>
  <si>
    <t>AUD</t>
  </si>
  <si>
    <t>Delivery Order</t>
  </si>
  <si>
    <t>DO</t>
  </si>
  <si>
    <t>BL</t>
  </si>
  <si>
    <t>Asia ( Exluding China)</t>
  </si>
  <si>
    <t>Europe Direct</t>
  </si>
  <si>
    <t>Europe Via Asia</t>
  </si>
  <si>
    <t>Rest of World Direct</t>
  </si>
  <si>
    <t>Rest of World via Asia</t>
  </si>
  <si>
    <t>All</t>
  </si>
  <si>
    <t xml:space="preserve">BMSB Processing Fee*   </t>
  </si>
  <si>
    <t>BMSB</t>
  </si>
  <si>
    <t>* The BMSB fee will apply to all cargo arriving in an FAK from a BMSB country, please refer to conditions tab for BMSB countries.</t>
  </si>
  <si>
    <t>China / Hong Kong</t>
  </si>
  <si>
    <t xml:space="preserve">Vanguard Agents </t>
  </si>
  <si>
    <t xml:space="preserve">Search for a Vanguard agent </t>
  </si>
  <si>
    <r>
      <t xml:space="preserve">Enter Origin Port Here </t>
    </r>
    <r>
      <rPr>
        <b/>
        <sz val="11"/>
        <color rgb="FF001871"/>
        <rFont val="Symbol"/>
        <family val="1"/>
        <charset val="2"/>
      </rPr>
      <t>®</t>
    </r>
    <r>
      <rPr>
        <b/>
        <sz val="11"/>
        <color rgb="FF001871"/>
        <rFont val="Arial"/>
        <family val="2"/>
      </rPr>
      <t xml:space="preserve">    </t>
    </r>
  </si>
  <si>
    <t>Email</t>
  </si>
  <si>
    <t>Atlanta</t>
  </si>
  <si>
    <t>Baltimore</t>
  </si>
  <si>
    <t>Boston</t>
  </si>
  <si>
    <t>Cape Town</t>
  </si>
  <si>
    <t>Charleston</t>
  </si>
  <si>
    <t>Charlotte</t>
  </si>
  <si>
    <t>Chicago</t>
  </si>
  <si>
    <t>Cincinnati</t>
  </si>
  <si>
    <t>Cleveland</t>
  </si>
  <si>
    <t>Colnbrook</t>
  </si>
  <si>
    <t>Columbus</t>
  </si>
  <si>
    <t>Dallas</t>
  </si>
  <si>
    <t>Delhi</t>
  </si>
  <si>
    <t>Detroit</t>
  </si>
  <si>
    <t>Fos</t>
  </si>
  <si>
    <t>Glasgow</t>
  </si>
  <si>
    <t>Houston</t>
  </si>
  <si>
    <t>Indianapolis</t>
  </si>
  <si>
    <t>Los Angeles</t>
  </si>
  <si>
    <t>Memphis</t>
  </si>
  <si>
    <t>Miami</t>
  </si>
  <si>
    <t>Minneapolis</t>
  </si>
  <si>
    <t>New Orleans</t>
  </si>
  <si>
    <t>New York</t>
  </si>
  <si>
    <t>Nursling</t>
  </si>
  <si>
    <t>Philadelphia</t>
  </si>
  <si>
    <t>Portland</t>
  </si>
  <si>
    <t>San Francisco</t>
  </si>
  <si>
    <t>Seattle</t>
  </si>
  <si>
    <t>Warsaw</t>
  </si>
  <si>
    <t>National Import Tariff</t>
  </si>
  <si>
    <t>Wholesale LCL Tariff</t>
  </si>
  <si>
    <t>POA-POD-VIA Port</t>
  </si>
  <si>
    <t>POA-POD</t>
  </si>
  <si>
    <t>POD-VIA Port</t>
  </si>
  <si>
    <t>Region</t>
  </si>
  <si>
    <t>Origin Port</t>
  </si>
  <si>
    <t>Destination Port</t>
  </si>
  <si>
    <t>concatenate</t>
  </si>
  <si>
    <t>Port Code</t>
  </si>
  <si>
    <t>VIA Port</t>
  </si>
  <si>
    <t>VIA Country</t>
  </si>
  <si>
    <t>CFS / Gateway</t>
  </si>
  <si>
    <t>Conditions</t>
  </si>
  <si>
    <t>Indian Sub-Continent</t>
  </si>
  <si>
    <t>ChittagongSydneyTranship</t>
  </si>
  <si>
    <t>BDCGP</t>
  </si>
  <si>
    <t>Tranship</t>
  </si>
  <si>
    <t>N/A</t>
  </si>
  <si>
    <t>Weekly</t>
  </si>
  <si>
    <t>ChittagongMelbourneTranship</t>
  </si>
  <si>
    <t>ChittagongFremantleTranship</t>
  </si>
  <si>
    <t>ChittagongBrisbaneTranship</t>
  </si>
  <si>
    <t>ChittagongAdelaideTranship</t>
  </si>
  <si>
    <t>Europe</t>
  </si>
  <si>
    <t>AntwerpSydneyTranship</t>
  </si>
  <si>
    <t>BEANR</t>
  </si>
  <si>
    <t>AntwerpMelbourneTranship</t>
  </si>
  <si>
    <t>AntwerpFremantleTranship</t>
  </si>
  <si>
    <t>AntwerpBrisbaneTranship</t>
  </si>
  <si>
    <t>AntwerpAdelaideTranship</t>
  </si>
  <si>
    <t>South America</t>
  </si>
  <si>
    <t>SantosSydneyTranship</t>
  </si>
  <si>
    <t>BRSSZ</t>
  </si>
  <si>
    <t>SantosMelbourneTranship</t>
  </si>
  <si>
    <t>SantosFremantleTranship</t>
  </si>
  <si>
    <t>SantosBrisbaneTranship</t>
  </si>
  <si>
    <t>SantosAdelaideTranship</t>
  </si>
  <si>
    <t>Asia</t>
  </si>
  <si>
    <t>Phnom PenhSydneyTranship</t>
  </si>
  <si>
    <t>KHPNH</t>
  </si>
  <si>
    <t>Phnom PenhMelbourneTranship</t>
  </si>
  <si>
    <t>Phnom PenhFremantleTranship</t>
  </si>
  <si>
    <t>Phnom PenhBrisbaneTranship</t>
  </si>
  <si>
    <t>Phnom PenhAdelaideTranship</t>
  </si>
  <si>
    <t>SihanoukvilleSydneyTranship</t>
  </si>
  <si>
    <t>KHKOS</t>
  </si>
  <si>
    <t>SihanoukvilleMelbourneTranship</t>
  </si>
  <si>
    <t>SihanoukvilleFremantleTranship</t>
  </si>
  <si>
    <t>SihanoukvilleBrisbaneTranship</t>
  </si>
  <si>
    <t>SihanoukvilleAdelaideTranship</t>
  </si>
  <si>
    <t>North America</t>
  </si>
  <si>
    <t>MontrealSydneyGateway</t>
  </si>
  <si>
    <t>CAMTR</t>
  </si>
  <si>
    <t>Gateway</t>
  </si>
  <si>
    <t>MontrealSydneyTranship</t>
  </si>
  <si>
    <t>MontrealMelbourneGateway</t>
  </si>
  <si>
    <t>MontrealMelbourneTranship</t>
  </si>
  <si>
    <t>MontrealFremantleTranship</t>
  </si>
  <si>
    <t>MontrealBrisbaneTranship</t>
  </si>
  <si>
    <t>MontrealAdelaideTranship</t>
  </si>
  <si>
    <t>TorontoSydneyGateway</t>
  </si>
  <si>
    <t>CATOR</t>
  </si>
  <si>
    <t>TorontoSydneyTranship</t>
  </si>
  <si>
    <t>TorontoMelbourneGateway</t>
  </si>
  <si>
    <t>TorontoMelbourneTranship</t>
  </si>
  <si>
    <t>TorontoFremantleTranship</t>
  </si>
  <si>
    <t>TorontoBrisbaneTranship</t>
  </si>
  <si>
    <t>TorontoAdelaideTranship</t>
  </si>
  <si>
    <t>VancouverSydneyDirect</t>
  </si>
  <si>
    <t>CAVAN</t>
  </si>
  <si>
    <t>Direct</t>
  </si>
  <si>
    <t>VancouverSydneyTranship</t>
  </si>
  <si>
    <t>VancouverMelbourneDirect</t>
  </si>
  <si>
    <t>VancouverMelbourneTranship</t>
  </si>
  <si>
    <t>VancouverFremantleTranship</t>
  </si>
  <si>
    <t>VancouverBrisbaneTranship</t>
  </si>
  <si>
    <t>VancouverAdelaideTranship</t>
  </si>
  <si>
    <t>DalianSydneyGateway</t>
  </si>
  <si>
    <t>CNDAG</t>
  </si>
  <si>
    <t>DalianMelbourneGateway</t>
  </si>
  <si>
    <t>DalianFremantleTranship</t>
  </si>
  <si>
    <t>DalianAdelaideTranship</t>
  </si>
  <si>
    <t>FoshanSydneyGateway</t>
  </si>
  <si>
    <t>CNFRT</t>
  </si>
  <si>
    <t>FoshanMelbourneGateway</t>
  </si>
  <si>
    <t>FoshanBrisbaneGateway</t>
  </si>
  <si>
    <t>FoshanAdelaideGateway</t>
  </si>
  <si>
    <t>FuzhouSydneyGateway</t>
  </si>
  <si>
    <t>CNFZG</t>
  </si>
  <si>
    <t>FuzhouMelbourneGateway</t>
  </si>
  <si>
    <t>FuzhouFremantleTranship</t>
  </si>
  <si>
    <t>FuzhouBrisbaneGateway</t>
  </si>
  <si>
    <t>FuzhouAdelaideTranship</t>
  </si>
  <si>
    <t>GuangzhouSydneyGateway</t>
  </si>
  <si>
    <t>CNGZG</t>
  </si>
  <si>
    <t>GuangzhouMelbourneGateway</t>
  </si>
  <si>
    <t>GuangzhouFremantleGateway</t>
  </si>
  <si>
    <t>GuangzhouBrisbaneGateway</t>
  </si>
  <si>
    <t>GuangzhouAdelaideGateway</t>
  </si>
  <si>
    <t>JiangmenSydneyGateway</t>
  </si>
  <si>
    <t>CNJMN</t>
  </si>
  <si>
    <t>JiangmenMelbourneGateway</t>
  </si>
  <si>
    <t>JiangmenFremantleGateway</t>
  </si>
  <si>
    <t>JiangmenBrisbaneGateway</t>
  </si>
  <si>
    <t>JiangmenAdelaideGateway</t>
  </si>
  <si>
    <t>NingboSydneyDirect</t>
  </si>
  <si>
    <t>CNNBG</t>
  </si>
  <si>
    <t>NingboMelbourneDirect</t>
  </si>
  <si>
    <t>NingboFremantleDirect</t>
  </si>
  <si>
    <t>NingboBrisbaneDirect</t>
  </si>
  <si>
    <t>NingboAdelaideDirect</t>
  </si>
  <si>
    <t>QingdaoSydneyDirect</t>
  </si>
  <si>
    <t>CNQDG</t>
  </si>
  <si>
    <t>QingdaoMelbourneDirect</t>
  </si>
  <si>
    <t>QingdaoBrisbaneDirect</t>
  </si>
  <si>
    <t>ShanghaiSydneyDirect</t>
  </si>
  <si>
    <t>CNSHG</t>
  </si>
  <si>
    <t>Twice Weekly</t>
  </si>
  <si>
    <t>ShanghaiMelbourneDirect</t>
  </si>
  <si>
    <t>ShanghaiFremantleDirect</t>
  </si>
  <si>
    <t>ShanghaiBrisbaneDirect</t>
  </si>
  <si>
    <t>ShanghaiAdelaideDirect</t>
  </si>
  <si>
    <t>ShenzhenSydneyDirect</t>
  </si>
  <si>
    <t>CNSZP</t>
  </si>
  <si>
    <t>ShenzhenMelbourneDirect</t>
  </si>
  <si>
    <t>ShenzhenFremantleDirect</t>
  </si>
  <si>
    <t>ShenzhenBrisbaneDirect</t>
  </si>
  <si>
    <t>ShenzhenAdelaideDirect</t>
  </si>
  <si>
    <t>ShundeSydneyGateway</t>
  </si>
  <si>
    <t>CNSUD</t>
  </si>
  <si>
    <t>ShundeMelbourneGateway</t>
  </si>
  <si>
    <t>ShundeBrisbaneGateway</t>
  </si>
  <si>
    <t>ShundeAdelaideGateway</t>
  </si>
  <si>
    <t>XiamenSydneyDirect</t>
  </si>
  <si>
    <t>CNXMG</t>
  </si>
  <si>
    <t>XiamenMelbourneDirect</t>
  </si>
  <si>
    <t>XiamenFremantleTranship</t>
  </si>
  <si>
    <t>XiamenBrisbaneGateway</t>
  </si>
  <si>
    <t>XiamenAdelaideTranship</t>
  </si>
  <si>
    <t>XingangSydneyGateway</t>
  </si>
  <si>
    <t>CNTXG</t>
  </si>
  <si>
    <t>XingangMelbourneGateway</t>
  </si>
  <si>
    <t>XingangFremantleTranship</t>
  </si>
  <si>
    <t>XingangBrisbaneGateway</t>
  </si>
  <si>
    <t>XingangAdelaideTranship</t>
  </si>
  <si>
    <t>ZhongshanSydneyGateway</t>
  </si>
  <si>
    <t>CNZSN</t>
  </si>
  <si>
    <t>ZhongshanMelbourneGateway</t>
  </si>
  <si>
    <t>ZhongshanBrisbaneGateway</t>
  </si>
  <si>
    <t>ZhongshanAdelaideGateway</t>
  </si>
  <si>
    <t>ZhuhaiSydneyGateway</t>
  </si>
  <si>
    <t>CNZUH</t>
  </si>
  <si>
    <t>ZhuhaiMelbourneGateway</t>
  </si>
  <si>
    <t>ZhuhaiBrisbaneGateway</t>
  </si>
  <si>
    <t>ZhuhaiAdelaideGateway</t>
  </si>
  <si>
    <t>Denmark</t>
  </si>
  <si>
    <t>AarhusSydneyTranship</t>
  </si>
  <si>
    <t>DKCPH</t>
  </si>
  <si>
    <t>AarhusMelbourneTranship</t>
  </si>
  <si>
    <t>AarhusFremantleTranship</t>
  </si>
  <si>
    <t>AarhusBrisbaneTranship</t>
  </si>
  <si>
    <t>AarhusAdelaideTranship</t>
  </si>
  <si>
    <t>CopenhagenSydneyTranship</t>
  </si>
  <si>
    <t>CopenhagenMelbourneTranship</t>
  </si>
  <si>
    <t>CopenhagenFremantleTranship</t>
  </si>
  <si>
    <t>CopenhagenBrisbaneTranship</t>
  </si>
  <si>
    <t>CopenhagenAdelaideTranship</t>
  </si>
  <si>
    <t>HelsinkiSydneyTranship</t>
  </si>
  <si>
    <t>FIHEL</t>
  </si>
  <si>
    <t>HelsinkiMelbourneTranship</t>
  </si>
  <si>
    <t>HelsinkiFremantleTranship</t>
  </si>
  <si>
    <t>HelsinkiBrisbaneTranship</t>
  </si>
  <si>
    <t>HelsinkiAdelaideTranship</t>
  </si>
  <si>
    <t>FosSydneyTranship</t>
  </si>
  <si>
    <t>FRFOS</t>
  </si>
  <si>
    <t>FosMelbourneTranship</t>
  </si>
  <si>
    <t>FosFremantleTranship</t>
  </si>
  <si>
    <t>FosBrisbaneTranship</t>
  </si>
  <si>
    <t>FosAdelaideTranship</t>
  </si>
  <si>
    <t>Le HavreSydneyTranship</t>
  </si>
  <si>
    <t>FRLEH</t>
  </si>
  <si>
    <t>SIngapore</t>
  </si>
  <si>
    <t>Le HavreMelbourneTranship</t>
  </si>
  <si>
    <t>Le HavreFremantleTranship</t>
  </si>
  <si>
    <t>Le HavreBrisbaneTranship</t>
  </si>
  <si>
    <t>Le HavreAdelaideTranship</t>
  </si>
  <si>
    <t>LyonSydneyTranship</t>
  </si>
  <si>
    <t>FRLIO</t>
  </si>
  <si>
    <t>LyonMelbourneTranship</t>
  </si>
  <si>
    <t>LyonFremantleTranship</t>
  </si>
  <si>
    <t>LyonBrisbaneTranship</t>
  </si>
  <si>
    <t>LyonAdelaideTranship</t>
  </si>
  <si>
    <t>HamburgSydneyTranship</t>
  </si>
  <si>
    <t>DEHAM</t>
  </si>
  <si>
    <t>HamburgMelbourneTranship</t>
  </si>
  <si>
    <t>HamburgFremantleTranship</t>
  </si>
  <si>
    <t>HamburgBrisbaneTranship</t>
  </si>
  <si>
    <t>HamburgAdelaideTranship</t>
  </si>
  <si>
    <t>Hong KongSydneyDirect</t>
  </si>
  <si>
    <t>HKHKG</t>
  </si>
  <si>
    <t>Hong KongMelbourneDirect</t>
  </si>
  <si>
    <t>Hong KongFremantleTranship</t>
  </si>
  <si>
    <t>Hong KongBrisbaneDirect</t>
  </si>
  <si>
    <t>Hong KongAdelaideTranship</t>
  </si>
  <si>
    <t>AhmedabadSydneyTranship</t>
  </si>
  <si>
    <t>INAMD</t>
  </si>
  <si>
    <t>AhmedabadMelbourneTranship</t>
  </si>
  <si>
    <t>AhmedabadFremantleTranship</t>
  </si>
  <si>
    <t>AhmedabadBrisbaneTranship</t>
  </si>
  <si>
    <t>AhmedabadAdelaideTranship</t>
  </si>
  <si>
    <t>BangaloreSydneyTranship</t>
  </si>
  <si>
    <t>INBLR</t>
  </si>
  <si>
    <t>BangaloreMelbourneTranship</t>
  </si>
  <si>
    <t>BangaloreFremantleTranship</t>
  </si>
  <si>
    <t>BangaloreBrisbaneTranship</t>
  </si>
  <si>
    <t>BangaloreAdelaideTranship</t>
  </si>
  <si>
    <t>CalcuttaSydneyTranship</t>
  </si>
  <si>
    <t>INCCU</t>
  </si>
  <si>
    <t>CalcuttaMelbourneTranship</t>
  </si>
  <si>
    <t>CalcuttaFremantleTranship</t>
  </si>
  <si>
    <t>CalcuttaBrisbaneTranship</t>
  </si>
  <si>
    <t>CalcuttaAdelaideTranship</t>
  </si>
  <si>
    <t>ChennaiSydneyTranship</t>
  </si>
  <si>
    <t>INMAA</t>
  </si>
  <si>
    <t>ChennaiMelbourneTranship</t>
  </si>
  <si>
    <t>ChennaiFremantleTranship</t>
  </si>
  <si>
    <t>ChennaiBrisbaneTranship</t>
  </si>
  <si>
    <t>ChennaiAdelaideTranship</t>
  </si>
  <si>
    <t>CochinSydneyTranship</t>
  </si>
  <si>
    <t>INCOK</t>
  </si>
  <si>
    <t>CochinMelbourneTranship</t>
  </si>
  <si>
    <t>CochinFremantleTranship</t>
  </si>
  <si>
    <t>CochinBrisbaneTranship</t>
  </si>
  <si>
    <t>CochinAdelaideTranship</t>
  </si>
  <si>
    <t>CoimbatoreSydneyTranship</t>
  </si>
  <si>
    <t>INCJB</t>
  </si>
  <si>
    <t>CoimbatoreMelbourneTranship</t>
  </si>
  <si>
    <t>CoimbatoreFremantleTranship</t>
  </si>
  <si>
    <t>CoimbatoreBrisbaneTranship</t>
  </si>
  <si>
    <t>CoimbatoreAdelaideTranship</t>
  </si>
  <si>
    <t>DelhiSydneyTranship</t>
  </si>
  <si>
    <t>INICD</t>
  </si>
  <si>
    <t>DelhiMelbourneTranship</t>
  </si>
  <si>
    <t>DelhiFremantleTranship</t>
  </si>
  <si>
    <t>DelhiBrisbaneTranship</t>
  </si>
  <si>
    <t>DelhiAdelaideTranship</t>
  </si>
  <si>
    <t>HyderabadSydneyTranship</t>
  </si>
  <si>
    <t>INHYD</t>
  </si>
  <si>
    <t>HyderabadMelbourneTranship</t>
  </si>
  <si>
    <t>HyderabadFremantleTranship</t>
  </si>
  <si>
    <t>HyderabadBrisbaneTranship</t>
  </si>
  <si>
    <t>HyderabadAdelaideTranship</t>
  </si>
  <si>
    <t>Nhava ShevaSydneyTranship</t>
  </si>
  <si>
    <t>INNSA</t>
  </si>
  <si>
    <t>Nhava ShevaSydneyDirect</t>
  </si>
  <si>
    <t>Nhava ShevaMelbourneDirect</t>
  </si>
  <si>
    <t>Nhava ShevaMelbourneTranship</t>
  </si>
  <si>
    <t>Nhava ShevaFremantleTranship</t>
  </si>
  <si>
    <t>Nhava ShevaBrisbaneTranship</t>
  </si>
  <si>
    <t>Nhava ShevaAdelaideTranship</t>
  </si>
  <si>
    <t>TuticorinSydneyTranship</t>
  </si>
  <si>
    <t>INTUT</t>
  </si>
  <si>
    <t>TuticorinMelbourneTranship</t>
  </si>
  <si>
    <t>TuticorinFremantleTranship</t>
  </si>
  <si>
    <t>TuticorinBrisbaneTranship</t>
  </si>
  <si>
    <t>TuticorinAdelaideTranship</t>
  </si>
  <si>
    <t>BelawanSydneyTranship</t>
  </si>
  <si>
    <t>IDBLW</t>
  </si>
  <si>
    <t>BelawanMelbourneTranship</t>
  </si>
  <si>
    <t>BelawanFremantleTranship</t>
  </si>
  <si>
    <t>BelawanBrisbaneTranship</t>
  </si>
  <si>
    <t>BelawanAdelaideTranship</t>
  </si>
  <si>
    <t>JakartaSydneyTranship</t>
  </si>
  <si>
    <t>IDJKT</t>
  </si>
  <si>
    <t>JakartaMelbourneTranship</t>
  </si>
  <si>
    <t>JakartaFremantleTranship</t>
  </si>
  <si>
    <t>JakartaBrisbaneTranship</t>
  </si>
  <si>
    <t>JakartaAdelaideTranship</t>
  </si>
  <si>
    <t>SemarangSydneyTranship</t>
  </si>
  <si>
    <t>IDSRG</t>
  </si>
  <si>
    <t>SemarangMelbourneTranship</t>
  </si>
  <si>
    <t>SemarangFremantleTranship</t>
  </si>
  <si>
    <t>SemarangBrisbaneTranship</t>
  </si>
  <si>
    <t>SemarangAdelaideTranship</t>
  </si>
  <si>
    <t>SurabayaSydneyTranship</t>
  </si>
  <si>
    <t>IDSUB</t>
  </si>
  <si>
    <t>SurabayaMelbourneTranship</t>
  </si>
  <si>
    <t>SurabayaFremantleTranship</t>
  </si>
  <si>
    <t>SurabayaBrisbaneTranship</t>
  </si>
  <si>
    <t>SurabayaAdelaideTranship</t>
  </si>
  <si>
    <t>DublinSydneyGateway</t>
  </si>
  <si>
    <t>IEDUB</t>
  </si>
  <si>
    <t>London Gateway Port</t>
  </si>
  <si>
    <t>DublinMelbourneGateway</t>
  </si>
  <si>
    <t>DublinFremantleTranship</t>
  </si>
  <si>
    <t>DublinBrisbaneTranship</t>
  </si>
  <si>
    <t>DublinAdelaideTranship</t>
  </si>
  <si>
    <t>Mediterranean</t>
  </si>
  <si>
    <t>HaifaSydneyTranship</t>
  </si>
  <si>
    <t>ILHFA</t>
  </si>
  <si>
    <t>HaifaMelbourneTranship</t>
  </si>
  <si>
    <t>HaifaFremantleTranship</t>
  </si>
  <si>
    <t>HaifaBrisbaneTranship</t>
  </si>
  <si>
    <t>HaifaAdelaideTranship</t>
  </si>
  <si>
    <t>MilanSydneyDirect</t>
  </si>
  <si>
    <t>ITMIL</t>
  </si>
  <si>
    <t>La Spezia</t>
  </si>
  <si>
    <t>MilanSydneyTranship</t>
  </si>
  <si>
    <t>MilanMelbourneDirect</t>
  </si>
  <si>
    <t>MilanMelbourneTranship</t>
  </si>
  <si>
    <t>MilanFremantleTranship</t>
  </si>
  <si>
    <t>MilanBrisbaneTranship</t>
  </si>
  <si>
    <t>MilanAdelaideTranship</t>
  </si>
  <si>
    <t>KobeSydneyDirect</t>
  </si>
  <si>
    <t>JPUKB</t>
  </si>
  <si>
    <t>KobeMelbourneDirect</t>
  </si>
  <si>
    <t>KobeFremantleTranship</t>
  </si>
  <si>
    <t>KobeBrisbaneTranship</t>
  </si>
  <si>
    <t>KobeAdelaideTranship</t>
  </si>
  <si>
    <t>NagoyaSydneyDirect</t>
  </si>
  <si>
    <t>JPNGO</t>
  </si>
  <si>
    <t>NagoyaMelbourneDirect</t>
  </si>
  <si>
    <t>NagoyaFremantleTranship</t>
  </si>
  <si>
    <t>NagoyaBrisbaneTranship</t>
  </si>
  <si>
    <t>NagoyaAdelaideTranship</t>
  </si>
  <si>
    <t>OsakaSydneyGateway</t>
  </si>
  <si>
    <t>JPOSA</t>
  </si>
  <si>
    <t>OsakaMelbourneGateway</t>
  </si>
  <si>
    <t>OsakaFremantleTranship</t>
  </si>
  <si>
    <t>OsakaBrisbaneTranship</t>
  </si>
  <si>
    <t>OsakaAdelaideTranship</t>
  </si>
  <si>
    <t>TokyoSydneyDirect</t>
  </si>
  <si>
    <t>JPTYO</t>
  </si>
  <si>
    <t>TokyoMelbourneDirect</t>
  </si>
  <si>
    <t>TokyoFremantleTranship</t>
  </si>
  <si>
    <t>TokyoBrisbaneTranship</t>
  </si>
  <si>
    <t>TokyoAdelaideTranship</t>
  </si>
  <si>
    <t>YokohamaSydneyGateway</t>
  </si>
  <si>
    <t>JPYOK</t>
  </si>
  <si>
    <t>YokohamaMelbourneGateway</t>
  </si>
  <si>
    <t>YokohamaFremantleTranship</t>
  </si>
  <si>
    <t>YokohamaBrisbaneTranship</t>
  </si>
  <si>
    <t>YokohamaAdelaideTranship</t>
  </si>
  <si>
    <t>BusanSydneyDirect</t>
  </si>
  <si>
    <t>KRPUS</t>
  </si>
  <si>
    <t>BusanMelbourneDirect</t>
  </si>
  <si>
    <t>BusanFremantleTranship</t>
  </si>
  <si>
    <t>BusanBrisbaneTranship</t>
  </si>
  <si>
    <t>BusanAdelaideTranship</t>
  </si>
  <si>
    <t>Pasir GudangSydneyTranship</t>
  </si>
  <si>
    <t>MYPGU</t>
  </si>
  <si>
    <t>Pasir GudangMelbourneTranship</t>
  </si>
  <si>
    <t>Pasir GudangFremantleTranship</t>
  </si>
  <si>
    <t>Pasir GudangBrisbaneTranship</t>
  </si>
  <si>
    <t>Pasir GudangAdelaideTranship</t>
  </si>
  <si>
    <t>PenangSydneyTranship</t>
  </si>
  <si>
    <t>MYPEN</t>
  </si>
  <si>
    <t>PenangMelbourneTranship</t>
  </si>
  <si>
    <t>PenangFremantleTranship</t>
  </si>
  <si>
    <t>PenangBrisbaneTranship</t>
  </si>
  <si>
    <t>PenangAdelaideTranship</t>
  </si>
  <si>
    <t>Port KelangSydneyTranship</t>
  </si>
  <si>
    <t>MYPKG</t>
  </si>
  <si>
    <t>Port KelangMelbourneTranship</t>
  </si>
  <si>
    <t>Port KelangFremantleTranship</t>
  </si>
  <si>
    <t>Port KelangBrisbaneTranship</t>
  </si>
  <si>
    <t>Port KelangAdelaideTranship</t>
  </si>
  <si>
    <t>ManzanilloSydneyTranship</t>
  </si>
  <si>
    <t>MXZLO</t>
  </si>
  <si>
    <t>ManzanilloMelbourneTranship</t>
  </si>
  <si>
    <t>ManzanilloFremantleTranship</t>
  </si>
  <si>
    <t>ManzanilloBrisbaneTranship</t>
  </si>
  <si>
    <t>ManzanilloAdelaideTranship</t>
  </si>
  <si>
    <t>RotterdamSydneyTranship</t>
  </si>
  <si>
    <t>NLRTM</t>
  </si>
  <si>
    <t>RotterdamMelbourneTranship</t>
  </si>
  <si>
    <t>RotterdamFremantleTranship</t>
  </si>
  <si>
    <t>RotterdamBrisbaneTranship</t>
  </si>
  <si>
    <t>RotterdamAdelaideTranship</t>
  </si>
  <si>
    <t xml:space="preserve">South Pacific </t>
  </si>
  <si>
    <t>AucklandSydneyDirect</t>
  </si>
  <si>
    <t>NZAKL</t>
  </si>
  <si>
    <t>AucklandMelbourneDirect</t>
  </si>
  <si>
    <t>AucklandFremantleDirect</t>
  </si>
  <si>
    <t>Fortnightly</t>
  </si>
  <si>
    <t>AucklandBrisbaneDirect</t>
  </si>
  <si>
    <t>AucklandAdelaideDirect</t>
  </si>
  <si>
    <t>ChristchurchSydneyDirect</t>
  </si>
  <si>
    <t>NZCHC</t>
  </si>
  <si>
    <t>Lyttelton</t>
  </si>
  <si>
    <t>ChristchurchMelbourneDirect</t>
  </si>
  <si>
    <t>ChristchurchFremantleGateway</t>
  </si>
  <si>
    <t>ChristchurchBrisbaneGateway</t>
  </si>
  <si>
    <t>ChristchurchAdelaideGateway</t>
  </si>
  <si>
    <t>WellingtonSydneyGateway</t>
  </si>
  <si>
    <t>NZWLG</t>
  </si>
  <si>
    <t>WellingtonMelbourneGateway</t>
  </si>
  <si>
    <t>WellingtonFremantleGateway</t>
  </si>
  <si>
    <t>WellingtonBrisbaneGateway</t>
  </si>
  <si>
    <t>WellingtonAdelaideGateway</t>
  </si>
  <si>
    <t>OsloSydneyTranship</t>
  </si>
  <si>
    <t>NOOSL</t>
  </si>
  <si>
    <t>OsloMelbourneTranship</t>
  </si>
  <si>
    <t>OsloFremantleTranship</t>
  </si>
  <si>
    <t>OsloBrisbaneTranship</t>
  </si>
  <si>
    <t>OsloAdelaideTranship</t>
  </si>
  <si>
    <t>KarachiSydneyTranship</t>
  </si>
  <si>
    <t>PKKHI</t>
  </si>
  <si>
    <t>KarachiMelbourneTranship</t>
  </si>
  <si>
    <t>KarachiFremantleTranship</t>
  </si>
  <si>
    <t>KarachiBrisbaneTranship</t>
  </si>
  <si>
    <t>KarachiAdelaideTranship</t>
  </si>
  <si>
    <t>LaeSydneyDirect</t>
  </si>
  <si>
    <t>PGLAE</t>
  </si>
  <si>
    <t>refer BAF</t>
  </si>
  <si>
    <t>Monthly</t>
  </si>
  <si>
    <t>LaeMelbourneDirect</t>
  </si>
  <si>
    <t>LaeFremantleGateway</t>
  </si>
  <si>
    <t>LaeBrisbaneDirect</t>
  </si>
  <si>
    <t>LaeAdelaideGateway</t>
  </si>
  <si>
    <t>Port MoresbySydneyDirect</t>
  </si>
  <si>
    <t>PGPOM</t>
  </si>
  <si>
    <t>Port MoresbyMelbourneDirect</t>
  </si>
  <si>
    <t>Port MoresbyFremantleGateway</t>
  </si>
  <si>
    <t>Port MoresbyBrisbaneDirect</t>
  </si>
  <si>
    <t>Port MoresbyAdelaideGateway</t>
  </si>
  <si>
    <t>CebuSydneyTranship</t>
  </si>
  <si>
    <t>PHCEB</t>
  </si>
  <si>
    <t>CebuMelbourneTranship</t>
  </si>
  <si>
    <t>CebuFremantleTranship</t>
  </si>
  <si>
    <t>CebuBrisbaneTranship</t>
  </si>
  <si>
    <t>CebuAdelaideTranship</t>
  </si>
  <si>
    <t>ManilaSydneyTranship</t>
  </si>
  <si>
    <t>PHMNN</t>
  </si>
  <si>
    <t>ManilaMelbourneTranship</t>
  </si>
  <si>
    <t>ManilaFremantleTranship</t>
  </si>
  <si>
    <t>ManilaBrisbaneTranship</t>
  </si>
  <si>
    <t>ManilaAdelaideTranship</t>
  </si>
  <si>
    <t>LeixoesSydneyTranship</t>
  </si>
  <si>
    <t>PTLEI</t>
  </si>
  <si>
    <t>LeixoesMelbourneTranship</t>
  </si>
  <si>
    <t>LeixoesFremantleTranship</t>
  </si>
  <si>
    <t>LeixoesBrisbaneTranship</t>
  </si>
  <si>
    <t>LeixoesAdelaideTranship</t>
  </si>
  <si>
    <t>LisbonSydneyTranship</t>
  </si>
  <si>
    <t>PTLIS</t>
  </si>
  <si>
    <t>LisbonMelbourneTranship</t>
  </si>
  <si>
    <t>LisbonFremantleTranship</t>
  </si>
  <si>
    <t>LisbonBrisbaneTranship</t>
  </si>
  <si>
    <t>LisbonAdelaideTranship</t>
  </si>
  <si>
    <t>SingaporeSydneyDirect</t>
  </si>
  <si>
    <t>SGSIN</t>
  </si>
  <si>
    <t>2 x Weekly</t>
  </si>
  <si>
    <t>SingaporeMelbourneDirect</t>
  </si>
  <si>
    <t>SingaporeFremantleDirect</t>
  </si>
  <si>
    <t>SingaporeBrisbaneDirect</t>
  </si>
  <si>
    <t>SingaporeAdelaideDirect</t>
  </si>
  <si>
    <t>Africa</t>
  </si>
  <si>
    <t>Cape TownSydneyTranship</t>
  </si>
  <si>
    <t>ZACPT</t>
  </si>
  <si>
    <t>Cape TownMelbourneTranship</t>
  </si>
  <si>
    <t>Cape TownFremantleTranship</t>
  </si>
  <si>
    <t>Cape TownBrisbaneTranship</t>
  </si>
  <si>
    <t>Cape TownAdelaideTranship</t>
  </si>
  <si>
    <t>DurbanSydneyTranship</t>
  </si>
  <si>
    <t>ZADUR</t>
  </si>
  <si>
    <t>DurbanMelbourneTranship</t>
  </si>
  <si>
    <t>DurbanFremantleTranship</t>
  </si>
  <si>
    <t>DurbanBrisbaneTranship</t>
  </si>
  <si>
    <t>DurbanAdelaideTranship</t>
  </si>
  <si>
    <t>JohannesburgSydneyTranship</t>
  </si>
  <si>
    <t>ZAJNB</t>
  </si>
  <si>
    <t>JohannesburgMelbourneTranship</t>
  </si>
  <si>
    <t>JohannesburgFremantleTranship</t>
  </si>
  <si>
    <t>JohannesburgBrisbaneTranship</t>
  </si>
  <si>
    <t>JohannesburgAdelaideTranship</t>
  </si>
  <si>
    <t>Port ElizabethSydneyTranship</t>
  </si>
  <si>
    <t>ZAPLZ</t>
  </si>
  <si>
    <t>Port ElizabethMelbourneTranship</t>
  </si>
  <si>
    <t>Port ElizabethFremantleTranship</t>
  </si>
  <si>
    <t>Port ElizabethBrisbaneTranship</t>
  </si>
  <si>
    <t>Port ElizabethAdelaideTranship</t>
  </si>
  <si>
    <t>BarcelonaSydneyTranship</t>
  </si>
  <si>
    <t>ESBCN</t>
  </si>
  <si>
    <t>BarcelonaMelbourneTranship</t>
  </si>
  <si>
    <t>BarcelonaFremantleTranship</t>
  </si>
  <si>
    <t>BarcelonaBrisbaneTranship</t>
  </si>
  <si>
    <t>BarcelonaAdelaideTranship</t>
  </si>
  <si>
    <t>BilbaoSydneyTranship</t>
  </si>
  <si>
    <t>ESBIO</t>
  </si>
  <si>
    <t>BilbaoMelbourneTranship</t>
  </si>
  <si>
    <t>BilbaoFremantleTranship</t>
  </si>
  <si>
    <t>BilbaoBrisbaneTranship</t>
  </si>
  <si>
    <t>BilbaoAdelaideTranship</t>
  </si>
  <si>
    <t>ValenciaSydneyTranship</t>
  </si>
  <si>
    <t>ESVLC</t>
  </si>
  <si>
    <t>ValenciaMelbourneTranship</t>
  </si>
  <si>
    <t>ValenciaFremantleTranship</t>
  </si>
  <si>
    <t>ValenciaBrisbaneTranship</t>
  </si>
  <si>
    <t>ValenciaAdelaideTranship</t>
  </si>
  <si>
    <t>Sri Lanka</t>
  </si>
  <si>
    <t>ColomboSydneyTranship</t>
  </si>
  <si>
    <t>LKCMB</t>
  </si>
  <si>
    <t>ColomboMelbourneTranship</t>
  </si>
  <si>
    <t>ColomboFremantleTranship</t>
  </si>
  <si>
    <t>ColomboBrisbaneTranship</t>
  </si>
  <si>
    <t>ColomboAdelaideTranship</t>
  </si>
  <si>
    <t>Sweden</t>
  </si>
  <si>
    <t>GothenburgSydneyTranship</t>
  </si>
  <si>
    <t>SEGOT</t>
  </si>
  <si>
    <t>GothenburgMelbourneTranship</t>
  </si>
  <si>
    <t>GothenburgFremantleTranship</t>
  </si>
  <si>
    <t>GothenburgBrisbaneTranship</t>
  </si>
  <si>
    <t>GothenburgAdelaideTranship</t>
  </si>
  <si>
    <t>KaohsiungSydneyDirect</t>
  </si>
  <si>
    <t>TWKHH</t>
  </si>
  <si>
    <t>KaohsiungMelbourneDirect</t>
  </si>
  <si>
    <t>KaohsiungFremantleDirect</t>
  </si>
  <si>
    <t>KaohsiungBrisbaneDirect</t>
  </si>
  <si>
    <t>KaohsiungAdelaideTranship</t>
  </si>
  <si>
    <t>KeelungSydneyGateway</t>
  </si>
  <si>
    <t>TWKEL</t>
  </si>
  <si>
    <t>KeelungMelbourneGateway</t>
  </si>
  <si>
    <t>KeelungFremantleGateway</t>
  </si>
  <si>
    <t>KeelungBrisbaneGateway</t>
  </si>
  <si>
    <t>KeelungAdelaideTranship</t>
  </si>
  <si>
    <t>BangkokSydneyTranship</t>
  </si>
  <si>
    <t>THBKK</t>
  </si>
  <si>
    <t>BangkokMelbourneTranship</t>
  </si>
  <si>
    <t>BangkokFremantleTranship</t>
  </si>
  <si>
    <t>BangkokBrisbaneTranship</t>
  </si>
  <si>
    <t>BangkokAdelaideTranship</t>
  </si>
  <si>
    <t>Lat KrabangSydneyTranship</t>
  </si>
  <si>
    <t>THLKR</t>
  </si>
  <si>
    <t>Lat KrabangMelbourneTranship</t>
  </si>
  <si>
    <t>Lat KrabangFremantleTranship</t>
  </si>
  <si>
    <t>Lat KrabangBrisbaneTranship</t>
  </si>
  <si>
    <t>Lat KrabangAdelaideTranship</t>
  </si>
  <si>
    <t>Turkey</t>
  </si>
  <si>
    <t>IstanbulSydneyTranship</t>
  </si>
  <si>
    <t>TRIST</t>
  </si>
  <si>
    <t>IstanbulMelbourneTranship</t>
  </si>
  <si>
    <t>IstanbulFremantleTranship</t>
  </si>
  <si>
    <t>IstanbulBrisbaneTranship</t>
  </si>
  <si>
    <t>IstanbulAdelaideTranship</t>
  </si>
  <si>
    <t>IzmirSydneyTranship</t>
  </si>
  <si>
    <t>TRIZM</t>
  </si>
  <si>
    <t>IzmirMelbourneTranship</t>
  </si>
  <si>
    <t>IzmirFremantleTranship</t>
  </si>
  <si>
    <t>IzmirBrisbaneTranship</t>
  </si>
  <si>
    <t>IzmirAdelaideTranship</t>
  </si>
  <si>
    <t>Middle East</t>
  </si>
  <si>
    <t>United Arab Emirates</t>
  </si>
  <si>
    <t>Jebel AliSydneyTranship</t>
  </si>
  <si>
    <t>AEJEA</t>
  </si>
  <si>
    <t>Jebel AliMelbourneTranship</t>
  </si>
  <si>
    <t>Jebel AliFremantleTranship</t>
  </si>
  <si>
    <t>Jebel AliBrisbaneTranship</t>
  </si>
  <si>
    <t>Jebel AliAdelaideTranship</t>
  </si>
  <si>
    <t>AberdeenSydneyGateway</t>
  </si>
  <si>
    <t>GBABD</t>
  </si>
  <si>
    <t>AberdeenMelbourneGateway</t>
  </si>
  <si>
    <t>AberdeenFremantleTranship</t>
  </si>
  <si>
    <t>AberdeenBrisbaneTranship</t>
  </si>
  <si>
    <t>AberdeenAdelaideTranship</t>
  </si>
  <si>
    <t>BirminghamSydneyGateway</t>
  </si>
  <si>
    <t>GBBHM</t>
  </si>
  <si>
    <t>BirminghamMelbourneGateway</t>
  </si>
  <si>
    <t>BirminghamFremantleTranship</t>
  </si>
  <si>
    <t>BirminghamBrisbaneTranship</t>
  </si>
  <si>
    <t>BirminghamAdelaideTranship</t>
  </si>
  <si>
    <t>BradfordSydneyGateway</t>
  </si>
  <si>
    <t>GBBRF</t>
  </si>
  <si>
    <t>BradfordMelbourneGateway</t>
  </si>
  <si>
    <t>BradfordFremantleTranship</t>
  </si>
  <si>
    <t>BradfordBrisbaneTranship</t>
  </si>
  <si>
    <t>BradfordAdelaideTranship</t>
  </si>
  <si>
    <t>BristolSydneyGateway</t>
  </si>
  <si>
    <t>GBBRS</t>
  </si>
  <si>
    <t>BristolMelbourneGateway</t>
  </si>
  <si>
    <t>BristolFremantleTranship</t>
  </si>
  <si>
    <t>BristolBrisbaneTranship</t>
  </si>
  <si>
    <t>BristolAdelaideTranship</t>
  </si>
  <si>
    <t>ColnbrookSydneyGateway</t>
  </si>
  <si>
    <t>GBCBR</t>
  </si>
  <si>
    <t>ColnbrookMelbourneGateway</t>
  </si>
  <si>
    <t>ColnbrookFremantleTranship</t>
  </si>
  <si>
    <t>ColnbrookBrisbaneTranship</t>
  </si>
  <si>
    <t>ColnbrookAdelaideTranship</t>
  </si>
  <si>
    <t>GlasgowSydneyGateway</t>
  </si>
  <si>
    <t>GBGLW</t>
  </si>
  <si>
    <t>GlasgowMelbourneGateway</t>
  </si>
  <si>
    <t>GlasgowFremantleTranship</t>
  </si>
  <si>
    <t>GlasgowBrisbaneTranship</t>
  </si>
  <si>
    <t>GlasgowAdelaideTranship</t>
  </si>
  <si>
    <t>LondonSydneyDirect</t>
  </si>
  <si>
    <t>GBLON</t>
  </si>
  <si>
    <t>LondonMelbourneDirect</t>
  </si>
  <si>
    <t>LondonFremantleTranship</t>
  </si>
  <si>
    <t>LondonBrisbaneTranship</t>
  </si>
  <si>
    <t>LondonAdelaideTranship</t>
  </si>
  <si>
    <t>ManchesterSydneyGateway</t>
  </si>
  <si>
    <t>GBMNC</t>
  </si>
  <si>
    <t>ManchesterMelbourneGateway</t>
  </si>
  <si>
    <t>ManchesterFremantleTranship</t>
  </si>
  <si>
    <t>ManchesterBrisbaneTranship</t>
  </si>
  <si>
    <t>ManchesterAdelaideTranship</t>
  </si>
  <si>
    <t>DanangSydneyTranship</t>
  </si>
  <si>
    <t>VNDAD</t>
  </si>
  <si>
    <t>DanangMelbourneTranship</t>
  </si>
  <si>
    <t>DanangFremantleTranship</t>
  </si>
  <si>
    <t>DanangBrisbaneTranship</t>
  </si>
  <si>
    <t>DanangAdelaideTranship</t>
  </si>
  <si>
    <t>HaiphongSydneyTranship</t>
  </si>
  <si>
    <t>VNHPH</t>
  </si>
  <si>
    <t>HaiphongMelbourneTranship</t>
  </si>
  <si>
    <t>HaiphongFremantleTranship</t>
  </si>
  <si>
    <t>HaiphongBrisbaneTranship</t>
  </si>
  <si>
    <t>HaiphongAdelaideTranship</t>
  </si>
  <si>
    <t>Ho Chi MinhSydneyTranship</t>
  </si>
  <si>
    <t>VNSGN</t>
  </si>
  <si>
    <t>Ho Chi MinhMelbourneTranship</t>
  </si>
  <si>
    <t>Ho Chi MinhFremantleTranship</t>
  </si>
  <si>
    <t>Ho Chi MinhBrisbaneTranship</t>
  </si>
  <si>
    <t>Ho Chi MinhAdelaideTranship</t>
  </si>
  <si>
    <t>All rates and services are subject to change or variation, with our without prior notice. This includes, but is not limited to Vanguard Broadcast surcharges, Emergency surcharges, War Risk surcharges, CAF, BAF, CABAF, GRI and PSS.</t>
  </si>
  <si>
    <t>Emergency Fuel Surcharge - Subject to change with / without notice.</t>
  </si>
  <si>
    <t>Origins</t>
  </si>
  <si>
    <t>Service</t>
  </si>
  <si>
    <t>Amount w/m Minimum</t>
  </si>
  <si>
    <t>Cargo Received or Arrived On or After</t>
  </si>
  <si>
    <t>All USA Origins</t>
  </si>
  <si>
    <t>USD 6</t>
  </si>
  <si>
    <t>16th April 2026</t>
  </si>
  <si>
    <t>USA Inland IPI Service additional</t>
  </si>
  <si>
    <t>16th March 2026</t>
  </si>
  <si>
    <t>All UK Origins</t>
  </si>
  <si>
    <t>USD 8</t>
  </si>
  <si>
    <t>China, Hong Kong, Japan</t>
  </si>
  <si>
    <t>USD 10</t>
  </si>
  <si>
    <t>USD 7</t>
  </si>
  <si>
    <t>30th March 2026</t>
  </si>
  <si>
    <t>Malaysia, Indonesia, Thailand, Vietnam</t>
  </si>
  <si>
    <t>via Singapore</t>
  </si>
  <si>
    <t>USD 9</t>
  </si>
  <si>
    <t>All other origins</t>
  </si>
  <si>
    <t>All other origins via Singapore</t>
  </si>
  <si>
    <t>USD 16</t>
  </si>
  <si>
    <t>High Volume</t>
  </si>
  <si>
    <t>Rest Of World</t>
  </si>
  <si>
    <t>BAF/EFS per w/m</t>
  </si>
  <si>
    <t>Subject to applicable GRI, PSS, EFS;Subject to BMSB Treatment conditions</t>
  </si>
  <si>
    <t>Subject to applicable GRI, PSS, EFS; Subject to BMSB Treatment conditions</t>
  </si>
  <si>
    <t>Subject to applicable GRI, PSS, EFS; Subject to BMSB Treatment Conditions</t>
  </si>
  <si>
    <t>DalianBrisbaneGateway</t>
  </si>
  <si>
    <t>FoshanFremantleGateway</t>
  </si>
  <si>
    <t>QingdaoFremantleDirect</t>
  </si>
  <si>
    <t>QingdaoAdelaideDirect</t>
  </si>
  <si>
    <t>ShundeFremantleGateway</t>
  </si>
  <si>
    <t>ZhongshanFremantleGateway</t>
  </si>
  <si>
    <t>ZhuhaiFremantleGateway</t>
  </si>
  <si>
    <t>Subject to applicable GRI, PSS, EFS; Subject to IHC, payable at origin</t>
  </si>
  <si>
    <t>Subject to applicable GRI, PSS, EFS;Rate applicable for bookings with Origin Agent Vanguard UK only</t>
  </si>
  <si>
    <t xml:space="preserve">Subject to applicable GRI, PSS, EFS; Subject to BMSB Treatment conditions </t>
  </si>
  <si>
    <t xml:space="preserve">Subject to applicable GRI, PSS, EFS; Subject to BMSB Treatment conditions ; </t>
  </si>
  <si>
    <t>Subject to applicable GRI, PSS, EFS; For service details, please contact your local Customer Service representative</t>
  </si>
  <si>
    <t>-</t>
  </si>
  <si>
    <t>Service Suspended</t>
  </si>
  <si>
    <t>A high-density surcharge will apply for all shipments of 5000 KGS or greater. For these shipments we will charge at a W/M ratio of 1000 KGS = 1.6M3.
For example, a 7000 KGS / 6.5M3 shipment will be rated as 7 X 1.6 = 11.2 Rev Tons</t>
  </si>
  <si>
    <t>Subject to applicable GRI, PSS, EFS</t>
  </si>
  <si>
    <t>USD 20</t>
  </si>
  <si>
    <t>28th May 2026</t>
  </si>
  <si>
    <t>AberdeenBrisbaneGateway</t>
  </si>
  <si>
    <t>BirminghamBrisbaneGateway</t>
  </si>
  <si>
    <t>BradfordBrisbaneGateway</t>
  </si>
  <si>
    <t>BristolBrisbaneGateway</t>
  </si>
  <si>
    <t>ColnbrookBrisbaneGateway</t>
  </si>
  <si>
    <t>GlasgowBrisbaneGateway</t>
  </si>
  <si>
    <t>LondonBrisbaneGateway</t>
  </si>
  <si>
    <t>ManchesterBrisbaneGateway</t>
  </si>
  <si>
    <t>43 / 20</t>
  </si>
  <si>
    <t>A High Volume Surcharge will apply as follows, for shipments with volume greater than 20 CBM :
20-25CBM - USD30W/M
25-30CBM - USD35W/M
30-35CBM - USD40W/M
35CBM and above - USD45W/M
A High Volume Surcharge of USD 15 per W/M will apply for volumes exceeding 15 CBM via Asia</t>
  </si>
  <si>
    <t>Greencarrier</t>
  </si>
  <si>
    <t xml:space="preserve">Nyhavn 16, 2nd Floor
DK-1051 Copenhagen K, Denmark
</t>
  </si>
  <si>
    <t xml:space="preserve">Janni Hartmann </t>
  </si>
  <si>
    <t>+45 77330600</t>
  </si>
  <si>
    <t xml:space="preserve">export.gcc.se@greencarrier.com ; Janni.Hartmann@greencarrier.com
</t>
  </si>
  <si>
    <t xml:space="preserve">Läkkisepäntie 23
FI-00620 Helsinki, Finland
</t>
  </si>
  <si>
    <t xml:space="preserve">Nicolas Myrén </t>
  </si>
  <si>
    <t>+358 400 272 655</t>
  </si>
  <si>
    <t>export.gcc.fi@greencarrier.com ; Nicolas.Myren@greencarrier.com</t>
  </si>
  <si>
    <t>Alf Bjerckes vei 20
Oslo, Norway</t>
  </si>
  <si>
    <t xml:space="preserve">André Doherty  </t>
  </si>
  <si>
    <t>+ 47 481 20 300</t>
  </si>
  <si>
    <t>export.gcc.no@greencarrier.com ; Andre.Doherty@greencarrier.com</t>
  </si>
  <si>
    <t>Första Långgatan 28 B
P.O. Box 7037
SE-413 27 Gothenburg, Sweden</t>
  </si>
  <si>
    <t xml:space="preserve">Rickard Nyman </t>
  </si>
  <si>
    <t>+46 31-720 39 60</t>
  </si>
  <si>
    <t xml:space="preserve">export.gcc.se@greencarrier.com ;   Rickard.Nyman@greencarrier.com
</t>
  </si>
  <si>
    <t>01 July 26 - 30 September 26</t>
  </si>
  <si>
    <t xml:space="preserve">Australia Cartage Rates </t>
  </si>
  <si>
    <t>Cartage Rates</t>
  </si>
  <si>
    <t xml:space="preserve">Booking Fee </t>
  </si>
  <si>
    <t>on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</si>
</sst>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Red]0.00"/>
    <numFmt numFmtId="165" formatCode="d\ mmmm\,\ yyyy"/>
    <numFmt numFmtId="166" formatCode="[$-C09]dd\-mmm\-yy;@"/>
    <numFmt numFmtId="167" formatCode="mmmm\ d\,\ yyyy"/>
    <numFmt numFmtId="168" formatCode="&quot;$&quot;#,##0.00"/>
    <numFmt numFmtId="169" formatCode="dd\-mmm\-yyyy"/>
  </numFmts>
  <fonts count="79" x14ac:knownFonts="1">
    <font>
      <sz val="11"/>
      <color theme="1"/>
      <name val="Calibri"/>
      <family val="2"/>
      <scheme val="minor"/>
    </font>
    <font>
      <sz val="10"/>
      <color theme="1"/>
      <name val="Arial"/>
      <family val="2"/>
    </font>
    <font>
      <sz val="11"/>
      <color indexed="8"/>
      <name val="Calibri"/>
      <family val="2"/>
    </font>
    <font>
      <sz val="8"/>
      <name val="Arial"/>
      <family val="2"/>
    </font>
    <font>
      <u/>
      <sz val="8"/>
      <color indexed="12"/>
      <name val="Arial"/>
      <family val="2"/>
    </font>
    <font>
      <sz val="10"/>
      <name val="Arial"/>
      <family val="2"/>
    </font>
    <font>
      <sz val="11"/>
      <color theme="1"/>
      <name val="Calibri"/>
      <family val="2"/>
      <scheme val="minor"/>
    </font>
    <font>
      <sz val="11"/>
      <color theme="1"/>
      <name val="Arial Rounded MT Bold"/>
      <family val="2"/>
    </font>
    <font>
      <sz val="18"/>
      <color theme="1"/>
      <name val="Arial Rounded MT Bold"/>
      <family val="2"/>
    </font>
    <font>
      <sz val="18"/>
      <color theme="1" tint="0.34998626667073579"/>
      <name val="Arial Rounded MT Bold"/>
      <family val="2"/>
    </font>
    <font>
      <sz val="11"/>
      <color theme="1" tint="0.34998626667073579"/>
      <name val="Arial Rounded MT Bold"/>
      <family val="2"/>
    </font>
    <font>
      <sz val="16"/>
      <color rgb="FFC00000"/>
      <name val="Arial Rounded MT Bold"/>
      <family val="2"/>
    </font>
    <font>
      <sz val="8"/>
      <color theme="1"/>
      <name val="Arial"/>
      <family val="2"/>
    </font>
    <font>
      <sz val="11"/>
      <color theme="0"/>
      <name val="Arial"/>
      <family val="2"/>
    </font>
    <font>
      <b/>
      <sz val="18"/>
      <color theme="0"/>
      <name val="Arial"/>
      <family val="2"/>
    </font>
    <font>
      <sz val="11"/>
      <color theme="0"/>
      <name val="Arial Rounded MT Bold"/>
      <family val="2"/>
    </font>
    <font>
      <b/>
      <sz val="9"/>
      <color theme="0"/>
      <name val="Arial"/>
      <family val="2"/>
    </font>
    <font>
      <sz val="11"/>
      <color rgb="FF001871"/>
      <name val="Arial Rounded MT Bold"/>
      <family val="2"/>
    </font>
    <font>
      <sz val="11"/>
      <color rgb="FF001871"/>
      <name val="Arial"/>
      <family val="2"/>
    </font>
    <font>
      <sz val="10"/>
      <color rgb="FF001871"/>
      <name val="Arial"/>
      <family val="2"/>
    </font>
    <font>
      <b/>
      <sz val="10"/>
      <color rgb="FF001871"/>
      <name val="Arial"/>
      <family val="2"/>
    </font>
    <font>
      <sz val="10"/>
      <color rgb="FF001871"/>
      <name val="Arial Rounded MT Bold"/>
      <family val="2"/>
    </font>
    <font>
      <b/>
      <sz val="9"/>
      <color rgb="FF001871"/>
      <name val="Arial"/>
      <family val="2"/>
    </font>
    <font>
      <sz val="9"/>
      <color rgb="FF001871"/>
      <name val="Arial"/>
      <family val="2"/>
    </font>
    <font>
      <u/>
      <sz val="10"/>
      <color rgb="FF001871"/>
      <name val="Arial Rounded MT Bold"/>
      <family val="2"/>
    </font>
    <font>
      <sz val="9"/>
      <color rgb="FF001871"/>
      <name val="Arial Rounded MT Bold"/>
      <family val="2"/>
    </font>
    <font>
      <sz val="12"/>
      <color rgb="FF001871"/>
      <name val="Arial"/>
      <family val="2"/>
    </font>
    <font>
      <sz val="18"/>
      <color rgb="FF001871"/>
      <name val="Arial"/>
      <family val="2"/>
    </font>
    <font>
      <sz val="8"/>
      <color rgb="FF001871"/>
      <name val="Arial"/>
      <family val="2"/>
    </font>
    <font>
      <b/>
      <sz val="14"/>
      <color rgb="FF001871"/>
      <name val="Arial"/>
      <family val="2"/>
    </font>
    <font>
      <i/>
      <sz val="9"/>
      <color rgb="FF001871"/>
      <name val="Arial"/>
      <family val="2"/>
    </font>
    <font>
      <b/>
      <sz val="8"/>
      <color rgb="FF001871"/>
      <name val="Arial"/>
      <family val="2"/>
    </font>
    <font>
      <u/>
      <sz val="8"/>
      <color rgb="FF001871"/>
      <name val="Arial"/>
      <family val="2"/>
    </font>
    <font>
      <sz val="10"/>
      <color rgb="FF001871"/>
      <name val="Calibri"/>
      <family val="2"/>
      <scheme val="minor"/>
    </font>
    <font>
      <b/>
      <sz val="9"/>
      <color rgb="FF001871"/>
      <name val="Arial Rounded MT Bold"/>
      <family val="2"/>
    </font>
    <font>
      <sz val="14"/>
      <color rgb="FF001871"/>
      <name val="Arial"/>
      <family val="2"/>
    </font>
    <font>
      <sz val="14"/>
      <color rgb="FF001871"/>
      <name val="Arial Rounded MT Bold"/>
      <family val="2"/>
    </font>
    <font>
      <b/>
      <sz val="16"/>
      <color rgb="FFF33C30"/>
      <name val="Arial"/>
      <family val="2"/>
    </font>
    <font>
      <b/>
      <sz val="11"/>
      <color rgb="FFF33C30"/>
      <name val="Arial"/>
      <family val="2"/>
    </font>
    <font>
      <u/>
      <sz val="9"/>
      <color rgb="FF001871"/>
      <name val="Arial Rounded MT Bold"/>
      <family val="2"/>
    </font>
    <font>
      <sz val="9"/>
      <color rgb="FF001871"/>
      <name val="Symbol"/>
      <family val="1"/>
      <charset val="2"/>
    </font>
    <font>
      <sz val="9"/>
      <color rgb="FF001871"/>
      <name val="Times New Roman"/>
      <family val="1"/>
    </font>
    <font>
      <sz val="9"/>
      <color rgb="FF001871"/>
      <name val="Calibri"/>
      <family val="2"/>
      <scheme val="minor"/>
    </font>
    <font>
      <b/>
      <sz val="11"/>
      <color rgb="FF001871"/>
      <name val="Arial"/>
      <family val="2"/>
    </font>
    <font>
      <b/>
      <sz val="10"/>
      <color theme="0"/>
      <name val="Arial"/>
      <family val="2"/>
    </font>
    <font>
      <b/>
      <sz val="12"/>
      <color rgb="FFF33C30"/>
      <name val="Arial"/>
      <family val="2"/>
    </font>
    <font>
      <b/>
      <sz val="11"/>
      <color theme="0"/>
      <name val="Arial"/>
      <family val="2"/>
    </font>
    <font>
      <b/>
      <sz val="10"/>
      <color rgb="FF4EC3E0"/>
      <name val="Arial"/>
      <family val="2"/>
    </font>
    <font>
      <b/>
      <sz val="9"/>
      <color rgb="FFF33C30"/>
      <name val="Arial"/>
      <family val="2"/>
    </font>
    <font>
      <b/>
      <sz val="11"/>
      <color rgb="FF4EC3E0"/>
      <name val="Arial"/>
      <family val="2"/>
    </font>
    <font>
      <b/>
      <sz val="11"/>
      <color rgb="FF4EC3E0"/>
      <name val="Symbol"/>
      <family val="1"/>
      <charset val="2"/>
    </font>
    <font>
      <b/>
      <sz val="18"/>
      <color rgb="FF001871"/>
      <name val="Arial"/>
      <family val="2"/>
    </font>
    <font>
      <b/>
      <sz val="10"/>
      <color rgb="FFF33C30"/>
      <name val="Arial"/>
      <family val="2"/>
    </font>
    <font>
      <b/>
      <sz val="18"/>
      <color rgb="FF4EC3E0"/>
      <name val="Arial"/>
      <family val="2"/>
    </font>
    <font>
      <b/>
      <sz val="14"/>
      <color theme="0"/>
      <name val="Arial"/>
      <family val="2"/>
    </font>
    <font>
      <sz val="11"/>
      <color rgb="FFE03C31"/>
      <name val="Arial Rounded MT Bold"/>
      <family val="2"/>
    </font>
    <font>
      <b/>
      <sz val="12"/>
      <color rgb="FFE03C31"/>
      <name val="Arial"/>
      <family val="2"/>
    </font>
    <font>
      <b/>
      <sz val="12"/>
      <color rgb="FF001871"/>
      <name val="Arial"/>
      <family val="2"/>
    </font>
    <font>
      <sz val="10"/>
      <color theme="0"/>
      <name val="Arial"/>
      <family val="2"/>
    </font>
    <font>
      <sz val="12"/>
      <color theme="0"/>
      <name val="Arial"/>
      <family val="2"/>
    </font>
    <font>
      <b/>
      <sz val="11"/>
      <color rgb="FF001871"/>
      <name val="Arial Rounded MT Bold"/>
      <family val="2"/>
    </font>
    <font>
      <b/>
      <sz val="11"/>
      <color rgb="FF001871"/>
      <name val="Symbol"/>
      <family val="1"/>
      <charset val="2"/>
    </font>
    <font>
      <sz val="10"/>
      <color theme="1"/>
      <name val="Arial"/>
      <family val="2"/>
    </font>
    <font>
      <b/>
      <u/>
      <vertAlign val="superscript"/>
      <sz val="16"/>
      <color rgb="FFE03C31"/>
      <name val="Arial"/>
      <family val="2"/>
    </font>
    <font>
      <b/>
      <sz val="12"/>
      <color rgb="FF4EC3E0"/>
      <name val="Arial"/>
      <family val="2"/>
    </font>
    <font>
      <sz val="10"/>
      <color rgb="FF002060"/>
      <name val="Arial"/>
      <family val="2"/>
    </font>
    <font>
      <i/>
      <sz val="9"/>
      <color rgb="FF001871"/>
      <name val="Symbol"/>
      <family val="1"/>
      <charset val="2"/>
    </font>
    <font>
      <i/>
      <sz val="9"/>
      <color rgb="FF001871"/>
      <name val="Times New Roman"/>
      <family val="1"/>
    </font>
    <font>
      <sz val="8"/>
      <name val="Calibri"/>
      <family val="2"/>
      <scheme val="minor"/>
    </font>
    <font>
      <sz val="10"/>
      <color theme="1" tint="0.34998626667073579"/>
      <name val="Arial"/>
      <family val="2"/>
    </font>
    <font>
      <b/>
      <u/>
      <vertAlign val="superscript"/>
      <sz val="18"/>
      <color rgb="FFE03C31"/>
      <name val="Arial"/>
      <family val="2"/>
    </font>
    <font>
      <sz val="9"/>
      <color theme="0"/>
      <name val="Arial"/>
      <family val="2"/>
    </font>
    <font>
      <sz val="9"/>
      <color rgb="FFEE0000"/>
      <name val="Arial"/>
      <family val="2"/>
    </font>
    <font>
      <b/>
      <i/>
      <sz val="9"/>
      <color rgb="FF4EC3E0"/>
      <name val="Arial"/>
      <family val="2"/>
    </font>
    <font>
      <sz val="11"/>
      <color rgb="FFFF0000"/>
      <name val="Calibri"/>
      <family val="2"/>
      <scheme val="minor"/>
    </font>
    <font>
      <b/>
      <sz val="11"/>
      <color rgb="FFFF0000"/>
      <name val="Calibri"/>
      <family val="2"/>
      <scheme val="minor"/>
    </font>
    <font>
      <sz val="11"/>
      <color rgb="FF002060"/>
      <name val="Calibri"/>
      <family val="2"/>
      <scheme val="minor"/>
    </font>
    <font>
      <i/>
      <sz val="10"/>
      <color rgb="FF001871"/>
      <name val="Arial Rounded MT Bold"/>
      <family val="2"/>
    </font>
    <font>
      <sz val="12"/>
      <color indexed="9"/>
      <name val="Arial"/>
      <family val="2"/>
    </font>
  </fonts>
  <fills count="16">
    <fill>
      <patternFill patternType="none"/>
    </fill>
    <fill>
      <patternFill patternType="gray125"/>
    </fill>
    <fill>
      <patternFill patternType="solid">
        <fgColor indexed="10"/>
        <bgColor indexed="24"/>
      </patternFill>
    </fill>
    <fill>
      <patternFill patternType="solid">
        <fgColor indexed="22"/>
        <bgColor indexed="24"/>
      </patternFill>
    </fill>
    <fill>
      <patternFill patternType="solid">
        <fgColor indexed="9"/>
        <bgColor indexed="24"/>
      </patternFill>
    </fill>
    <fill>
      <patternFill patternType="solid">
        <fgColor indexed="9"/>
        <bgColor indexed="64"/>
      </patternFill>
    </fill>
    <fill>
      <patternFill patternType="solid">
        <fgColor theme="0"/>
        <bgColor indexed="64"/>
      </patternFill>
    </fill>
    <fill>
      <patternFill patternType="solid">
        <fgColor rgb="FFF33C30"/>
        <bgColor indexed="64"/>
      </patternFill>
    </fill>
    <fill>
      <patternFill patternType="solid">
        <fgColor rgb="FF4EC3E0"/>
        <bgColor indexed="64"/>
      </patternFill>
    </fill>
    <fill>
      <patternFill patternType="solid">
        <fgColor rgb="FF001871"/>
        <bgColor indexed="64"/>
      </patternFill>
    </fill>
    <fill>
      <patternFill patternType="solid">
        <fgColor rgb="FFE03C31"/>
        <bgColor indexed="64"/>
      </patternFill>
    </fill>
    <fill>
      <patternFill patternType="solid">
        <fgColor rgb="FFB7B8B9"/>
        <bgColor indexed="64"/>
      </patternFill>
    </fill>
    <fill>
      <patternFill patternType="solid">
        <fgColor theme="0" tint="-0.249977111117893"/>
        <bgColor indexed="24"/>
      </patternFill>
    </fill>
    <fill>
      <patternFill patternType="solid">
        <fgColor rgb="FF002060"/>
        <bgColor indexed="64"/>
      </patternFill>
    </fill>
    <fill>
      <patternFill patternType="solid">
        <fgColor theme="0" tint="-0.14999847407452621"/>
        <bgColor indexed="64"/>
      </patternFill>
    </fill>
    <fill>
      <patternFill patternType="solid">
        <fgColor theme="0" tint="-4.9989318521683403E-2"/>
        <bgColor indexed="64"/>
      </patternFill>
    </fill>
  </fills>
  <borders count="99">
    <border>
      <left/>
      <right/>
      <top/>
      <bottom/>
      <diagonal/>
    </border>
    <border>
      <left/>
      <right/>
      <top/>
      <bottom style="thin">
        <color indexed="64"/>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top/>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medium">
        <color theme="0"/>
      </left>
      <right style="medium">
        <color theme="0"/>
      </right>
      <top style="medium">
        <color theme="0"/>
      </top>
      <bottom style="medium">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style="thin">
        <color theme="0"/>
      </top>
      <bottom style="thin">
        <color theme="0"/>
      </bottom>
      <diagonal/>
    </border>
    <border>
      <left/>
      <right/>
      <top/>
      <bottom style="thin">
        <color rgb="FFB7B8B9"/>
      </bottom>
      <diagonal/>
    </border>
    <border>
      <left/>
      <right/>
      <top style="thin">
        <color rgb="FFB7B8B9"/>
      </top>
      <bottom style="thin">
        <color theme="0" tint="-0.24994659260841701"/>
      </bottom>
      <diagonal/>
    </border>
    <border>
      <left/>
      <right/>
      <top style="thin">
        <color theme="0" tint="-0.24994659260841701"/>
      </top>
      <bottom style="thin">
        <color rgb="FFB7B8B9"/>
      </bottom>
      <diagonal/>
    </border>
    <border>
      <left/>
      <right/>
      <top style="thin">
        <color rgb="FFB7B8B9"/>
      </top>
      <bottom style="thin">
        <color rgb="FFB7B8B9"/>
      </bottom>
      <diagonal/>
    </border>
    <border>
      <left style="thin">
        <color rgb="FFB7B8B9"/>
      </left>
      <right/>
      <top/>
      <bottom style="thin">
        <color rgb="FFB7B8B9"/>
      </bottom>
      <diagonal/>
    </border>
    <border>
      <left/>
      <right/>
      <top style="thin">
        <color rgb="FFB7B8B9"/>
      </top>
      <bottom/>
      <diagonal/>
    </border>
    <border>
      <left/>
      <right style="thin">
        <color rgb="FF001871"/>
      </right>
      <top/>
      <bottom/>
      <diagonal/>
    </border>
    <border>
      <left/>
      <right style="thin">
        <color theme="0"/>
      </right>
      <top style="thin">
        <color theme="0"/>
      </top>
      <bottom/>
      <diagonal/>
    </border>
    <border>
      <left/>
      <right style="medium">
        <color theme="0"/>
      </right>
      <top style="medium">
        <color theme="0"/>
      </top>
      <bottom style="medium">
        <color theme="0"/>
      </bottom>
      <diagonal/>
    </border>
    <border>
      <left/>
      <right/>
      <top/>
      <bottom style="thin">
        <color rgb="FF001871"/>
      </bottom>
      <diagonal/>
    </border>
    <border>
      <left/>
      <right/>
      <top style="thin">
        <color rgb="FF001871"/>
      </top>
      <bottom style="thin">
        <color rgb="FF001871"/>
      </bottom>
      <diagonal/>
    </border>
    <border>
      <left style="thin">
        <color rgb="FF001871"/>
      </left>
      <right/>
      <top style="thin">
        <color rgb="FF001871"/>
      </top>
      <bottom style="thin">
        <color rgb="FF001871"/>
      </bottom>
      <diagonal/>
    </border>
    <border>
      <left/>
      <right style="thin">
        <color rgb="FF001871"/>
      </right>
      <top style="thin">
        <color rgb="FF001871"/>
      </top>
      <bottom style="thin">
        <color rgb="FF001871"/>
      </bottom>
      <diagonal/>
    </border>
    <border>
      <left/>
      <right style="thin">
        <color rgb="FFB7B8B9"/>
      </right>
      <top/>
      <bottom/>
      <diagonal/>
    </border>
    <border>
      <left/>
      <right style="thin">
        <color rgb="FFB7B8B9"/>
      </right>
      <top style="thin">
        <color theme="0" tint="-0.34998626667073579"/>
      </top>
      <bottom/>
      <diagonal/>
    </border>
    <border>
      <left/>
      <right style="thin">
        <color rgb="FFB7B8B9"/>
      </right>
      <top/>
      <bottom style="thin">
        <color rgb="FFB7B8B9"/>
      </bottom>
      <diagonal/>
    </border>
    <border>
      <left/>
      <right/>
      <top style="thick">
        <color theme="0"/>
      </top>
      <bottom style="thick">
        <color theme="0"/>
      </bottom>
      <diagonal/>
    </border>
    <border>
      <left/>
      <right style="medium">
        <color theme="0"/>
      </right>
      <top style="thick">
        <color theme="0"/>
      </top>
      <bottom style="thick">
        <color theme="0"/>
      </bottom>
      <diagonal/>
    </border>
    <border>
      <left/>
      <right style="thick">
        <color theme="0"/>
      </right>
      <top/>
      <bottom/>
      <diagonal/>
    </border>
    <border>
      <left/>
      <right/>
      <top/>
      <bottom style="thin">
        <color theme="0" tint="-0.34998626667073579"/>
      </bottom>
      <diagonal/>
    </border>
    <border>
      <left/>
      <right/>
      <top style="thin">
        <color theme="0" tint="-0.24994659260841701"/>
      </top>
      <bottom/>
      <diagonal/>
    </border>
    <border>
      <left/>
      <right style="thin">
        <color rgb="FFB7B8B9"/>
      </right>
      <top style="thin">
        <color rgb="FFB7B8B9"/>
      </top>
      <bottom style="thin">
        <color theme="0"/>
      </bottom>
      <diagonal/>
    </border>
    <border>
      <left/>
      <right style="thin">
        <color rgb="FFB7B8B9"/>
      </right>
      <top style="thin">
        <color theme="0"/>
      </top>
      <bottom style="thin">
        <color theme="0"/>
      </bottom>
      <diagonal/>
    </border>
    <border>
      <left/>
      <right/>
      <top style="thin">
        <color theme="0"/>
      </top>
      <bottom/>
      <diagonal/>
    </border>
    <border>
      <left style="thin">
        <color rgb="FFB7B8B9"/>
      </left>
      <right/>
      <top/>
      <bottom/>
      <diagonal/>
    </border>
    <border>
      <left style="thin">
        <color theme="0"/>
      </left>
      <right style="thin">
        <color rgb="FFB7B8B9"/>
      </right>
      <top style="thin">
        <color theme="0"/>
      </top>
      <bottom style="thin">
        <color theme="0"/>
      </bottom>
      <diagonal/>
    </border>
    <border>
      <left/>
      <right/>
      <top style="thin">
        <color rgb="FFB7B8B9"/>
      </top>
      <bottom style="thin">
        <color theme="0"/>
      </bottom>
      <diagonal/>
    </border>
    <border>
      <left style="thin">
        <color rgb="FFB7B8B9"/>
      </left>
      <right/>
      <top style="thin">
        <color theme="0"/>
      </top>
      <bottom style="thin">
        <color theme="0"/>
      </bottom>
      <diagonal/>
    </border>
    <border>
      <left style="thin">
        <color rgb="FFB7B8B9"/>
      </left>
      <right/>
      <top/>
      <bottom style="thin">
        <color theme="0"/>
      </bottom>
      <diagonal/>
    </border>
    <border>
      <left style="thin">
        <color rgb="FFB7B8B9"/>
      </left>
      <right style="thin">
        <color rgb="FFB7B8B9"/>
      </right>
      <top/>
      <bottom style="thin">
        <color theme="0"/>
      </bottom>
      <diagonal/>
    </border>
    <border>
      <left/>
      <right style="thin">
        <color rgb="FFB7B8B9"/>
      </right>
      <top style="thin">
        <color rgb="FFB7B8B9"/>
      </top>
      <bottom style="thin">
        <color rgb="FFB7B8B9"/>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right style="medium">
        <color theme="0"/>
      </right>
      <top style="medium">
        <color theme="0"/>
      </top>
      <bottom/>
      <diagonal/>
    </border>
    <border>
      <left/>
      <right style="medium">
        <color theme="0"/>
      </right>
      <top/>
      <bottom style="medium">
        <color theme="0"/>
      </bottom>
      <diagonal/>
    </border>
    <border>
      <left style="medium">
        <color theme="0"/>
      </left>
      <right style="thin">
        <color rgb="FF001871"/>
      </right>
      <top style="medium">
        <color theme="0"/>
      </top>
      <bottom style="medium">
        <color theme="0"/>
      </bottom>
      <diagonal/>
    </border>
    <border>
      <left style="thin">
        <color rgb="FF001871"/>
      </left>
      <right/>
      <top/>
      <bottom/>
      <diagonal/>
    </border>
    <border>
      <left style="medium">
        <color theme="0"/>
      </left>
      <right style="medium">
        <color theme="0"/>
      </right>
      <top/>
      <bottom/>
      <diagonal/>
    </border>
    <border>
      <left/>
      <right style="thin">
        <color rgb="FF001871"/>
      </right>
      <top style="medium">
        <color theme="0"/>
      </top>
      <bottom style="medium">
        <color theme="0"/>
      </bottom>
      <diagonal/>
    </border>
    <border>
      <left/>
      <right/>
      <top style="medium">
        <color theme="0"/>
      </top>
      <bottom style="medium">
        <color theme="0"/>
      </bottom>
      <diagonal/>
    </border>
    <border>
      <left style="medium">
        <color theme="0"/>
      </left>
      <right/>
      <top style="medium">
        <color theme="0"/>
      </top>
      <bottom style="medium">
        <color theme="0"/>
      </bottom>
      <diagonal/>
    </border>
    <border>
      <left/>
      <right/>
      <top style="thin">
        <color rgb="FF001871"/>
      </top>
      <bottom style="medium">
        <color theme="0"/>
      </bottom>
      <diagonal/>
    </border>
    <border>
      <left/>
      <right style="thin">
        <color rgb="FF001871"/>
      </right>
      <top style="thin">
        <color rgb="FF001871"/>
      </top>
      <bottom style="medium">
        <color theme="0"/>
      </bottom>
      <diagonal/>
    </border>
    <border>
      <left/>
      <right style="medium">
        <color theme="0"/>
      </right>
      <top/>
      <bottom/>
      <diagonal/>
    </border>
    <border>
      <left/>
      <right/>
      <top/>
      <bottom style="medium">
        <color theme="0"/>
      </bottom>
      <diagonal/>
    </border>
    <border>
      <left style="thin">
        <color rgb="FF001871"/>
      </left>
      <right/>
      <top style="medium">
        <color theme="0"/>
      </top>
      <bottom style="thin">
        <color rgb="FF001871"/>
      </bottom>
      <diagonal/>
    </border>
    <border>
      <left/>
      <right/>
      <top style="medium">
        <color theme="0"/>
      </top>
      <bottom style="thin">
        <color rgb="FF001871"/>
      </bottom>
      <diagonal/>
    </border>
    <border>
      <left/>
      <right style="thin">
        <color rgb="FF001871"/>
      </right>
      <top style="medium">
        <color theme="0"/>
      </top>
      <bottom style="thin">
        <color rgb="FF001871"/>
      </bottom>
      <diagonal/>
    </border>
    <border>
      <left style="medium">
        <color theme="0"/>
      </left>
      <right/>
      <top/>
      <bottom/>
      <diagonal/>
    </border>
    <border>
      <left style="thin">
        <color rgb="FF001871"/>
      </left>
      <right style="thin">
        <color rgb="FF001871"/>
      </right>
      <top style="thin">
        <color rgb="FF001871"/>
      </top>
      <bottom style="thin">
        <color rgb="FF001871"/>
      </bottom>
      <diagonal/>
    </border>
    <border>
      <left style="thin">
        <color rgb="FF001871"/>
      </left>
      <right style="thin">
        <color theme="0" tint="-0.24994659260841701"/>
      </right>
      <top style="thin">
        <color rgb="FF001871"/>
      </top>
      <bottom style="thin">
        <color rgb="FF001871"/>
      </bottom>
      <diagonal/>
    </border>
    <border>
      <left style="thin">
        <color theme="0" tint="-0.24994659260841701"/>
      </left>
      <right style="thin">
        <color theme="0" tint="-0.24994659260841701"/>
      </right>
      <top style="thin">
        <color rgb="FF001871"/>
      </top>
      <bottom style="thin">
        <color rgb="FF001871"/>
      </bottom>
      <diagonal/>
    </border>
    <border>
      <left style="thin">
        <color theme="0" tint="-0.24994659260841701"/>
      </left>
      <right style="thin">
        <color rgb="FF001871"/>
      </right>
      <top style="thin">
        <color rgb="FF001871"/>
      </top>
      <bottom style="thin">
        <color rgb="FF001871"/>
      </bottom>
      <diagonal/>
    </border>
    <border>
      <left style="thin">
        <color theme="0" tint="-0.24994659260841701"/>
      </left>
      <right style="thin">
        <color theme="0" tint="-0.24994659260841701"/>
      </right>
      <top/>
      <bottom/>
      <diagonal/>
    </border>
    <border>
      <left style="thin">
        <color theme="0" tint="-0.24994659260841701"/>
      </left>
      <right style="thin">
        <color rgb="FF001871"/>
      </right>
      <top/>
      <bottom/>
      <diagonal/>
    </border>
    <border>
      <left style="thin">
        <color rgb="FF001871"/>
      </left>
      <right style="thin">
        <color rgb="FF001871"/>
      </right>
      <top/>
      <bottom/>
      <diagonal/>
    </border>
    <border>
      <left style="thin">
        <color rgb="FF001871"/>
      </left>
      <right style="thin">
        <color theme="0" tint="-0.24994659260841701"/>
      </right>
      <top/>
      <bottom style="thin">
        <color rgb="FF001871"/>
      </bottom>
      <diagonal/>
    </border>
    <border>
      <left style="thin">
        <color theme="0" tint="-0.24994659260841701"/>
      </left>
      <right style="thin">
        <color theme="0" tint="-0.24994659260841701"/>
      </right>
      <top/>
      <bottom style="thin">
        <color rgb="FF001871"/>
      </bottom>
      <diagonal/>
    </border>
    <border>
      <left style="thin">
        <color theme="0" tint="-0.24994659260841701"/>
      </left>
      <right style="thin">
        <color rgb="FF001871"/>
      </right>
      <top/>
      <bottom style="thin">
        <color rgb="FF001871"/>
      </bottom>
      <diagonal/>
    </border>
    <border>
      <left style="thin">
        <color rgb="FF001871"/>
      </left>
      <right style="thin">
        <color theme="0" tint="-0.24994659260841701"/>
      </right>
      <top/>
      <bottom/>
      <diagonal/>
    </border>
    <border>
      <left style="thin">
        <color theme="0"/>
      </left>
      <right style="thin">
        <color theme="0"/>
      </right>
      <top style="thick">
        <color theme="0"/>
      </top>
      <bottom style="medium">
        <color theme="0"/>
      </bottom>
      <diagonal/>
    </border>
    <border>
      <left style="thick">
        <color theme="0"/>
      </left>
      <right style="thin">
        <color theme="0"/>
      </right>
      <top style="thick">
        <color theme="0"/>
      </top>
      <bottom style="medium">
        <color theme="0"/>
      </bottom>
      <diagonal/>
    </border>
    <border>
      <left style="medium">
        <color theme="0"/>
      </left>
      <right style="thick">
        <color theme="0"/>
      </right>
      <top style="medium">
        <color theme="0"/>
      </top>
      <bottom style="medium">
        <color theme="0"/>
      </bottom>
      <diagonal/>
    </border>
    <border>
      <left style="thin">
        <color theme="0"/>
      </left>
      <right style="thick">
        <color theme="0"/>
      </right>
      <top style="thick">
        <color theme="0"/>
      </top>
      <bottom style="medium">
        <color theme="0"/>
      </bottom>
      <diagonal/>
    </border>
    <border>
      <left style="thin">
        <color theme="0"/>
      </left>
      <right style="thick">
        <color theme="0"/>
      </right>
      <top style="thin">
        <color theme="0"/>
      </top>
      <bottom/>
      <diagonal/>
    </border>
    <border>
      <left/>
      <right style="thick">
        <color theme="0"/>
      </right>
      <top style="thick">
        <color theme="0"/>
      </top>
      <bottom style="medium">
        <color theme="0"/>
      </bottom>
      <diagonal/>
    </border>
    <border>
      <left/>
      <right style="thick">
        <color theme="0"/>
      </right>
      <top style="medium">
        <color theme="0"/>
      </top>
      <bottom/>
      <diagonal/>
    </border>
    <border>
      <left/>
      <right style="thick">
        <color theme="0"/>
      </right>
      <top style="medium">
        <color theme="0"/>
      </top>
      <bottom style="medium">
        <color theme="0"/>
      </bottom>
      <diagonal/>
    </border>
    <border>
      <left/>
      <right style="thick">
        <color theme="0"/>
      </right>
      <top/>
      <bottom style="medium">
        <color theme="0"/>
      </bottom>
      <diagonal/>
    </border>
    <border>
      <left style="thick">
        <color theme="0"/>
      </left>
      <right/>
      <top style="medium">
        <color theme="0"/>
      </top>
      <bottom style="thick">
        <color theme="0"/>
      </bottom>
      <diagonal/>
    </border>
    <border>
      <left/>
      <right/>
      <top style="medium">
        <color theme="0"/>
      </top>
      <bottom style="thick">
        <color theme="0"/>
      </bottom>
      <diagonal/>
    </border>
    <border>
      <left/>
      <right style="thick">
        <color theme="0"/>
      </right>
      <top style="medium">
        <color theme="0"/>
      </top>
      <bottom style="thick">
        <color theme="0"/>
      </bottom>
      <diagonal/>
    </border>
    <border>
      <left style="thick">
        <color theme="0"/>
      </left>
      <right/>
      <top style="thick">
        <color theme="0"/>
      </top>
      <bottom/>
      <diagonal/>
    </border>
    <border>
      <left style="thick">
        <color theme="0"/>
      </left>
      <right/>
      <top/>
      <bottom/>
      <diagonal/>
    </border>
    <border>
      <left style="thick">
        <color theme="0"/>
      </left>
      <right/>
      <top/>
      <bottom style="thick">
        <color theme="0"/>
      </bottom>
      <diagonal/>
    </border>
    <border>
      <left/>
      <right style="thin">
        <color theme="0"/>
      </right>
      <top style="thick">
        <color theme="0"/>
      </top>
      <bottom style="medium">
        <color theme="0"/>
      </bottom>
      <diagonal/>
    </border>
    <border>
      <left style="thin">
        <color theme="0"/>
      </left>
      <right/>
      <top style="thick">
        <color theme="0"/>
      </top>
      <bottom style="medium">
        <color theme="0"/>
      </bottom>
      <diagonal/>
    </border>
    <border>
      <left style="medium">
        <color theme="0"/>
      </left>
      <right/>
      <top/>
      <bottom style="medium">
        <color theme="0"/>
      </bottom>
      <diagonal/>
    </border>
    <border>
      <left style="thick">
        <color theme="0"/>
      </left>
      <right/>
      <top style="medium">
        <color theme="0"/>
      </top>
      <bottom style="medium">
        <color theme="0"/>
      </bottom>
      <diagonal/>
    </border>
    <border>
      <left style="medium">
        <color theme="0"/>
      </left>
      <right/>
      <top style="medium">
        <color theme="0"/>
      </top>
      <bottom/>
      <diagonal/>
    </border>
    <border>
      <left/>
      <right style="medium">
        <color theme="0"/>
      </right>
      <top style="thick">
        <color theme="0"/>
      </top>
      <bottom style="medium">
        <color theme="0"/>
      </bottom>
      <diagonal/>
    </border>
    <border>
      <left style="medium">
        <color theme="0"/>
      </left>
      <right style="medium">
        <color theme="0"/>
      </right>
      <top style="thick">
        <color theme="0"/>
      </top>
      <bottom/>
      <diagonal/>
    </border>
    <border>
      <left style="medium">
        <color theme="0"/>
      </left>
      <right/>
      <top style="thick">
        <color theme="0"/>
      </top>
      <bottom/>
      <diagonal/>
    </border>
    <border>
      <left/>
      <right style="medium">
        <color theme="0"/>
      </right>
      <top style="medium">
        <color theme="0"/>
      </top>
      <bottom style="thick">
        <color theme="0"/>
      </bottom>
      <diagonal/>
    </border>
    <border>
      <left style="medium">
        <color theme="0"/>
      </left>
      <right style="medium">
        <color theme="0"/>
      </right>
      <top/>
      <bottom style="thick">
        <color theme="0"/>
      </bottom>
      <diagonal/>
    </border>
    <border>
      <left style="medium">
        <color theme="0"/>
      </left>
      <right/>
      <top/>
      <bottom style="thick">
        <color theme="0"/>
      </bottom>
      <diagonal/>
    </border>
    <border>
      <left style="thin">
        <color auto="1"/>
      </left>
      <right style="thin">
        <color auto="1"/>
      </right>
      <top style="thin">
        <color auto="1"/>
      </top>
      <bottom style="thin">
        <color auto="1"/>
      </bottom>
      <diagonal/>
    </border>
    <border>
      <left style="thin">
        <color rgb="FF001871"/>
      </left>
      <right style="medium">
        <color theme="0"/>
      </right>
      <top style="medium">
        <color theme="0"/>
      </top>
      <bottom style="medium">
        <color theme="0"/>
      </bottom>
      <diagonal/>
    </border>
    <border>
      <left/>
      <right style="thin">
        <color rgb="FF001871"/>
      </right>
      <top/>
      <bottom style="medium">
        <color theme="0"/>
      </bottom>
      <diagonal/>
    </border>
  </borders>
  <cellStyleXfs count="12">
    <xf numFmtId="0" fontId="0" fillId="0" borderId="0"/>
    <xf numFmtId="0" fontId="4" fillId="0" borderId="0" applyNumberFormat="0" applyFill="0" applyBorder="0" applyAlignment="0" applyProtection="0">
      <alignment vertical="top"/>
      <protection locked="0"/>
    </xf>
    <xf numFmtId="0" fontId="5" fillId="0" borderId="0"/>
    <xf numFmtId="0" fontId="5" fillId="0" borderId="0"/>
    <xf numFmtId="0" fontId="3" fillId="0" borderId="0"/>
    <xf numFmtId="0" fontId="3" fillId="0" borderId="0"/>
    <xf numFmtId="9" fontId="6" fillId="0" borderId="0" applyFont="0" applyFill="0" applyBorder="0" applyAlignment="0" applyProtection="0"/>
    <xf numFmtId="9" fontId="2" fillId="0" borderId="0" applyFont="0" applyFill="0" applyBorder="0" applyAlignment="0" applyProtection="0"/>
    <xf numFmtId="0" fontId="3" fillId="0" borderId="0"/>
    <xf numFmtId="0" fontId="5" fillId="0" borderId="0"/>
    <xf numFmtId="0" fontId="3" fillId="0" borderId="0"/>
    <xf numFmtId="0" fontId="4" fillId="0" borderId="0" applyNumberFormat="0" applyFill="0" applyBorder="0" applyAlignment="0" applyProtection="0">
      <alignment vertical="top"/>
      <protection locked="0"/>
    </xf>
  </cellStyleXfs>
  <cellXfs count="413">
    <xf numFmtId="0" fontId="0" fillId="0" borderId="0" xfId="0"/>
    <xf numFmtId="0" fontId="7" fillId="0" borderId="0" xfId="0" applyFont="1"/>
    <xf numFmtId="0" fontId="8" fillId="0" borderId="0" xfId="0" applyFont="1"/>
    <xf numFmtId="0" fontId="7" fillId="0" borderId="0" xfId="0" applyFont="1" applyAlignment="1">
      <alignment vertical="center"/>
    </xf>
    <xf numFmtId="0" fontId="9" fillId="6" borderId="0" xfId="0" applyFont="1" applyFill="1" applyAlignment="1">
      <alignment horizontal="left"/>
    </xf>
    <xf numFmtId="0" fontId="10" fillId="6" borderId="0" xfId="0" applyFont="1" applyFill="1"/>
    <xf numFmtId="0" fontId="12" fillId="0" borderId="0" xfId="0" applyFont="1"/>
    <xf numFmtId="0" fontId="12" fillId="0" borderId="0" xfId="0" applyFont="1" applyAlignment="1">
      <alignment horizontal="center"/>
    </xf>
    <xf numFmtId="10" fontId="12" fillId="0" borderId="0" xfId="0" applyNumberFormat="1" applyFont="1" applyAlignment="1">
      <alignment horizontal="center"/>
    </xf>
    <xf numFmtId="0" fontId="12" fillId="0" borderId="0" xfId="0" applyFont="1" applyAlignment="1">
      <alignment horizontal="left"/>
    </xf>
    <xf numFmtId="166" fontId="12" fillId="0" borderId="0" xfId="0" applyNumberFormat="1" applyFont="1" applyAlignment="1">
      <alignment horizontal="left" wrapText="1"/>
    </xf>
    <xf numFmtId="0" fontId="15" fillId="0" borderId="0" xfId="0" applyFont="1" applyAlignment="1">
      <alignment vertical="center"/>
    </xf>
    <xf numFmtId="0" fontId="17" fillId="0" borderId="0" xfId="0" applyFont="1"/>
    <xf numFmtId="0" fontId="18" fillId="0" borderId="0" xfId="0" applyFont="1"/>
    <xf numFmtId="0" fontId="19" fillId="0" borderId="0" xfId="5" applyFont="1" applyAlignment="1">
      <alignment vertical="top"/>
    </xf>
    <xf numFmtId="0" fontId="21" fillId="0" borderId="0" xfId="5" applyFont="1" applyAlignment="1">
      <alignment vertical="top"/>
    </xf>
    <xf numFmtId="0" fontId="21" fillId="0" borderId="0" xfId="2" applyFont="1" applyAlignment="1">
      <alignment horizontal="left" vertical="top" wrapText="1"/>
    </xf>
    <xf numFmtId="0" fontId="24" fillId="0" borderId="0" xfId="1" applyFont="1" applyAlignment="1" applyProtection="1">
      <alignment horizontal="left" vertical="top" wrapText="1"/>
    </xf>
    <xf numFmtId="0" fontId="23" fillId="0" borderId="0" xfId="5" applyFont="1" applyAlignment="1">
      <alignment horizontal="left" vertical="top" indent="1"/>
    </xf>
    <xf numFmtId="0" fontId="19" fillId="0" borderId="0" xfId="0" applyFont="1" applyAlignment="1">
      <alignment vertical="top"/>
    </xf>
    <xf numFmtId="0" fontId="21" fillId="0" borderId="0" xfId="5" applyFont="1" applyAlignment="1">
      <alignment horizontal="right" vertical="top"/>
    </xf>
    <xf numFmtId="0" fontId="19" fillId="0" borderId="0" xfId="4" applyFont="1" applyAlignment="1">
      <alignment vertical="top"/>
    </xf>
    <xf numFmtId="0" fontId="19" fillId="0" borderId="0" xfId="4" applyFont="1" applyAlignment="1">
      <alignment horizontal="center" vertical="top"/>
    </xf>
    <xf numFmtId="0" fontId="28" fillId="0" borderId="0" xfId="4" applyFont="1" applyAlignment="1">
      <alignment vertical="top"/>
    </xf>
    <xf numFmtId="0" fontId="23" fillId="0" borderId="0" xfId="4" applyFont="1" applyAlignment="1">
      <alignment vertical="top"/>
    </xf>
    <xf numFmtId="0" fontId="23" fillId="0" borderId="0" xfId="4" applyFont="1"/>
    <xf numFmtId="0" fontId="30" fillId="0" borderId="0" xfId="4" applyFont="1" applyAlignment="1">
      <alignment vertical="top"/>
    </xf>
    <xf numFmtId="0" fontId="31" fillId="2" borderId="1" xfId="4" applyFont="1" applyFill="1" applyBorder="1" applyAlignment="1">
      <alignment vertical="top"/>
    </xf>
    <xf numFmtId="49" fontId="31" fillId="2" borderId="1" xfId="4" applyNumberFormat="1" applyFont="1" applyFill="1" applyBorder="1" applyAlignment="1">
      <alignment vertical="top" wrapText="1"/>
    </xf>
    <xf numFmtId="0" fontId="31" fillId="2" borderId="1" xfId="4" applyFont="1" applyFill="1" applyBorder="1" applyAlignment="1">
      <alignment horizontal="left" vertical="top"/>
    </xf>
    <xf numFmtId="0" fontId="28" fillId="4" borderId="0" xfId="4" applyFont="1" applyFill="1" applyAlignment="1">
      <alignment horizontal="left" vertical="top" wrapText="1"/>
    </xf>
    <xf numFmtId="0" fontId="32" fillId="4" borderId="0" xfId="1" applyFont="1" applyFill="1" applyAlignment="1" applyProtection="1">
      <alignment horizontal="left" vertical="top" wrapText="1"/>
    </xf>
    <xf numFmtId="0" fontId="28" fillId="3" borderId="0" xfId="4" applyFont="1" applyFill="1" applyAlignment="1">
      <alignment horizontal="left" vertical="top" wrapText="1"/>
    </xf>
    <xf numFmtId="0" fontId="32" fillId="3" borderId="0" xfId="1" applyFont="1" applyFill="1" applyAlignment="1" applyProtection="1">
      <alignment horizontal="left" vertical="top" wrapText="1"/>
    </xf>
    <xf numFmtId="49" fontId="28" fillId="4" borderId="0" xfId="4" applyNumberFormat="1" applyFont="1" applyFill="1" applyAlignment="1">
      <alignment horizontal="left" vertical="top" wrapText="1"/>
    </xf>
    <xf numFmtId="49" fontId="28" fillId="3" borderId="0" xfId="4" applyNumberFormat="1" applyFont="1" applyFill="1" applyAlignment="1">
      <alignment horizontal="left" vertical="top" wrapText="1"/>
    </xf>
    <xf numFmtId="164" fontId="28" fillId="0" borderId="0" xfId="0" applyNumberFormat="1" applyFont="1" applyAlignment="1">
      <alignment horizontal="left" vertical="top"/>
    </xf>
    <xf numFmtId="49" fontId="33" fillId="0" borderId="0" xfId="9" applyNumberFormat="1" applyFont="1"/>
    <xf numFmtId="0" fontId="19" fillId="0" borderId="2" xfId="4" applyFont="1" applyBorder="1" applyAlignment="1">
      <alignment vertical="top"/>
    </xf>
    <xf numFmtId="0" fontId="19" fillId="0" borderId="3" xfId="4" applyFont="1" applyBorder="1" applyAlignment="1">
      <alignment vertical="top"/>
    </xf>
    <xf numFmtId="0" fontId="19" fillId="0" borderId="4" xfId="4" applyFont="1" applyBorder="1" applyAlignment="1">
      <alignment vertical="top"/>
    </xf>
    <xf numFmtId="0" fontId="23" fillId="0" borderId="4" xfId="4" applyFont="1" applyBorder="1" applyAlignment="1">
      <alignment vertical="top"/>
    </xf>
    <xf numFmtId="0" fontId="23" fillId="0" borderId="4" xfId="4" applyFont="1" applyBorder="1"/>
    <xf numFmtId="0" fontId="30" fillId="0" borderId="4" xfId="4" applyFont="1" applyBorder="1" applyAlignment="1">
      <alignment vertical="top"/>
    </xf>
    <xf numFmtId="0" fontId="30" fillId="0" borderId="0" xfId="4" applyFont="1" applyAlignment="1">
      <alignment horizontal="center" vertical="top"/>
    </xf>
    <xf numFmtId="0" fontId="25" fillId="0" borderId="0" xfId="10" applyFont="1" applyAlignment="1">
      <alignment vertical="top"/>
    </xf>
    <xf numFmtId="0" fontId="35" fillId="0" borderId="0" xfId="0" applyFont="1" applyAlignment="1">
      <alignment vertical="center"/>
    </xf>
    <xf numFmtId="0" fontId="36" fillId="0" borderId="0" xfId="0" applyFont="1" applyAlignment="1">
      <alignment vertical="center"/>
    </xf>
    <xf numFmtId="0" fontId="25" fillId="0" borderId="0" xfId="0" applyFont="1"/>
    <xf numFmtId="0" fontId="21" fillId="0" borderId="0" xfId="0" applyFont="1" applyAlignment="1">
      <alignment vertical="center"/>
    </xf>
    <xf numFmtId="0" fontId="19" fillId="0" borderId="0" xfId="0" applyFont="1"/>
    <xf numFmtId="0" fontId="21" fillId="0" borderId="0" xfId="0" applyFont="1"/>
    <xf numFmtId="0" fontId="21" fillId="0" borderId="0" xfId="0" applyFont="1" applyAlignment="1">
      <alignment vertical="top"/>
    </xf>
    <xf numFmtId="0" fontId="17" fillId="0" borderId="0" xfId="0" applyFont="1" applyAlignment="1">
      <alignment vertical="center"/>
    </xf>
    <xf numFmtId="0" fontId="23" fillId="0" borderId="0" xfId="0" applyFont="1"/>
    <xf numFmtId="0" fontId="19" fillId="0" borderId="0" xfId="0" applyFont="1" applyAlignment="1">
      <alignment vertical="center"/>
    </xf>
    <xf numFmtId="0" fontId="28" fillId="0" borderId="0" xfId="5" applyFont="1" applyAlignment="1">
      <alignment vertical="top"/>
    </xf>
    <xf numFmtId="0" fontId="28" fillId="0" borderId="0" xfId="0" applyFont="1"/>
    <xf numFmtId="0" fontId="27" fillId="0" borderId="0" xfId="0" applyFont="1" applyAlignment="1">
      <alignment vertical="center"/>
    </xf>
    <xf numFmtId="0" fontId="18" fillId="0" borderId="0" xfId="0" applyFont="1" applyAlignment="1">
      <alignment vertical="center"/>
    </xf>
    <xf numFmtId="2" fontId="28" fillId="0" borderId="0" xfId="5" applyNumberFormat="1" applyFont="1" applyAlignment="1">
      <alignment horizontal="center" vertical="top" wrapText="1"/>
    </xf>
    <xf numFmtId="1" fontId="28" fillId="0" borderId="0" xfId="5" applyNumberFormat="1" applyFont="1" applyAlignment="1">
      <alignment horizontal="center" vertical="top" wrapText="1"/>
    </xf>
    <xf numFmtId="9" fontId="28" fillId="0" borderId="0" xfId="0" applyNumberFormat="1" applyFont="1" applyAlignment="1">
      <alignment horizontal="left" vertical="top"/>
    </xf>
    <xf numFmtId="2" fontId="28" fillId="0" borderId="0" xfId="0" applyNumberFormat="1" applyFont="1" applyAlignment="1">
      <alignment horizontal="left" vertical="top"/>
    </xf>
    <xf numFmtId="0" fontId="28" fillId="0" borderId="0" xfId="5" applyFont="1" applyAlignment="1">
      <alignment horizontal="left" vertical="top" wrapText="1"/>
    </xf>
    <xf numFmtId="1" fontId="28" fillId="0" borderId="0" xfId="5" applyNumberFormat="1" applyFont="1" applyAlignment="1">
      <alignment horizontal="left" vertical="top" wrapText="1"/>
    </xf>
    <xf numFmtId="2" fontId="28" fillId="0" borderId="0" xfId="5" applyNumberFormat="1" applyFont="1" applyAlignment="1">
      <alignment horizontal="left" vertical="top" wrapText="1"/>
    </xf>
    <xf numFmtId="15" fontId="28" fillId="0" borderId="0" xfId="5" applyNumberFormat="1" applyFont="1" applyAlignment="1">
      <alignment horizontal="left" vertical="top"/>
    </xf>
    <xf numFmtId="4" fontId="28" fillId="0" borderId="0" xfId="5" applyNumberFormat="1" applyFont="1" applyAlignment="1">
      <alignment horizontal="left" vertical="top" wrapText="1"/>
    </xf>
    <xf numFmtId="4" fontId="28" fillId="0" borderId="0" xfId="5" applyNumberFormat="1" applyFont="1" applyAlignment="1">
      <alignment horizontal="left" vertical="top"/>
    </xf>
    <xf numFmtId="10" fontId="28" fillId="0" borderId="0" xfId="5" applyNumberFormat="1" applyFont="1" applyAlignment="1" applyProtection="1">
      <alignment horizontal="left" vertical="top"/>
      <protection locked="0"/>
    </xf>
    <xf numFmtId="0" fontId="28" fillId="0" borderId="0" xfId="5" applyFont="1" applyAlignment="1">
      <alignment horizontal="left" vertical="top"/>
    </xf>
    <xf numFmtId="2" fontId="28" fillId="0" borderId="0" xfId="5" applyNumberFormat="1" applyFont="1" applyAlignment="1">
      <alignment horizontal="left" vertical="top"/>
    </xf>
    <xf numFmtId="10" fontId="28" fillId="0" borderId="0" xfId="7" applyNumberFormat="1" applyFont="1" applyAlignment="1">
      <alignment horizontal="left" vertical="top"/>
    </xf>
    <xf numFmtId="2" fontId="28" fillId="0" borderId="0" xfId="5" applyNumberFormat="1" applyFont="1" applyAlignment="1" applyProtection="1">
      <alignment horizontal="left" vertical="top"/>
      <protection locked="0"/>
    </xf>
    <xf numFmtId="10" fontId="28" fillId="0" borderId="0" xfId="0" applyNumberFormat="1" applyFont="1" applyAlignment="1">
      <alignment horizontal="left" vertical="top"/>
    </xf>
    <xf numFmtId="4" fontId="28" fillId="0" borderId="0" xfId="0" applyNumberFormat="1" applyFont="1" applyAlignment="1">
      <alignment horizontal="left" vertical="top"/>
    </xf>
    <xf numFmtId="0" fontId="23" fillId="0" borderId="0" xfId="5" applyFont="1"/>
    <xf numFmtId="0" fontId="22" fillId="0" borderId="0" xfId="10" applyFont="1" applyAlignment="1">
      <alignment vertical="center" wrapText="1"/>
    </xf>
    <xf numFmtId="0" fontId="23" fillId="0" borderId="0" xfId="10" applyFont="1" applyAlignment="1">
      <alignment vertical="center"/>
    </xf>
    <xf numFmtId="0" fontId="43" fillId="0" borderId="0" xfId="10" applyFont="1" applyAlignment="1">
      <alignment vertical="center" wrapText="1"/>
    </xf>
    <xf numFmtId="0" fontId="18" fillId="0" borderId="0" xfId="10" applyFont="1" applyAlignment="1">
      <alignment vertical="center"/>
    </xf>
    <xf numFmtId="0" fontId="17" fillId="0" borderId="0" xfId="10" applyFont="1" applyAlignment="1">
      <alignment vertical="center"/>
    </xf>
    <xf numFmtId="0" fontId="25" fillId="0" borderId="0" xfId="10" applyFont="1" applyAlignment="1">
      <alignment vertical="center"/>
    </xf>
    <xf numFmtId="0" fontId="23" fillId="0" borderId="0" xfId="0" applyFont="1" applyAlignment="1">
      <alignment vertical="center"/>
    </xf>
    <xf numFmtId="0" fontId="19" fillId="0" borderId="0" xfId="5" applyFont="1" applyAlignment="1">
      <alignment vertical="center"/>
    </xf>
    <xf numFmtId="0" fontId="47" fillId="0" borderId="0" xfId="5" applyFont="1" applyAlignment="1">
      <alignment vertical="center"/>
    </xf>
    <xf numFmtId="0" fontId="19" fillId="0" borderId="0" xfId="5" applyFont="1" applyAlignment="1">
      <alignment horizontal="right" vertical="center"/>
    </xf>
    <xf numFmtId="0" fontId="21" fillId="0" borderId="0" xfId="5" applyFont="1" applyAlignment="1">
      <alignment vertical="center"/>
    </xf>
    <xf numFmtId="0" fontId="23" fillId="0" borderId="0" xfId="5" applyFont="1" applyAlignment="1">
      <alignment horizontal="left" vertical="center"/>
    </xf>
    <xf numFmtId="0" fontId="25" fillId="0" borderId="0" xfId="5" applyFont="1" applyAlignment="1">
      <alignment horizontal="left" vertical="center"/>
    </xf>
    <xf numFmtId="0" fontId="25" fillId="0" borderId="0" xfId="2" applyFont="1" applyAlignment="1">
      <alignment horizontal="left" vertical="center"/>
    </xf>
    <xf numFmtId="0" fontId="25" fillId="0" borderId="0" xfId="2" applyFont="1" applyAlignment="1">
      <alignment horizontal="left" vertical="center" wrapText="1"/>
    </xf>
    <xf numFmtId="0" fontId="34" fillId="0" borderId="0" xfId="2" applyFont="1" applyAlignment="1">
      <alignment horizontal="left" vertical="center" wrapText="1"/>
    </xf>
    <xf numFmtId="0" fontId="39" fillId="0" borderId="0" xfId="1" applyFont="1" applyAlignment="1" applyProtection="1">
      <alignment horizontal="left" vertical="center" wrapText="1"/>
    </xf>
    <xf numFmtId="0" fontId="19" fillId="0" borderId="0" xfId="5" applyFont="1" applyAlignment="1">
      <alignment horizontal="left" vertical="center"/>
    </xf>
    <xf numFmtId="0" fontId="21" fillId="0" borderId="0" xfId="2" applyFont="1" applyAlignment="1">
      <alignment horizontal="left" vertical="center" wrapText="1"/>
    </xf>
    <xf numFmtId="0" fontId="23" fillId="0" borderId="0" xfId="5" applyFont="1" applyAlignment="1">
      <alignment horizontal="left" vertical="center" wrapText="1"/>
    </xf>
    <xf numFmtId="0" fontId="25" fillId="0" borderId="0" xfId="5" applyFont="1" applyAlignment="1">
      <alignment vertical="center"/>
    </xf>
    <xf numFmtId="0" fontId="24" fillId="0" borderId="0" xfId="1" applyFont="1" applyAlignment="1" applyProtection="1">
      <alignment horizontal="left" vertical="center" wrapText="1"/>
    </xf>
    <xf numFmtId="0" fontId="19" fillId="0" borderId="0" xfId="0" applyFont="1" applyAlignment="1">
      <alignment vertical="center" wrapText="1"/>
    </xf>
    <xf numFmtId="0" fontId="25" fillId="0" borderId="0" xfId="5" applyFont="1" applyAlignment="1">
      <alignment vertical="center" wrapText="1"/>
    </xf>
    <xf numFmtId="0" fontId="23" fillId="0" borderId="0" xfId="5" applyFont="1" applyAlignment="1">
      <alignment vertical="center"/>
    </xf>
    <xf numFmtId="0" fontId="40" fillId="0" borderId="0" xfId="0" applyFont="1" applyAlignment="1">
      <alignment vertical="center"/>
    </xf>
    <xf numFmtId="0" fontId="23" fillId="0" borderId="0" xfId="5" applyFont="1" applyAlignment="1">
      <alignment vertical="center" wrapText="1"/>
    </xf>
    <xf numFmtId="0" fontId="42" fillId="0" borderId="0" xfId="0" applyFont="1" applyAlignment="1">
      <alignment vertical="center"/>
    </xf>
    <xf numFmtId="0" fontId="21" fillId="0" borderId="0" xfId="5" applyFont="1" applyAlignment="1">
      <alignment horizontal="left" vertical="center"/>
    </xf>
    <xf numFmtId="0" fontId="23" fillId="0" borderId="13" xfId="4" applyFont="1" applyBorder="1" applyAlignment="1" applyProtection="1">
      <alignment horizontal="left"/>
      <protection locked="0"/>
    </xf>
    <xf numFmtId="0" fontId="29" fillId="0" borderId="0" xfId="4" applyFont="1" applyAlignment="1">
      <alignment vertical="center"/>
    </xf>
    <xf numFmtId="0" fontId="23" fillId="0" borderId="10" xfId="4" applyFont="1" applyBorder="1"/>
    <xf numFmtId="0" fontId="23" fillId="0" borderId="14" xfId="4" applyFont="1" applyBorder="1"/>
    <xf numFmtId="0" fontId="19" fillId="0" borderId="15" xfId="4" applyFont="1" applyBorder="1" applyAlignment="1">
      <alignment vertical="top"/>
    </xf>
    <xf numFmtId="0" fontId="20" fillId="0" borderId="0" xfId="4" applyFont="1"/>
    <xf numFmtId="0" fontId="20" fillId="5" borderId="0" xfId="4" applyFont="1" applyFill="1" applyAlignment="1">
      <alignment vertical="top"/>
    </xf>
    <xf numFmtId="0" fontId="20" fillId="0" borderId="0" xfId="4" applyFont="1" applyAlignment="1">
      <alignment vertical="top"/>
    </xf>
    <xf numFmtId="0" fontId="19" fillId="0" borderId="0" xfId="4" applyFont="1"/>
    <xf numFmtId="0" fontId="17" fillId="0" borderId="19" xfId="0" applyFont="1" applyBorder="1"/>
    <xf numFmtId="0" fontId="47" fillId="0" borderId="0" xfId="5" applyFont="1" applyAlignment="1">
      <alignment horizontal="left" vertical="center"/>
    </xf>
    <xf numFmtId="0" fontId="55" fillId="0" borderId="0" xfId="0" applyFont="1" applyAlignment="1">
      <alignment horizontal="left" vertical="center"/>
    </xf>
    <xf numFmtId="0" fontId="55" fillId="0" borderId="0" xfId="0" applyFont="1"/>
    <xf numFmtId="0" fontId="19" fillId="0" borderId="0" xfId="5" applyFont="1" applyAlignment="1">
      <alignment horizontal="right" vertical="top"/>
    </xf>
    <xf numFmtId="0" fontId="55" fillId="0" borderId="0" xfId="0" applyFont="1" applyAlignment="1">
      <alignment vertical="center"/>
    </xf>
    <xf numFmtId="0" fontId="56" fillId="0" borderId="0" xfId="0" applyFont="1" applyAlignment="1">
      <alignment horizontal="center" vertical="center"/>
    </xf>
    <xf numFmtId="0" fontId="56" fillId="0" borderId="0" xfId="0" applyFont="1" applyAlignment="1">
      <alignment vertical="center"/>
    </xf>
    <xf numFmtId="0" fontId="19" fillId="0" borderId="23" xfId="4" applyFont="1" applyBorder="1" applyAlignment="1">
      <alignment vertical="top"/>
    </xf>
    <xf numFmtId="0" fontId="19" fillId="0" borderId="24" xfId="4" applyFont="1" applyBorder="1" applyAlignment="1">
      <alignment vertical="top"/>
    </xf>
    <xf numFmtId="0" fontId="19" fillId="0" borderId="23" xfId="4" applyFont="1" applyBorder="1"/>
    <xf numFmtId="0" fontId="23" fillId="0" borderId="23" xfId="4" applyFont="1" applyBorder="1" applyAlignment="1">
      <alignment vertical="top"/>
    </xf>
    <xf numFmtId="0" fontId="23" fillId="0" borderId="23" xfId="4" applyFont="1" applyBorder="1"/>
    <xf numFmtId="0" fontId="30" fillId="0" borderId="23" xfId="4" applyFont="1" applyBorder="1" applyAlignment="1">
      <alignment horizontal="center" vertical="top"/>
    </xf>
    <xf numFmtId="0" fontId="23" fillId="0" borderId="25" xfId="4" applyFont="1" applyBorder="1"/>
    <xf numFmtId="0" fontId="19" fillId="0" borderId="0" xfId="4" applyFont="1" applyAlignment="1">
      <alignment vertical="center"/>
    </xf>
    <xf numFmtId="0" fontId="19" fillId="0" borderId="29" xfId="4" applyFont="1" applyBorder="1" applyAlignment="1">
      <alignment vertical="top"/>
    </xf>
    <xf numFmtId="0" fontId="23" fillId="0" borderId="23" xfId="4" applyFont="1" applyBorder="1" applyAlignment="1">
      <alignment vertical="center"/>
    </xf>
    <xf numFmtId="0" fontId="23" fillId="0" borderId="0" xfId="4" applyFont="1" applyAlignment="1">
      <alignment vertical="center"/>
    </xf>
    <xf numFmtId="0" fontId="19" fillId="0" borderId="23" xfId="3" applyFont="1" applyBorder="1" applyAlignment="1">
      <alignment vertical="center" wrapText="1"/>
    </xf>
    <xf numFmtId="0" fontId="19" fillId="0" borderId="23" xfId="4" applyFont="1" applyBorder="1" applyAlignment="1">
      <alignment vertical="center" wrapText="1"/>
    </xf>
    <xf numFmtId="0" fontId="56" fillId="0" borderId="0" xfId="0" applyFont="1"/>
    <xf numFmtId="0" fontId="57" fillId="0" borderId="0" xfId="0" applyFont="1" applyAlignment="1">
      <alignment vertical="center"/>
    </xf>
    <xf numFmtId="0" fontId="25" fillId="0" borderId="34" xfId="10" applyFont="1" applyBorder="1" applyAlignment="1">
      <alignment vertical="center"/>
    </xf>
    <xf numFmtId="0" fontId="17" fillId="0" borderId="23" xfId="10" applyFont="1" applyBorder="1" applyAlignment="1">
      <alignment vertical="center"/>
    </xf>
    <xf numFmtId="0" fontId="25" fillId="0" borderId="23" xfId="10" applyFont="1" applyBorder="1" applyAlignment="1">
      <alignment vertical="center"/>
    </xf>
    <xf numFmtId="0" fontId="18" fillId="0" borderId="23" xfId="10" applyFont="1" applyBorder="1" applyAlignment="1">
      <alignment vertical="center"/>
    </xf>
    <xf numFmtId="0" fontId="23" fillId="0" borderId="23" xfId="10" applyFont="1" applyBorder="1" applyAlignment="1">
      <alignment vertical="center"/>
    </xf>
    <xf numFmtId="0" fontId="22" fillId="0" borderId="23" xfId="10" applyFont="1" applyBorder="1" applyAlignment="1">
      <alignment vertical="center" wrapText="1"/>
    </xf>
    <xf numFmtId="0" fontId="17" fillId="0" borderId="10" xfId="0" applyFont="1" applyBorder="1"/>
    <xf numFmtId="0" fontId="43" fillId="11" borderId="9" xfId="0" applyFont="1" applyFill="1" applyBorder="1" applyAlignment="1">
      <alignment horizontal="center" vertical="center" wrapText="1"/>
    </xf>
    <xf numFmtId="4" fontId="43" fillId="11" borderId="35" xfId="6" applyNumberFormat="1" applyFont="1" applyFill="1" applyBorder="1" applyAlignment="1">
      <alignment horizontal="center" vertical="center" wrapText="1"/>
    </xf>
    <xf numFmtId="2" fontId="43" fillId="11" borderId="35" xfId="6" applyNumberFormat="1" applyFont="1" applyFill="1" applyBorder="1" applyAlignment="1">
      <alignment horizontal="center" vertical="center" wrapText="1"/>
    </xf>
    <xf numFmtId="0" fontId="13" fillId="10" borderId="38" xfId="10" applyFont="1" applyFill="1" applyBorder="1" applyAlignment="1">
      <alignment horizontal="center" vertical="center" wrapText="1"/>
    </xf>
    <xf numFmtId="10" fontId="13" fillId="10" borderId="39" xfId="6" applyNumberFormat="1" applyFont="1" applyFill="1" applyBorder="1" applyAlignment="1">
      <alignment horizontal="center" vertical="center" wrapText="1"/>
    </xf>
    <xf numFmtId="0" fontId="43" fillId="11" borderId="17" xfId="0" applyFont="1" applyFill="1" applyBorder="1" applyAlignment="1">
      <alignment horizontal="center" vertical="center" wrapText="1"/>
    </xf>
    <xf numFmtId="2" fontId="44" fillId="8" borderId="42" xfId="5" applyNumberFormat="1" applyFont="1" applyFill="1" applyBorder="1" applyAlignment="1">
      <alignment horizontal="center" vertical="center" wrapText="1"/>
    </xf>
    <xf numFmtId="2" fontId="44" fillId="8" borderId="0" xfId="5" applyNumberFormat="1" applyFont="1" applyFill="1" applyAlignment="1">
      <alignment horizontal="center" vertical="center" wrapText="1"/>
    </xf>
    <xf numFmtId="2" fontId="44" fillId="10" borderId="7" xfId="5" applyNumberFormat="1" applyFont="1" applyFill="1" applyBorder="1" applyAlignment="1">
      <alignment horizontal="center" vertical="center" wrapText="1"/>
    </xf>
    <xf numFmtId="0" fontId="17" fillId="0" borderId="7" xfId="0" applyFont="1" applyBorder="1"/>
    <xf numFmtId="1" fontId="44" fillId="10" borderId="7" xfId="5" applyNumberFormat="1" applyFont="1" applyFill="1" applyBorder="1" applyAlignment="1">
      <alignment horizontal="center" vertical="center" wrapText="1"/>
    </xf>
    <xf numFmtId="0" fontId="29" fillId="0" borderId="0" xfId="0" applyFont="1"/>
    <xf numFmtId="2" fontId="44" fillId="8" borderId="44" xfId="5" applyNumberFormat="1" applyFont="1" applyFill="1" applyBorder="1" applyAlignment="1">
      <alignment horizontal="center" vertical="center" wrapText="1"/>
    </xf>
    <xf numFmtId="0" fontId="58" fillId="0" borderId="0" xfId="0" applyFont="1" applyAlignment="1">
      <alignment vertical="center"/>
    </xf>
    <xf numFmtId="0" fontId="43" fillId="0" borderId="0" xfId="0" applyFont="1"/>
    <xf numFmtId="0" fontId="26" fillId="0" borderId="0" xfId="0" applyFont="1" applyAlignment="1">
      <alignment vertical="center"/>
    </xf>
    <xf numFmtId="0" fontId="20" fillId="11" borderId="18" xfId="0" applyFont="1" applyFill="1" applyBorder="1" applyAlignment="1">
      <alignment horizontal="left" vertical="center" wrapText="1"/>
    </xf>
    <xf numFmtId="0" fontId="18" fillId="0" borderId="16" xfId="0" applyFont="1" applyBorder="1" applyAlignment="1">
      <alignment vertical="center"/>
    </xf>
    <xf numFmtId="0" fontId="23" fillId="0" borderId="16" xfId="0" applyFont="1" applyBorder="1" applyAlignment="1">
      <alignment vertical="center"/>
    </xf>
    <xf numFmtId="0" fontId="19" fillId="0" borderId="16" xfId="0" applyFont="1" applyBorder="1" applyAlignment="1">
      <alignment vertical="center"/>
    </xf>
    <xf numFmtId="0" fontId="60" fillId="0" borderId="0" xfId="0" applyFont="1" applyAlignment="1">
      <alignment vertical="center"/>
    </xf>
    <xf numFmtId="168" fontId="20" fillId="11" borderId="47" xfId="5" applyNumberFormat="1" applyFont="1" applyFill="1" applyBorder="1" applyAlignment="1">
      <alignment horizontal="center" vertical="center" wrapText="1"/>
    </xf>
    <xf numFmtId="168" fontId="20" fillId="11" borderId="7" xfId="5" applyNumberFormat="1" applyFont="1" applyFill="1" applyBorder="1" applyAlignment="1">
      <alignment horizontal="center" vertical="center" wrapText="1"/>
    </xf>
    <xf numFmtId="168" fontId="20" fillId="11" borderId="48" xfId="5" applyNumberFormat="1" applyFont="1" applyFill="1" applyBorder="1" applyAlignment="1">
      <alignment horizontal="center" vertical="center" wrapText="1"/>
    </xf>
    <xf numFmtId="10" fontId="20" fillId="11" borderId="7" xfId="7" applyNumberFormat="1" applyFont="1" applyFill="1" applyBorder="1" applyAlignment="1">
      <alignment horizontal="center" vertical="center" wrapText="1"/>
    </xf>
    <xf numFmtId="10" fontId="20" fillId="11" borderId="48" xfId="7" applyNumberFormat="1" applyFont="1" applyFill="1" applyBorder="1" applyAlignment="1">
      <alignment horizontal="center" vertical="center" wrapText="1"/>
    </xf>
    <xf numFmtId="10" fontId="20" fillId="11" borderId="47" xfId="7" applyNumberFormat="1" applyFont="1" applyFill="1" applyBorder="1" applyAlignment="1">
      <alignment horizontal="center" vertical="center" wrapText="1"/>
    </xf>
    <xf numFmtId="0" fontId="18" fillId="0" borderId="44" xfId="0" applyFont="1" applyBorder="1"/>
    <xf numFmtId="0" fontId="18" fillId="0" borderId="54" xfId="0" applyFont="1" applyBorder="1"/>
    <xf numFmtId="0" fontId="43" fillId="0" borderId="53" xfId="0" applyFont="1" applyBorder="1" applyAlignment="1">
      <alignment horizontal="left" vertical="center" wrapText="1"/>
    </xf>
    <xf numFmtId="0" fontId="35" fillId="0" borderId="58" xfId="0" applyFont="1" applyBorder="1" applyAlignment="1">
      <alignment vertical="center"/>
    </xf>
    <xf numFmtId="0" fontId="18" fillId="0" borderId="19" xfId="0" applyFont="1" applyBorder="1"/>
    <xf numFmtId="0" fontId="43" fillId="8" borderId="59" xfId="0" applyFont="1" applyFill="1" applyBorder="1" applyAlignment="1">
      <alignment horizontal="left" vertical="center"/>
    </xf>
    <xf numFmtId="0" fontId="43" fillId="8" borderId="65" xfId="0" applyFont="1" applyFill="1" applyBorder="1" applyAlignment="1">
      <alignment horizontal="left" vertical="center"/>
    </xf>
    <xf numFmtId="0" fontId="12" fillId="0" borderId="0" xfId="0" applyFont="1" applyAlignment="1">
      <alignment vertical="center"/>
    </xf>
    <xf numFmtId="0" fontId="12" fillId="0" borderId="0" xfId="0" applyFont="1" applyAlignment="1">
      <alignment horizontal="center" vertical="center"/>
    </xf>
    <xf numFmtId="10" fontId="12" fillId="0" borderId="0" xfId="0" applyNumberFormat="1" applyFont="1" applyAlignment="1">
      <alignment horizontal="center" vertical="center"/>
    </xf>
    <xf numFmtId="0" fontId="12" fillId="0" borderId="0" xfId="0" applyFont="1" applyAlignment="1">
      <alignment horizontal="left" vertical="center"/>
    </xf>
    <xf numFmtId="0" fontId="56" fillId="0" borderId="0" xfId="0" applyFont="1" applyAlignment="1">
      <alignment horizontal="left" vertical="center"/>
    </xf>
    <xf numFmtId="0" fontId="62" fillId="0" borderId="0" xfId="0" applyFont="1"/>
    <xf numFmtId="2" fontId="44" fillId="10" borderId="72" xfId="5" applyNumberFormat="1" applyFont="1" applyFill="1" applyBorder="1" applyAlignment="1">
      <alignment horizontal="center" vertical="center" wrapText="1"/>
    </xf>
    <xf numFmtId="0" fontId="18" fillId="0" borderId="74" xfId="0" applyFont="1" applyBorder="1"/>
    <xf numFmtId="0" fontId="54" fillId="9" borderId="75" xfId="5" applyFont="1" applyFill="1" applyBorder="1" applyAlignment="1">
      <alignment horizontal="left" vertical="center" wrapText="1"/>
    </xf>
    <xf numFmtId="0" fontId="20" fillId="0" borderId="0" xfId="5" applyFont="1" applyAlignment="1">
      <alignment vertical="top"/>
    </xf>
    <xf numFmtId="0" fontId="63" fillId="0" borderId="0" xfId="0" applyFont="1" applyAlignment="1">
      <alignment horizontal="left" vertical="center"/>
    </xf>
    <xf numFmtId="0" fontId="63" fillId="0" borderId="0" xfId="0" applyFont="1" applyAlignment="1">
      <alignment vertical="center"/>
    </xf>
    <xf numFmtId="0" fontId="63" fillId="0" borderId="0" xfId="0" applyFont="1"/>
    <xf numFmtId="0" fontId="64" fillId="0" borderId="0" xfId="0" applyFont="1" applyAlignment="1">
      <alignment vertical="center"/>
    </xf>
    <xf numFmtId="0" fontId="64" fillId="0" borderId="0" xfId="0" applyFont="1"/>
    <xf numFmtId="0" fontId="12" fillId="0" borderId="6" xfId="0" applyFont="1" applyBorder="1"/>
    <xf numFmtId="0" fontId="4" fillId="4" borderId="0" xfId="1" applyFill="1" applyAlignment="1" applyProtection="1">
      <alignment horizontal="left" vertical="top" wrapText="1"/>
    </xf>
    <xf numFmtId="0" fontId="4" fillId="3" borderId="0" xfId="1" applyFill="1" applyAlignment="1" applyProtection="1">
      <alignment horizontal="left" vertical="top" wrapText="1"/>
    </xf>
    <xf numFmtId="0" fontId="56" fillId="0" borderId="0" xfId="0" applyFont="1" applyAlignment="1">
      <alignment horizontal="left" vertical="center" wrapText="1"/>
    </xf>
    <xf numFmtId="2" fontId="19" fillId="0" borderId="8" xfId="8" applyNumberFormat="1" applyFont="1" applyBorder="1" applyAlignment="1">
      <alignment horizontal="left" vertical="top"/>
    </xf>
    <xf numFmtId="0" fontId="40" fillId="0" borderId="0" xfId="0" applyFont="1" applyAlignment="1">
      <alignment horizontal="left" vertical="center"/>
    </xf>
    <xf numFmtId="1" fontId="19" fillId="0" borderId="8" xfId="8" applyNumberFormat="1" applyFont="1" applyBorder="1" applyAlignment="1">
      <alignment horizontal="center" vertical="top"/>
    </xf>
    <xf numFmtId="2" fontId="19" fillId="0" borderId="8" xfId="8" applyNumberFormat="1" applyFont="1" applyBorder="1" applyAlignment="1">
      <alignment horizontal="center" vertical="top"/>
    </xf>
    <xf numFmtId="166" fontId="19" fillId="0" borderId="8" xfId="8" applyNumberFormat="1" applyFont="1" applyBorder="1" applyAlignment="1">
      <alignment horizontal="center" vertical="top"/>
    </xf>
    <xf numFmtId="0" fontId="40" fillId="0" borderId="0" xfId="0" applyFont="1" applyAlignment="1">
      <alignment horizontal="left" vertical="center" wrapText="1"/>
    </xf>
    <xf numFmtId="49" fontId="28" fillId="0" borderId="0" xfId="4" applyNumberFormat="1" applyFont="1" applyAlignment="1">
      <alignment horizontal="left" vertical="top" wrapText="1"/>
    </xf>
    <xf numFmtId="0" fontId="66" fillId="0" borderId="0" xfId="0" applyFont="1" applyAlignment="1">
      <alignment vertical="center"/>
    </xf>
    <xf numFmtId="0" fontId="30" fillId="0" borderId="0" xfId="5" applyFont="1" applyAlignment="1">
      <alignment horizontal="left" vertical="center" wrapText="1"/>
    </xf>
    <xf numFmtId="2" fontId="19" fillId="11" borderId="43" xfId="5" applyNumberFormat="1" applyFont="1" applyFill="1" applyBorder="1" applyAlignment="1" applyProtection="1">
      <alignment horizontal="center" vertical="center" wrapText="1"/>
      <protection hidden="1"/>
    </xf>
    <xf numFmtId="2" fontId="19" fillId="11" borderId="18" xfId="5" applyNumberFormat="1" applyFont="1" applyFill="1" applyBorder="1" applyAlignment="1" applyProtection="1">
      <alignment horizontal="center" vertical="center" wrapText="1"/>
      <protection hidden="1"/>
    </xf>
    <xf numFmtId="0" fontId="19" fillId="0" borderId="8" xfId="2" applyFont="1" applyBorder="1" applyAlignment="1">
      <alignment horizontal="left" vertical="top"/>
    </xf>
    <xf numFmtId="2" fontId="65" fillId="0" borderId="8" xfId="2" applyNumberFormat="1" applyFont="1" applyBorder="1" applyAlignment="1">
      <alignment horizontal="center" vertical="top"/>
    </xf>
    <xf numFmtId="49" fontId="65" fillId="0" borderId="8" xfId="2" applyNumberFormat="1" applyFont="1" applyBorder="1" applyAlignment="1">
      <alignment horizontal="center" vertical="top"/>
    </xf>
    <xf numFmtId="2" fontId="65" fillId="0" borderId="8" xfId="8" applyNumberFormat="1" applyFont="1" applyBorder="1" applyAlignment="1">
      <alignment horizontal="center" vertical="top"/>
    </xf>
    <xf numFmtId="0" fontId="19" fillId="0" borderId="8" xfId="8" applyFont="1" applyBorder="1" applyAlignment="1">
      <alignment horizontal="left" vertical="top" wrapText="1"/>
    </xf>
    <xf numFmtId="0" fontId="1" fillId="0" borderId="0" xfId="0" applyFont="1" applyAlignment="1">
      <alignment vertical="center"/>
    </xf>
    <xf numFmtId="0" fontId="58" fillId="11" borderId="8" xfId="8" applyFont="1" applyFill="1" applyBorder="1" applyAlignment="1">
      <alignment horizontal="left" vertical="top" wrapText="1"/>
    </xf>
    <xf numFmtId="0" fontId="58" fillId="9" borderId="8" xfId="8" applyFont="1" applyFill="1" applyBorder="1" applyAlignment="1">
      <alignment horizontal="left" vertical="top" wrapText="1"/>
    </xf>
    <xf numFmtId="2" fontId="58" fillId="8" borderId="8" xfId="8" applyNumberFormat="1" applyFont="1" applyFill="1" applyBorder="1" applyAlignment="1">
      <alignment horizontal="center" vertical="top" wrapText="1"/>
    </xf>
    <xf numFmtId="1" fontId="58" fillId="8" borderId="8" xfId="8" applyNumberFormat="1" applyFont="1" applyFill="1" applyBorder="1" applyAlignment="1">
      <alignment horizontal="center" vertical="top" wrapText="1"/>
    </xf>
    <xf numFmtId="1" fontId="58" fillId="10" borderId="8" xfId="8" applyNumberFormat="1" applyFont="1" applyFill="1" applyBorder="1" applyAlignment="1">
      <alignment horizontal="center" vertical="top" wrapText="1"/>
    </xf>
    <xf numFmtId="2" fontId="58" fillId="10" borderId="8" xfId="8" applyNumberFormat="1" applyFont="1" applyFill="1" applyBorder="1" applyAlignment="1">
      <alignment horizontal="center" vertical="top" wrapText="1"/>
    </xf>
    <xf numFmtId="166" fontId="58" fillId="10" borderId="8" xfId="8" applyNumberFormat="1" applyFont="1" applyFill="1" applyBorder="1" applyAlignment="1">
      <alignment horizontal="left" vertical="top" wrapText="1"/>
    </xf>
    <xf numFmtId="0" fontId="1" fillId="0" borderId="0" xfId="0" applyFont="1" applyAlignment="1">
      <alignment vertical="top"/>
    </xf>
    <xf numFmtId="0" fontId="69" fillId="0" borderId="8" xfId="2" applyFont="1" applyBorder="1" applyAlignment="1">
      <alignment horizontal="left" vertical="top"/>
    </xf>
    <xf numFmtId="2" fontId="44" fillId="10" borderId="18" xfId="5" applyNumberFormat="1" applyFont="1" applyFill="1" applyBorder="1" applyAlignment="1">
      <alignment horizontal="center" vertical="center" wrapText="1"/>
    </xf>
    <xf numFmtId="0" fontId="25" fillId="0" borderId="82" xfId="0" applyFont="1" applyBorder="1"/>
    <xf numFmtId="0" fontId="21" fillId="0" borderId="83" xfId="0" applyFont="1" applyBorder="1" applyAlignment="1">
      <alignment vertical="center"/>
    </xf>
    <xf numFmtId="0" fontId="21" fillId="0" borderId="84" xfId="0" applyFont="1" applyBorder="1" applyAlignment="1">
      <alignment vertical="center"/>
    </xf>
    <xf numFmtId="0" fontId="29" fillId="10" borderId="81" xfId="0" applyFont="1" applyFill="1" applyBorder="1" applyAlignment="1">
      <alignment horizontal="left" vertical="center"/>
    </xf>
    <xf numFmtId="2" fontId="44" fillId="8" borderId="87" xfId="5" applyNumberFormat="1" applyFont="1" applyFill="1" applyBorder="1" applyAlignment="1">
      <alignment horizontal="center" vertical="center" wrapText="1"/>
    </xf>
    <xf numFmtId="2" fontId="44" fillId="10" borderId="88" xfId="5" applyNumberFormat="1" applyFont="1" applyFill="1" applyBorder="1" applyAlignment="1">
      <alignment horizontal="center" vertical="center" wrapText="1"/>
    </xf>
    <xf numFmtId="1" fontId="19" fillId="11" borderId="18" xfId="5" applyNumberFormat="1" applyFont="1" applyFill="1" applyBorder="1" applyAlignment="1" applyProtection="1">
      <alignment horizontal="center" vertical="center" wrapText="1"/>
      <protection hidden="1"/>
    </xf>
    <xf numFmtId="1" fontId="19" fillId="11" borderId="43" xfId="5" applyNumberFormat="1" applyFont="1" applyFill="1" applyBorder="1" applyAlignment="1" applyProtection="1">
      <alignment horizontal="center" vertical="center" wrapText="1"/>
      <protection hidden="1"/>
    </xf>
    <xf numFmtId="169" fontId="19" fillId="11" borderId="18" xfId="5" applyNumberFormat="1" applyFont="1" applyFill="1" applyBorder="1" applyAlignment="1" applyProtection="1">
      <alignment horizontal="center" vertical="center" wrapText="1"/>
      <protection hidden="1"/>
    </xf>
    <xf numFmtId="169" fontId="19" fillId="11" borderId="43" xfId="5" applyNumberFormat="1" applyFont="1" applyFill="1" applyBorder="1" applyAlignment="1" applyProtection="1">
      <alignment horizontal="center" vertical="center" wrapText="1"/>
      <protection hidden="1"/>
    </xf>
    <xf numFmtId="0" fontId="57" fillId="10" borderId="76" xfId="0" applyFont="1" applyFill="1" applyBorder="1" applyAlignment="1">
      <alignment horizontal="left" vertical="center"/>
    </xf>
    <xf numFmtId="0" fontId="57" fillId="10" borderId="77" xfId="0" applyFont="1" applyFill="1" applyBorder="1" applyAlignment="1">
      <alignment horizontal="left" vertical="center"/>
    </xf>
    <xf numFmtId="0" fontId="57" fillId="10" borderId="78" xfId="0" applyFont="1" applyFill="1" applyBorder="1" applyAlignment="1">
      <alignment horizontal="left" vertical="center"/>
    </xf>
    <xf numFmtId="0" fontId="57" fillId="10" borderId="81" xfId="0" applyFont="1" applyFill="1" applyBorder="1" applyAlignment="1">
      <alignment horizontal="left" vertical="center"/>
    </xf>
    <xf numFmtId="0" fontId="28" fillId="12" borderId="0" xfId="4" applyFont="1" applyFill="1" applyAlignment="1">
      <alignment horizontal="left" vertical="top" wrapText="1"/>
    </xf>
    <xf numFmtId="1" fontId="65" fillId="0" borderId="8" xfId="8" applyNumberFormat="1" applyFont="1" applyBorder="1" applyAlignment="1">
      <alignment horizontal="center" vertical="top"/>
    </xf>
    <xf numFmtId="166" fontId="12" fillId="0" borderId="0" xfId="0" applyNumberFormat="1" applyFont="1" applyAlignment="1">
      <alignment horizontal="left"/>
    </xf>
    <xf numFmtId="0" fontId="70" fillId="0" borderId="0" xfId="0" applyFont="1" applyAlignment="1">
      <alignment vertical="center"/>
    </xf>
    <xf numFmtId="0" fontId="63" fillId="0" borderId="0" xfId="0" applyFont="1" applyAlignment="1">
      <alignment horizontal="right" vertical="center" indent="2"/>
    </xf>
    <xf numFmtId="0" fontId="63" fillId="0" borderId="0" xfId="0" applyFont="1" applyAlignment="1">
      <alignment horizontal="right" vertical="center"/>
    </xf>
    <xf numFmtId="0" fontId="49" fillId="0" borderId="0" xfId="0" applyFont="1"/>
    <xf numFmtId="0" fontId="13" fillId="13" borderId="87" xfId="0" applyFont="1" applyFill="1" applyBorder="1" applyAlignment="1">
      <alignment vertical="center"/>
    </xf>
    <xf numFmtId="0" fontId="13" fillId="13" borderId="54" xfId="0" applyFont="1" applyFill="1" applyBorder="1" applyAlignment="1">
      <alignment vertical="center"/>
    </xf>
    <xf numFmtId="0" fontId="13" fillId="13" borderId="54" xfId="0" applyFont="1" applyFill="1" applyBorder="1" applyAlignment="1">
      <alignment horizontal="center" vertical="center"/>
    </xf>
    <xf numFmtId="2" fontId="13" fillId="13" borderId="53" xfId="5" applyNumberFormat="1" applyFont="1" applyFill="1" applyBorder="1" applyAlignment="1">
      <alignment horizontal="left" vertical="center" wrapText="1" indent="2"/>
    </xf>
    <xf numFmtId="0" fontId="58" fillId="10" borderId="41" xfId="5" applyFont="1" applyFill="1" applyBorder="1" applyAlignment="1">
      <alignment horizontal="left" vertical="center" wrapText="1" indent="1"/>
    </xf>
    <xf numFmtId="0" fontId="58" fillId="10" borderId="41" xfId="5" applyFont="1" applyFill="1" applyBorder="1" applyAlignment="1">
      <alignment horizontal="center" vertical="center" wrapText="1"/>
    </xf>
    <xf numFmtId="2" fontId="13" fillId="13" borderId="41" xfId="5" applyNumberFormat="1" applyFont="1" applyFill="1" applyBorder="1" applyAlignment="1">
      <alignment horizontal="center" vertical="center" wrapText="1"/>
    </xf>
    <xf numFmtId="2" fontId="13" fillId="13" borderId="89" xfId="5" applyNumberFormat="1" applyFont="1" applyFill="1" applyBorder="1" applyAlignment="1">
      <alignment horizontal="center" vertical="center" wrapText="1"/>
    </xf>
    <xf numFmtId="1" fontId="19" fillId="14" borderId="91" xfId="0" applyNumberFormat="1" applyFont="1" applyFill="1" applyBorder="1" applyAlignment="1">
      <alignment horizontal="left" vertical="center" indent="1"/>
    </xf>
    <xf numFmtId="1" fontId="19" fillId="14" borderId="91" xfId="0" applyNumberFormat="1" applyFont="1" applyFill="1" applyBorder="1" applyAlignment="1">
      <alignment horizontal="center" vertical="center"/>
    </xf>
    <xf numFmtId="1" fontId="19" fillId="15" borderId="91" xfId="0" applyNumberFormat="1" applyFont="1" applyFill="1" applyBorder="1" applyAlignment="1">
      <alignment horizontal="center" vertical="center"/>
    </xf>
    <xf numFmtId="1" fontId="19" fillId="15" borderId="92" xfId="0" applyNumberFormat="1" applyFont="1" applyFill="1" applyBorder="1" applyAlignment="1">
      <alignment horizontal="center" vertical="center"/>
    </xf>
    <xf numFmtId="1" fontId="19" fillId="14" borderId="94" xfId="0" applyNumberFormat="1" applyFont="1" applyFill="1" applyBorder="1" applyAlignment="1">
      <alignment horizontal="left" vertical="center" indent="1"/>
    </xf>
    <xf numFmtId="1" fontId="19" fillId="14" borderId="94" xfId="0" applyNumberFormat="1" applyFont="1" applyFill="1" applyBorder="1" applyAlignment="1">
      <alignment horizontal="center" vertical="center"/>
    </xf>
    <xf numFmtId="1" fontId="19" fillId="15" borderId="94" xfId="0" applyNumberFormat="1" applyFont="1" applyFill="1" applyBorder="1" applyAlignment="1">
      <alignment horizontal="center" vertical="center"/>
    </xf>
    <xf numFmtId="1" fontId="19" fillId="15" borderId="95" xfId="0" applyNumberFormat="1" applyFont="1" applyFill="1" applyBorder="1" applyAlignment="1">
      <alignment horizontal="center" vertical="center"/>
    </xf>
    <xf numFmtId="0" fontId="18" fillId="0" borderId="53" xfId="0" applyFont="1" applyBorder="1" applyAlignment="1">
      <alignment horizontal="left" vertical="center" wrapText="1" indent="2"/>
    </xf>
    <xf numFmtId="0" fontId="58" fillId="14" borderId="47" xfId="5" applyFont="1" applyFill="1" applyBorder="1" applyAlignment="1">
      <alignment horizontal="left" vertical="center" indent="1"/>
    </xf>
    <xf numFmtId="0" fontId="58" fillId="14" borderId="47" xfId="5" applyFont="1" applyFill="1" applyBorder="1" applyAlignment="1">
      <alignment horizontal="center" vertical="center"/>
    </xf>
    <xf numFmtId="1" fontId="19" fillId="15" borderId="47" xfId="0" applyNumberFormat="1" applyFont="1" applyFill="1" applyBorder="1" applyAlignment="1">
      <alignment horizontal="center" vertical="center"/>
    </xf>
    <xf numFmtId="1" fontId="19" fillId="15" borderId="58" xfId="0" applyNumberFormat="1" applyFont="1" applyFill="1" applyBorder="1" applyAlignment="1">
      <alignment horizontal="center" vertical="center"/>
    </xf>
    <xf numFmtId="0" fontId="18" fillId="0" borderId="44" xfId="0" applyFont="1" applyBorder="1" applyAlignment="1">
      <alignment horizontal="left" vertical="center" wrapText="1" indent="2"/>
    </xf>
    <xf numFmtId="0" fontId="18" fillId="0" borderId="18" xfId="0" applyFont="1" applyBorder="1" applyAlignment="1">
      <alignment horizontal="left" vertical="center" wrapText="1" indent="2"/>
    </xf>
    <xf numFmtId="0" fontId="17" fillId="6" borderId="0" xfId="0" applyFont="1" applyFill="1"/>
    <xf numFmtId="1" fontId="19" fillId="14" borderId="47" xfId="0" applyNumberFormat="1" applyFont="1" applyFill="1" applyBorder="1" applyAlignment="1">
      <alignment horizontal="left" vertical="center" indent="1"/>
    </xf>
    <xf numFmtId="1" fontId="19" fillId="14" borderId="47" xfId="0" applyNumberFormat="1" applyFont="1" applyFill="1" applyBorder="1" applyAlignment="1">
      <alignment horizontal="center" vertical="center"/>
    </xf>
    <xf numFmtId="0" fontId="18" fillId="0" borderId="0" xfId="0" applyFont="1" applyAlignment="1">
      <alignment horizontal="left" vertical="center" indent="2"/>
    </xf>
    <xf numFmtId="0" fontId="18" fillId="0" borderId="0" xfId="0" applyFont="1" applyAlignment="1">
      <alignment horizontal="left" vertical="center" indent="1"/>
    </xf>
    <xf numFmtId="0" fontId="18" fillId="8" borderId="54" xfId="5" applyFont="1" applyFill="1" applyBorder="1" applyAlignment="1">
      <alignment horizontal="left" vertical="center" indent="2"/>
    </xf>
    <xf numFmtId="1" fontId="19" fillId="14" borderId="42" xfId="0" applyNumberFormat="1" applyFont="1" applyFill="1" applyBorder="1" applyAlignment="1">
      <alignment horizontal="left" vertical="center" indent="1"/>
    </xf>
    <xf numFmtId="1" fontId="19" fillId="14" borderId="42" xfId="0" applyNumberFormat="1" applyFont="1" applyFill="1" applyBorder="1" applyAlignment="1">
      <alignment horizontal="center" vertical="center"/>
    </xf>
    <xf numFmtId="1" fontId="19" fillId="15" borderId="42" xfId="0" applyNumberFormat="1" applyFont="1" applyFill="1" applyBorder="1" applyAlignment="1">
      <alignment horizontal="center" vertical="center"/>
    </xf>
    <xf numFmtId="0" fontId="66" fillId="0" borderId="0" xfId="0" applyFont="1" applyAlignment="1">
      <alignment horizontal="left" vertical="center"/>
    </xf>
    <xf numFmtId="0" fontId="40" fillId="0" borderId="0" xfId="0" applyFont="1" applyAlignment="1">
      <alignment horizontal="left" vertical="top" wrapText="1"/>
    </xf>
    <xf numFmtId="0" fontId="40" fillId="0" borderId="0" xfId="0" applyFont="1" applyAlignment="1">
      <alignment vertical="center" wrapText="1"/>
    </xf>
    <xf numFmtId="0" fontId="73" fillId="0" borderId="0" xfId="5" applyFont="1" applyAlignment="1">
      <alignment horizontal="left" vertical="center"/>
    </xf>
    <xf numFmtId="0" fontId="1" fillId="0" borderId="0" xfId="0" applyFont="1"/>
    <xf numFmtId="0" fontId="1" fillId="0" borderId="0" xfId="0" applyFont="1" applyAlignment="1">
      <alignment horizontal="right"/>
    </xf>
    <xf numFmtId="0" fontId="1" fillId="0" borderId="0" xfId="0" applyFont="1" applyAlignment="1">
      <alignment horizontal="left"/>
    </xf>
    <xf numFmtId="0" fontId="1" fillId="0" borderId="0" xfId="0" applyFont="1" applyAlignment="1">
      <alignment horizontal="center"/>
    </xf>
    <xf numFmtId="0" fontId="47" fillId="0" borderId="0" xfId="5" applyFont="1" applyAlignment="1">
      <alignment horizontal="left" vertical="center" wrapText="1"/>
    </xf>
    <xf numFmtId="0" fontId="75" fillId="0" borderId="96" xfId="0" applyFont="1" applyBorder="1" applyAlignment="1">
      <alignment horizontal="center" vertical="top"/>
    </xf>
    <xf numFmtId="0" fontId="74" fillId="0" borderId="96" xfId="0" applyFont="1" applyBorder="1" applyAlignment="1">
      <alignment horizontal="center"/>
    </xf>
    <xf numFmtId="0" fontId="76" fillId="0" borderId="96" xfId="0" applyFont="1" applyBorder="1" applyAlignment="1">
      <alignment horizontal="center"/>
    </xf>
    <xf numFmtId="0" fontId="76" fillId="0" borderId="0" xfId="0" applyFont="1"/>
    <xf numFmtId="0" fontId="30" fillId="0" borderId="0" xfId="5" applyFont="1" applyAlignment="1">
      <alignment horizontal="left" vertical="center"/>
    </xf>
    <xf numFmtId="0" fontId="77" fillId="0" borderId="0" xfId="5" applyFont="1" applyAlignment="1">
      <alignment vertical="top"/>
    </xf>
    <xf numFmtId="0" fontId="77" fillId="0" borderId="0" xfId="5" applyFont="1" applyAlignment="1">
      <alignment horizontal="right" vertical="top"/>
    </xf>
    <xf numFmtId="165" fontId="9" fillId="6" borderId="0" xfId="0" applyNumberFormat="1" applyFont="1" applyFill="1" applyAlignment="1">
      <alignment horizontal="center"/>
    </xf>
    <xf numFmtId="0" fontId="9" fillId="6" borderId="0" xfId="0" applyFont="1" applyFill="1" applyAlignment="1">
      <alignment horizontal="left"/>
    </xf>
    <xf numFmtId="0" fontId="11" fillId="6" borderId="0" xfId="1" applyFont="1" applyFill="1" applyAlignment="1" applyProtection="1">
      <alignment horizontal="center" vertical="center"/>
    </xf>
    <xf numFmtId="0" fontId="25" fillId="0" borderId="0" xfId="2" applyFont="1" applyAlignment="1">
      <alignment horizontal="left" vertical="center" wrapText="1"/>
    </xf>
    <xf numFmtId="0" fontId="63" fillId="0" borderId="0" xfId="0" applyFont="1" applyAlignment="1">
      <alignment horizontal="right" vertical="center" indent="2"/>
    </xf>
    <xf numFmtId="0" fontId="48" fillId="0" borderId="0" xfId="5" applyFont="1" applyAlignment="1">
      <alignment horizontal="left" vertical="center" wrapText="1"/>
    </xf>
    <xf numFmtId="0" fontId="23" fillId="0" borderId="0" xfId="5" applyFont="1" applyAlignment="1">
      <alignment horizontal="left" vertical="center" wrapText="1"/>
    </xf>
    <xf numFmtId="0" fontId="22" fillId="0" borderId="0" xfId="5" applyFont="1" applyAlignment="1">
      <alignment horizontal="left" vertical="center" wrapText="1"/>
    </xf>
    <xf numFmtId="0" fontId="47" fillId="0" borderId="0" xfId="5" applyFont="1" applyAlignment="1">
      <alignment horizontal="left" vertical="center" wrapText="1"/>
    </xf>
    <xf numFmtId="0" fontId="21" fillId="0" borderId="0" xfId="2" applyFont="1" applyAlignment="1">
      <alignment horizontal="left" vertical="center" wrapText="1"/>
    </xf>
    <xf numFmtId="0" fontId="30" fillId="0" borderId="0" xfId="5" applyFont="1" applyAlignment="1">
      <alignment horizontal="left" vertical="center" wrapText="1"/>
    </xf>
    <xf numFmtId="0" fontId="23" fillId="0" borderId="0" xfId="5" applyFont="1" applyAlignment="1">
      <alignment horizontal="left" vertical="top" wrapText="1"/>
    </xf>
    <xf numFmtId="0" fontId="14" fillId="0" borderId="0" xfId="0" applyFont="1" applyAlignment="1">
      <alignment horizontal="center" vertical="center"/>
    </xf>
    <xf numFmtId="0" fontId="46" fillId="0" borderId="0" xfId="0" applyFont="1" applyAlignment="1">
      <alignment horizontal="center" vertical="center"/>
    </xf>
    <xf numFmtId="0" fontId="49" fillId="0" borderId="0" xfId="0" applyFont="1" applyAlignment="1">
      <alignment horizontal="center" vertical="center" wrapText="1"/>
    </xf>
    <xf numFmtId="0" fontId="49" fillId="0" borderId="28" xfId="0" applyFont="1" applyBorder="1" applyAlignment="1">
      <alignment horizontal="center" vertical="center" wrapText="1"/>
    </xf>
    <xf numFmtId="0" fontId="14" fillId="7" borderId="26" xfId="4" applyFont="1" applyFill="1" applyBorder="1" applyAlignment="1" applyProtection="1">
      <alignment horizontal="center" vertical="center"/>
      <protection locked="0"/>
    </xf>
    <xf numFmtId="0" fontId="14" fillId="7" borderId="27" xfId="4" applyFont="1" applyFill="1" applyBorder="1" applyAlignment="1" applyProtection="1">
      <alignment horizontal="center" vertical="center"/>
      <protection locked="0"/>
    </xf>
    <xf numFmtId="0" fontId="14" fillId="8" borderId="58" xfId="0" applyFont="1" applyFill="1" applyBorder="1" applyAlignment="1">
      <alignment horizontal="center" vertical="center"/>
    </xf>
    <xf numFmtId="0" fontId="14" fillId="8" borderId="0" xfId="0" applyFont="1" applyFill="1" applyAlignment="1">
      <alignment horizontal="center" vertical="center"/>
    </xf>
    <xf numFmtId="0" fontId="49" fillId="0" borderId="0" xfId="0" applyFont="1" applyAlignment="1">
      <alignment horizontal="left" vertical="center" wrapText="1" indent="1"/>
    </xf>
    <xf numFmtId="0" fontId="14" fillId="0" borderId="0" xfId="4" applyFont="1" applyAlignment="1" applyProtection="1">
      <alignment horizontal="center" vertical="center"/>
      <protection locked="0"/>
    </xf>
    <xf numFmtId="0" fontId="52" fillId="0" borderId="0" xfId="4" applyFont="1" applyAlignment="1" applyProtection="1">
      <alignment horizontal="left" vertical="top" wrapText="1"/>
      <protection locked="0" hidden="1"/>
    </xf>
    <xf numFmtId="0" fontId="52" fillId="0" borderId="23" xfId="4" applyFont="1" applyBorder="1" applyAlignment="1" applyProtection="1">
      <alignment horizontal="left" vertical="top" wrapText="1"/>
      <protection locked="0" hidden="1"/>
    </xf>
    <xf numFmtId="0" fontId="51" fillId="0" borderId="0" xfId="0" applyFont="1" applyAlignment="1">
      <alignment horizontal="right" vertical="top"/>
    </xf>
    <xf numFmtId="167" fontId="19" fillId="0" borderId="10" xfId="4" applyNumberFormat="1" applyFont="1" applyBorder="1" applyAlignment="1" applyProtection="1">
      <alignment horizontal="left" vertical="top"/>
      <protection locked="0"/>
    </xf>
    <xf numFmtId="0" fontId="19" fillId="0" borderId="0" xfId="4" applyFont="1" applyAlignment="1" applyProtection="1">
      <alignment horizontal="left"/>
      <protection locked="0"/>
    </xf>
    <xf numFmtId="0" fontId="19" fillId="0" borderId="11" xfId="4" applyFont="1" applyBorder="1" applyAlignment="1" applyProtection="1">
      <alignment horizontal="left"/>
      <protection locked="0"/>
    </xf>
    <xf numFmtId="0" fontId="19" fillId="0" borderId="12" xfId="4" applyFont="1" applyBorder="1" applyAlignment="1" applyProtection="1">
      <alignment horizontal="left"/>
      <protection locked="0"/>
    </xf>
    <xf numFmtId="0" fontId="19" fillId="0" borderId="13" xfId="4" applyFont="1" applyBorder="1" applyAlignment="1" applyProtection="1">
      <alignment horizontal="left"/>
      <protection locked="0"/>
    </xf>
    <xf numFmtId="0" fontId="19" fillId="0" borderId="0" xfId="3" applyFont="1" applyAlignment="1">
      <alignment horizontal="left" vertical="center" wrapText="1"/>
    </xf>
    <xf numFmtId="0" fontId="19" fillId="0" borderId="0" xfId="4" applyFont="1" applyAlignment="1">
      <alignment horizontal="left" vertical="center" wrapText="1"/>
    </xf>
    <xf numFmtId="0" fontId="23" fillId="0" borderId="30" xfId="4" applyFont="1" applyBorder="1" applyAlignment="1" applyProtection="1">
      <alignment horizontal="left"/>
      <protection locked="0"/>
    </xf>
    <xf numFmtId="0" fontId="52" fillId="0" borderId="0" xfId="4" applyFont="1" applyAlignment="1" applyProtection="1">
      <alignment horizontal="left" vertical="top" wrapText="1"/>
      <protection hidden="1"/>
    </xf>
    <xf numFmtId="0" fontId="52" fillId="0" borderId="23" xfId="4" applyFont="1" applyBorder="1" applyAlignment="1" applyProtection="1">
      <alignment horizontal="left" vertical="top" wrapText="1"/>
      <protection hidden="1"/>
    </xf>
    <xf numFmtId="0" fontId="19" fillId="0" borderId="10" xfId="4" applyFont="1" applyBorder="1" applyAlignment="1">
      <alignment horizontal="center" vertical="top"/>
    </xf>
    <xf numFmtId="0" fontId="19" fillId="0" borderId="0" xfId="4" applyFont="1" applyAlignment="1">
      <alignment horizontal="center" vertical="top"/>
    </xf>
    <xf numFmtId="0" fontId="19" fillId="0" borderId="23" xfId="4" applyFont="1" applyBorder="1" applyAlignment="1">
      <alignment horizontal="center" vertical="top"/>
    </xf>
    <xf numFmtId="0" fontId="23" fillId="0" borderId="6" xfId="4" applyFont="1" applyBorder="1" applyAlignment="1" applyProtection="1">
      <alignment horizontal="left"/>
      <protection locked="0"/>
    </xf>
    <xf numFmtId="0" fontId="23" fillId="0" borderId="5" xfId="4" applyFont="1" applyBorder="1" applyAlignment="1" applyProtection="1">
      <alignment horizontal="left"/>
      <protection locked="0"/>
    </xf>
    <xf numFmtId="0" fontId="18" fillId="8" borderId="37" xfId="0" applyFont="1" applyFill="1" applyBorder="1" applyAlignment="1">
      <alignment horizontal="left" vertical="center" wrapText="1"/>
    </xf>
    <xf numFmtId="0" fontId="18" fillId="8" borderId="32" xfId="0" applyFont="1" applyFill="1" applyBorder="1" applyAlignment="1">
      <alignment horizontal="left" vertical="center" wrapText="1"/>
    </xf>
    <xf numFmtId="0" fontId="13" fillId="9" borderId="13" xfId="10" applyFont="1" applyFill="1" applyBorder="1" applyAlignment="1">
      <alignment horizontal="left" vertical="center"/>
    </xf>
    <xf numFmtId="0" fontId="13" fillId="9" borderId="13" xfId="10" applyFont="1" applyFill="1" applyBorder="1" applyAlignment="1">
      <alignment horizontal="center" vertical="center"/>
    </xf>
    <xf numFmtId="0" fontId="13" fillId="9" borderId="40" xfId="10" applyFont="1" applyFill="1" applyBorder="1" applyAlignment="1">
      <alignment horizontal="center" vertical="center"/>
    </xf>
    <xf numFmtId="0" fontId="13" fillId="10" borderId="36" xfId="10" applyFont="1" applyFill="1" applyBorder="1" applyAlignment="1">
      <alignment horizontal="left" vertical="center" wrapText="1"/>
    </xf>
    <xf numFmtId="0" fontId="13" fillId="10" borderId="31" xfId="10" applyFont="1" applyFill="1" applyBorder="1" applyAlignment="1">
      <alignment horizontal="left" vertical="center" wrapText="1"/>
    </xf>
    <xf numFmtId="0" fontId="43" fillId="8" borderId="37" xfId="0" applyFont="1" applyFill="1" applyBorder="1" applyAlignment="1">
      <alignment horizontal="left" vertical="center" wrapText="1"/>
    </xf>
    <xf numFmtId="0" fontId="43" fillId="8" borderId="32" xfId="0" applyFont="1" applyFill="1" applyBorder="1" applyAlignment="1">
      <alignment horizontal="left" vertical="center" wrapText="1"/>
    </xf>
    <xf numFmtId="0" fontId="38" fillId="0" borderId="0" xfId="11" applyFont="1" applyFill="1" applyAlignment="1" applyProtection="1">
      <alignment horizontal="center" vertical="center"/>
    </xf>
    <xf numFmtId="0" fontId="45" fillId="0" borderId="0" xfId="11" applyFont="1" applyFill="1" applyAlignment="1" applyProtection="1">
      <alignment horizontal="center" vertical="center"/>
    </xf>
    <xf numFmtId="0" fontId="16" fillId="9" borderId="33" xfId="10" applyFont="1" applyFill="1" applyBorder="1" applyAlignment="1">
      <alignment horizontal="center" vertical="center"/>
    </xf>
    <xf numFmtId="0" fontId="23" fillId="0" borderId="15" xfId="10" applyFont="1" applyBorder="1" applyAlignment="1">
      <alignment horizontal="left" vertical="top"/>
    </xf>
    <xf numFmtId="0" fontId="16" fillId="9" borderId="79" xfId="0" applyFont="1" applyFill="1" applyBorder="1" applyAlignment="1">
      <alignment horizontal="left" vertical="center"/>
    </xf>
    <xf numFmtId="0" fontId="16" fillId="9" borderId="80" xfId="0" applyFont="1" applyFill="1" applyBorder="1" applyAlignment="1">
      <alignment horizontal="left" vertical="center"/>
    </xf>
    <xf numFmtId="0" fontId="16" fillId="9" borderId="81" xfId="0" applyFont="1" applyFill="1" applyBorder="1" applyAlignment="1">
      <alignment horizontal="left" vertical="center"/>
    </xf>
    <xf numFmtId="0" fontId="16" fillId="9" borderId="79" xfId="0" applyFont="1" applyFill="1" applyBorder="1" applyAlignment="1">
      <alignment vertical="center" wrapText="1"/>
    </xf>
    <xf numFmtId="0" fontId="16" fillId="9" borderId="80" xfId="0" applyFont="1" applyFill="1" applyBorder="1" applyAlignment="1">
      <alignment vertical="center" wrapText="1"/>
    </xf>
    <xf numFmtId="0" fontId="16" fillId="9" borderId="81" xfId="0" applyFont="1" applyFill="1" applyBorder="1" applyAlignment="1">
      <alignment vertical="center" wrapText="1"/>
    </xf>
    <xf numFmtId="0" fontId="38" fillId="0" borderId="0" xfId="1" applyFont="1" applyFill="1" applyAlignment="1" applyProtection="1">
      <alignment horizontal="center" vertical="center"/>
    </xf>
    <xf numFmtId="0" fontId="37" fillId="0" borderId="0" xfId="0" applyFont="1" applyAlignment="1">
      <alignment horizontal="center" vertical="center"/>
    </xf>
    <xf numFmtId="0" fontId="63" fillId="0" borderId="0" xfId="0" applyFont="1" applyAlignment="1">
      <alignment horizontal="right" indent="2"/>
    </xf>
    <xf numFmtId="0" fontId="43" fillId="0" borderId="0" xfId="0" applyFont="1" applyAlignment="1">
      <alignment horizontal="left" vertical="center" wrapText="1"/>
    </xf>
    <xf numFmtId="0" fontId="14" fillId="8" borderId="21" xfId="0" applyFont="1" applyFill="1" applyBorder="1" applyAlignment="1" applyProtection="1">
      <alignment horizontal="center" vertical="center"/>
      <protection locked="0"/>
    </xf>
    <xf numFmtId="0" fontId="14" fillId="8" borderId="20" xfId="0" applyFont="1" applyFill="1" applyBorder="1" applyAlignment="1" applyProtection="1">
      <alignment horizontal="center" vertical="center"/>
      <protection locked="0"/>
    </xf>
    <xf numFmtId="0" fontId="53" fillId="6" borderId="21" xfId="0" applyFont="1" applyFill="1" applyBorder="1" applyAlignment="1" applyProtection="1">
      <alignment horizontal="center" vertical="center"/>
      <protection hidden="1"/>
    </xf>
    <xf numFmtId="0" fontId="53" fillId="6" borderId="20" xfId="0" applyFont="1" applyFill="1" applyBorder="1" applyAlignment="1" applyProtection="1">
      <alignment horizontal="center" vertical="center"/>
      <protection hidden="1"/>
    </xf>
    <xf numFmtId="0" fontId="53" fillId="6" borderId="22" xfId="0" applyFont="1" applyFill="1" applyBorder="1" applyAlignment="1" applyProtection="1">
      <alignment horizontal="center" vertical="center"/>
      <protection hidden="1"/>
    </xf>
    <xf numFmtId="0" fontId="14" fillId="8" borderId="20" xfId="0" applyFont="1" applyFill="1" applyBorder="1" applyAlignment="1" applyProtection="1">
      <alignment horizontal="center" vertical="center"/>
      <protection hidden="1"/>
    </xf>
    <xf numFmtId="0" fontId="14" fillId="8" borderId="22" xfId="0" applyFont="1" applyFill="1" applyBorder="1" applyAlignment="1" applyProtection="1">
      <alignment horizontal="center" vertical="center"/>
      <protection hidden="1"/>
    </xf>
    <xf numFmtId="0" fontId="54" fillId="8" borderId="71" xfId="0" applyFont="1" applyFill="1" applyBorder="1" applyAlignment="1">
      <alignment horizontal="center" vertical="center"/>
    </xf>
    <xf numFmtId="0" fontId="54" fillId="8" borderId="70" xfId="0" applyFont="1" applyFill="1" applyBorder="1" applyAlignment="1">
      <alignment horizontal="center" vertical="center"/>
    </xf>
    <xf numFmtId="0" fontId="54" fillId="8" borderId="86" xfId="0" applyFont="1" applyFill="1" applyBorder="1" applyAlignment="1">
      <alignment horizontal="center" vertical="center"/>
    </xf>
    <xf numFmtId="0" fontId="54" fillId="10" borderId="71" xfId="0" applyFont="1" applyFill="1" applyBorder="1" applyAlignment="1">
      <alignment horizontal="center" vertical="center"/>
    </xf>
    <xf numFmtId="0" fontId="54" fillId="10" borderId="85" xfId="0" applyFont="1" applyFill="1" applyBorder="1" applyAlignment="1">
      <alignment horizontal="center" vertical="center"/>
    </xf>
    <xf numFmtId="0" fontId="54" fillId="10" borderId="70" xfId="0" applyFont="1" applyFill="1" applyBorder="1" applyAlignment="1">
      <alignment horizontal="center" vertical="center"/>
    </xf>
    <xf numFmtId="0" fontId="54" fillId="10" borderId="73" xfId="0" applyFont="1" applyFill="1" applyBorder="1" applyAlignment="1">
      <alignment horizontal="center" vertical="center"/>
    </xf>
    <xf numFmtId="0" fontId="58" fillId="10" borderId="46" xfId="0" applyFont="1" applyFill="1" applyBorder="1" applyAlignment="1">
      <alignment horizontal="left" vertical="center" wrapText="1"/>
    </xf>
    <xf numFmtId="0" fontId="58" fillId="10" borderId="0" xfId="0" applyFont="1" applyFill="1" applyAlignment="1">
      <alignment horizontal="left" vertical="center" wrapText="1"/>
    </xf>
    <xf numFmtId="0" fontId="58" fillId="10" borderId="16" xfId="0" applyFont="1" applyFill="1" applyBorder="1" applyAlignment="1">
      <alignment horizontal="left" vertical="center" wrapText="1"/>
    </xf>
    <xf numFmtId="0" fontId="59" fillId="9" borderId="51" xfId="0" applyFont="1" applyFill="1" applyBorder="1" applyAlignment="1">
      <alignment horizontal="center" vertical="center"/>
    </xf>
    <xf numFmtId="0" fontId="59" fillId="9" borderId="52" xfId="0" applyFont="1" applyFill="1" applyBorder="1" applyAlignment="1">
      <alignment horizontal="center" vertical="center"/>
    </xf>
    <xf numFmtId="0" fontId="44" fillId="10" borderId="46" xfId="0" applyFont="1" applyFill="1" applyBorder="1" applyAlignment="1">
      <alignment horizontal="left" vertical="center" wrapText="1"/>
    </xf>
    <xf numFmtId="0" fontId="44" fillId="10" borderId="0" xfId="0" applyFont="1" applyFill="1" applyAlignment="1">
      <alignment horizontal="left" vertical="center" wrapText="1"/>
    </xf>
    <xf numFmtId="0" fontId="44" fillId="10" borderId="16" xfId="0" applyFont="1" applyFill="1" applyBorder="1" applyAlignment="1">
      <alignment horizontal="left" vertical="center" wrapText="1"/>
    </xf>
    <xf numFmtId="0" fontId="18" fillId="0" borderId="0" xfId="0" applyFont="1" applyAlignment="1">
      <alignment horizontal="center"/>
    </xf>
    <xf numFmtId="0" fontId="20" fillId="8" borderId="55" xfId="0" applyFont="1" applyFill="1" applyBorder="1" applyAlignment="1">
      <alignment horizontal="left" vertical="center" wrapText="1"/>
    </xf>
    <xf numFmtId="0" fontId="20" fillId="8" borderId="56" xfId="0" applyFont="1" applyFill="1" applyBorder="1" applyAlignment="1">
      <alignment horizontal="left" vertical="center" wrapText="1"/>
    </xf>
    <xf numFmtId="0" fontId="20" fillId="8" borderId="57" xfId="0" applyFont="1" applyFill="1" applyBorder="1" applyAlignment="1">
      <alignment horizontal="left" vertical="center" wrapText="1"/>
    </xf>
    <xf numFmtId="2" fontId="18" fillId="8" borderId="90" xfId="5" applyNumberFormat="1" applyFont="1" applyFill="1" applyBorder="1" applyAlignment="1">
      <alignment horizontal="left" vertical="center" wrapText="1" indent="2"/>
    </xf>
    <xf numFmtId="2" fontId="18" fillId="8" borderId="93" xfId="5" applyNumberFormat="1" applyFont="1" applyFill="1" applyBorder="1" applyAlignment="1">
      <alignment horizontal="left" vertical="center" wrapText="1" indent="2"/>
    </xf>
    <xf numFmtId="2" fontId="18" fillId="8" borderId="18" xfId="5" applyNumberFormat="1" applyFont="1" applyFill="1" applyBorder="1" applyAlignment="1">
      <alignment horizontal="left" vertical="center" wrapText="1" indent="2"/>
    </xf>
    <xf numFmtId="0" fontId="71" fillId="13" borderId="49" xfId="0" applyFont="1" applyFill="1" applyBorder="1" applyAlignment="1">
      <alignment horizontal="left" vertical="center" wrapText="1"/>
    </xf>
    <xf numFmtId="0" fontId="71" fillId="13" borderId="18" xfId="0" applyFont="1" applyFill="1" applyBorder="1" applyAlignment="1">
      <alignment horizontal="left" vertical="center" wrapText="1"/>
    </xf>
    <xf numFmtId="2" fontId="43" fillId="0" borderId="60" xfId="5" applyNumberFormat="1" applyFont="1" applyBorder="1" applyAlignment="1">
      <alignment horizontal="left" vertical="center" wrapText="1" indent="6"/>
    </xf>
    <xf numFmtId="2" fontId="43" fillId="0" borderId="61" xfId="5" applyNumberFormat="1" applyFont="1" applyBorder="1" applyAlignment="1">
      <alignment horizontal="left" vertical="center" wrapText="1" indent="6"/>
    </xf>
    <xf numFmtId="2" fontId="43" fillId="0" borderId="62" xfId="5" applyNumberFormat="1" applyFont="1" applyBorder="1" applyAlignment="1">
      <alignment horizontal="left" vertical="center" wrapText="1" indent="6"/>
    </xf>
    <xf numFmtId="0" fontId="14" fillId="7" borderId="49" xfId="0" applyFont="1" applyFill="1" applyBorder="1" applyAlignment="1" applyProtection="1">
      <alignment horizontal="center" vertical="center"/>
      <protection locked="0"/>
    </xf>
    <xf numFmtId="0" fontId="14" fillId="7" borderId="18" xfId="0" applyFont="1" applyFill="1" applyBorder="1" applyAlignment="1" applyProtection="1">
      <alignment horizontal="center" vertical="center"/>
      <protection locked="0"/>
    </xf>
    <xf numFmtId="0" fontId="14" fillId="8" borderId="50" xfId="0" applyFont="1" applyFill="1" applyBorder="1" applyAlignment="1">
      <alignment horizontal="center" vertical="center"/>
    </xf>
    <xf numFmtId="0" fontId="14" fillId="8" borderId="49" xfId="0" applyFont="1" applyFill="1" applyBorder="1" applyAlignment="1">
      <alignment horizontal="center" vertical="center"/>
    </xf>
    <xf numFmtId="0" fontId="14" fillId="8" borderId="18" xfId="0" applyFont="1" applyFill="1" applyBorder="1" applyAlignment="1">
      <alignment horizontal="center" vertical="center"/>
    </xf>
    <xf numFmtId="2" fontId="43" fillId="0" borderId="66" xfId="5" applyNumberFormat="1" applyFont="1" applyBorder="1" applyAlignment="1">
      <alignment horizontal="left" vertical="center" wrapText="1" indent="6"/>
    </xf>
    <xf numFmtId="2" fontId="43" fillId="0" borderId="67" xfId="5" applyNumberFormat="1" applyFont="1" applyBorder="1" applyAlignment="1">
      <alignment horizontal="left" vertical="center" wrapText="1" indent="6"/>
    </xf>
    <xf numFmtId="2" fontId="43" fillId="0" borderId="68" xfId="5" applyNumberFormat="1" applyFont="1" applyBorder="1" applyAlignment="1">
      <alignment horizontal="left" vertical="center" wrapText="1" indent="6"/>
    </xf>
    <xf numFmtId="2" fontId="43" fillId="0" borderId="69" xfId="5" applyNumberFormat="1" applyFont="1" applyBorder="1" applyAlignment="1">
      <alignment horizontal="left" vertical="center" wrapText="1" indent="6"/>
    </xf>
    <xf numFmtId="2" fontId="43" fillId="0" borderId="63" xfId="5" applyNumberFormat="1" applyFont="1" applyBorder="1" applyAlignment="1">
      <alignment horizontal="left" vertical="center" wrapText="1" indent="6"/>
    </xf>
    <xf numFmtId="2" fontId="43" fillId="0" borderId="64" xfId="5" applyNumberFormat="1" applyFont="1" applyBorder="1" applyAlignment="1">
      <alignment horizontal="left" vertical="center" wrapText="1" indent="6"/>
    </xf>
    <xf numFmtId="0" fontId="78" fillId="10" borderId="0" xfId="5" applyFont="1" applyFill="1" applyAlignment="1">
      <alignment horizontal="left" vertical="center" wrapText="1"/>
    </xf>
    <xf numFmtId="2" fontId="78" fillId="8" borderId="7" xfId="5" applyNumberFormat="1" applyFont="1" applyFill="1" applyBorder="1" applyAlignment="1">
      <alignment horizontal="center" vertical="center" wrapText="1"/>
    </xf>
    <xf numFmtId="2" fontId="78" fillId="8" borderId="0" xfId="5" applyNumberFormat="1" applyFont="1" applyFill="1" applyAlignment="1">
      <alignment horizontal="center" vertical="center" wrapText="1"/>
    </xf>
    <xf numFmtId="2" fontId="78" fillId="8" borderId="45" xfId="5" applyNumberFormat="1" applyFont="1" applyFill="1" applyBorder="1" applyAlignment="1">
      <alignment horizontal="center" vertical="center" wrapText="1"/>
    </xf>
    <xf numFmtId="0" fontId="20" fillId="11" borderId="97" xfId="0" applyFont="1" applyFill="1" applyBorder="1" applyAlignment="1">
      <alignment horizontal="left" vertical="center" wrapText="1"/>
    </xf>
    <xf numFmtId="10" fontId="20" fillId="11" borderId="42" xfId="7" applyNumberFormat="1" applyFont="1" applyFill="1" applyBorder="1" applyAlignment="1">
      <alignment horizontal="center" vertical="center" wrapText="1"/>
    </xf>
    <xf numFmtId="10" fontId="20" fillId="11" borderId="98" xfId="7" applyNumberFormat="1" applyFont="1" applyFill="1" applyBorder="1" applyAlignment="1">
      <alignment horizontal="center" vertical="center" wrapText="1"/>
    </xf>
    <xf numFmtId="0" fontId="20" fillId="11" borderId="43" xfId="0" applyFont="1" applyFill="1" applyBorder="1" applyAlignment="1">
      <alignment horizontal="left" vertical="center" wrapText="1"/>
    </xf>
    <xf numFmtId="168" fontId="20" fillId="11" borderId="41" xfId="5" applyNumberFormat="1" applyFont="1" applyFill="1" applyBorder="1" applyAlignment="1">
      <alignment horizontal="center" vertical="center" wrapText="1"/>
    </xf>
    <xf numFmtId="168" fontId="20" fillId="11" borderId="16" xfId="5" applyNumberFormat="1" applyFont="1" applyFill="1" applyBorder="1" applyAlignment="1">
      <alignment horizontal="center" vertical="center" wrapText="1"/>
    </xf>
  </cellXfs>
  <cellStyles count="12">
    <cellStyle name="Hyperlink" xfId="1" builtinId="8"/>
    <cellStyle name="Hyperlink 2 2" xfId="11" xr:uid="{00000000-0005-0000-0000-000001000000}"/>
    <cellStyle name="Normal" xfId="0" builtinId="0"/>
    <cellStyle name="Normal 2" xfId="2" xr:uid="{00000000-0005-0000-0000-000003000000}"/>
    <cellStyle name="Normal 3" xfId="3" xr:uid="{00000000-0005-0000-0000-000004000000}"/>
    <cellStyle name="Normal_Naca Import LCL Pricing Schedule 13-04-2005" xfId="4" xr:uid="{00000000-0005-0000-0000-000005000000}"/>
    <cellStyle name="Normal_NACA LCL Export Tariff March 2004" xfId="5" xr:uid="{00000000-0005-0000-0000-000006000000}"/>
    <cellStyle name="Normal_NACA LCL Export Tariff March 2004 2" xfId="8" xr:uid="{00000000-0005-0000-0000-000007000000}"/>
    <cellStyle name="Normal_NACA LCL Export Tariff March 2004 3" xfId="10" xr:uid="{00000000-0005-0000-0000-000008000000}"/>
    <cellStyle name="Per cent" xfId="6" builtinId="5"/>
    <cellStyle name="Percent 2" xfId="7" xr:uid="{00000000-0005-0000-0000-00000A000000}"/>
    <cellStyle name="Standard_contactlist Germany_ Januar 2012" xfId="9" xr:uid="{00000000-0005-0000-0000-00000B000000}"/>
  </cellStyles>
  <dxfs count="17">
    <dxf>
      <font>
        <b val="0"/>
        <i val="0"/>
        <color rgb="FFE03C31"/>
      </font>
    </dxf>
    <dxf>
      <fill>
        <patternFill>
          <bgColor theme="0"/>
        </patternFill>
      </fill>
    </dxf>
    <dxf>
      <font>
        <color theme="0"/>
      </font>
      <fill>
        <patternFill>
          <bgColor theme="0"/>
        </patternFill>
      </fill>
    </dxf>
    <dxf>
      <font>
        <b/>
        <i val="0"/>
        <color rgb="FFE03C31"/>
      </font>
      <border>
        <bottom style="thin">
          <color rgb="FFE03C31"/>
        </bottom>
      </border>
    </dxf>
    <dxf>
      <font>
        <sz val="10"/>
        <color rgb="FF001871"/>
        <name val="Arial"/>
        <family val="2"/>
        <scheme val="none"/>
      </font>
      <border>
        <left style="thin">
          <color theme="0" tint="-0.24994659260841701"/>
        </left>
        <right style="thin">
          <color theme="0" tint="-0.24994659260841701"/>
        </right>
        <top style="thin">
          <color theme="0" tint="-0.24994659260841701"/>
        </top>
        <bottom style="thin">
          <color theme="0" tint="-0.24994659260841701"/>
        </bottom>
      </border>
    </dxf>
    <dxf>
      <font>
        <b/>
        <i val="0"/>
        <color rgb="FFE03C31"/>
      </font>
      <border>
        <bottom style="thin">
          <color rgb="FFE03C31"/>
        </bottom>
      </border>
    </dxf>
    <dxf>
      <font>
        <sz val="8"/>
        <color rgb="FF001871"/>
        <name val="Arial"/>
        <family val="2"/>
        <scheme val="none"/>
      </font>
      <border>
        <left style="thin">
          <color theme="0" tint="-0.24994659260841701"/>
        </left>
        <right style="thin">
          <color theme="0" tint="-0.24994659260841701"/>
        </right>
        <top style="thin">
          <color theme="0" tint="-0.24994659260841701"/>
        </top>
        <bottom style="thin">
          <color theme="0" tint="-0.24994659260841701"/>
        </bottom>
      </border>
    </dxf>
    <dxf>
      <font>
        <b/>
        <i val="0"/>
        <color rgb="FFE03C31"/>
      </font>
      <border>
        <bottom style="thin">
          <color rgb="FFE03C31"/>
        </bottom>
      </border>
    </dxf>
    <dxf>
      <font>
        <sz val="8"/>
        <color rgb="FF001871"/>
        <name val="Arial"/>
        <family val="2"/>
        <scheme val="none"/>
      </font>
      <border>
        <left style="thin">
          <color theme="0" tint="-0.24994659260841701"/>
        </left>
        <right style="thin">
          <color theme="0" tint="-0.24994659260841701"/>
        </right>
        <top style="thin">
          <color theme="0" tint="-0.24994659260841701"/>
        </top>
        <bottom style="thin">
          <color theme="0" tint="-0.24994659260841701"/>
        </bottom>
      </border>
    </dxf>
    <dxf>
      <font>
        <b/>
        <i val="0"/>
        <color rgb="FFE03C31"/>
      </font>
      <border>
        <bottom style="thin">
          <color rgb="FFE03C31"/>
        </bottom>
      </border>
    </dxf>
    <dxf>
      <font>
        <sz val="8"/>
        <color rgb="FF001871"/>
        <name val="Arial"/>
        <family val="2"/>
        <scheme val="none"/>
      </font>
      <border>
        <left style="thin">
          <color theme="0" tint="-0.24994659260841701"/>
        </left>
        <right style="thin">
          <color theme="0" tint="-0.24994659260841701"/>
        </right>
        <top style="thin">
          <color theme="0" tint="-0.24994659260841701"/>
        </top>
        <bottom style="thin">
          <color theme="0" tint="-0.24994659260841701"/>
        </bottom>
      </border>
    </dxf>
    <dxf>
      <font>
        <b/>
        <i val="0"/>
        <color rgb="FFE03C31"/>
      </font>
      <border>
        <bottom style="thin">
          <color rgb="FFE03C31"/>
        </bottom>
      </border>
    </dxf>
    <dxf>
      <font>
        <sz val="8"/>
        <color rgb="FF001871"/>
        <name val="Arial"/>
        <family val="2"/>
        <scheme val="none"/>
      </font>
      <border>
        <left style="thin">
          <color theme="0" tint="-0.24994659260841701"/>
        </left>
        <right style="thin">
          <color theme="0" tint="-0.24994659260841701"/>
        </right>
        <top style="thin">
          <color theme="0" tint="-0.24994659260841701"/>
        </top>
        <bottom style="thin">
          <color theme="0" tint="-0.24994659260841701"/>
        </bottom>
      </border>
    </dxf>
    <dxf>
      <font>
        <b/>
        <i val="0"/>
        <color rgb="FFE03C31"/>
      </font>
      <border>
        <bottom style="thin">
          <color rgb="FFE03C31"/>
        </bottom>
      </border>
    </dxf>
    <dxf>
      <font>
        <sz val="8"/>
        <color rgb="FF001871"/>
        <name val="Arial"/>
        <family val="2"/>
        <scheme val="none"/>
      </font>
      <border>
        <left style="thin">
          <color theme="0" tint="-0.24994659260841701"/>
        </left>
        <right style="thin">
          <color theme="0" tint="-0.24994659260841701"/>
        </right>
        <top style="thin">
          <color theme="0" tint="-0.24994659260841701"/>
        </top>
        <bottom style="thin">
          <color theme="0" tint="-0.24994659260841701"/>
        </bottom>
      </border>
    </dxf>
    <dxf>
      <font>
        <b/>
        <i val="0"/>
        <color rgb="FFE03C31"/>
      </font>
      <border>
        <bottom style="thin">
          <color rgb="FFE03C31"/>
        </bottom>
      </border>
    </dxf>
    <dxf>
      <font>
        <sz val="8"/>
        <color rgb="FF001871"/>
        <name val="Arial"/>
        <family val="2"/>
        <scheme val="none"/>
      </font>
      <border>
        <left style="thin">
          <color theme="0" tint="-0.24994659260841701"/>
        </left>
        <right style="thin">
          <color theme="0" tint="-0.24994659260841701"/>
        </right>
        <top style="thin">
          <color theme="0" tint="-0.24994659260841701"/>
        </top>
        <bottom style="thin">
          <color theme="0" tint="-0.24994659260841701"/>
        </bottom>
      </border>
    </dxf>
  </dxfs>
  <tableStyles count="7" defaultTableStyle="TableStyleMedium2" defaultPivotStyle="PivotStyleLight16">
    <tableStyle name="Slicer Style 1 3" pivot="0" table="0" count="5" xr9:uid="{FD413BC4-403D-464F-B001-0E43AA6B8AD5}">
      <tableStyleElement type="wholeTable" dxfId="16"/>
      <tableStyleElement type="headerRow" dxfId="15"/>
    </tableStyle>
    <tableStyle name="Slicer Style 1 3 2" pivot="0" table="0" count="5" xr9:uid="{5B54AB58-33F8-4047-967E-427A6CBC25D9}">
      <tableStyleElement type="wholeTable" dxfId="14"/>
      <tableStyleElement type="headerRow" dxfId="13"/>
    </tableStyle>
    <tableStyle name="Slicer Style 1 3 3" pivot="0" table="0" count="5" xr9:uid="{677E0E09-E39E-423F-A4D4-8C147AA60414}">
      <tableStyleElement type="wholeTable" dxfId="12"/>
      <tableStyleElement type="headerRow" dxfId="11"/>
    </tableStyle>
    <tableStyle name="Slicer Style 1 3 3 2" pivot="0" table="0" count="5" xr9:uid="{21B98B3B-085A-459B-AD87-ED69DAE9D7CA}">
      <tableStyleElement type="wholeTable" dxfId="10"/>
      <tableStyleElement type="headerRow" dxfId="9"/>
    </tableStyle>
    <tableStyle name="Slicer Style 1 3 4" pivot="0" table="0" count="5" xr9:uid="{F3CD1B64-8E67-46B4-860B-11917CA646DE}">
      <tableStyleElement type="wholeTable" dxfId="8"/>
      <tableStyleElement type="headerRow" dxfId="7"/>
    </tableStyle>
    <tableStyle name="Slicer Style 1 3 5" pivot="0" table="0" count="6" xr9:uid="{1B0C6365-965A-4C1B-942A-71DE21EFFDBC}">
      <tableStyleElement type="wholeTable" dxfId="6"/>
      <tableStyleElement type="headerRow" dxfId="5"/>
    </tableStyle>
    <tableStyle name="Slicer Style 1 3 5 2" pivot="0" table="0" count="7" xr9:uid="{6C8798F9-2F64-436C-9596-2777AE6A523B}">
      <tableStyleElement type="wholeTable" dxfId="4"/>
      <tableStyleElement type="headerRow" dxfId="3"/>
    </tableStyle>
  </tableStyles>
  <colors>
    <mruColors>
      <color rgb="FF001871"/>
      <color rgb="FFE03C31"/>
      <color rgb="FFB7B8B9"/>
      <color rgb="FF4EC3E0"/>
      <color rgb="FFF33C30"/>
      <color rgb="FFF1F1F1"/>
      <color rgb="FF4E5FFF"/>
    </mruColors>
  </colors>
  <extLst>
    <ext xmlns:x14="http://schemas.microsoft.com/office/spreadsheetml/2009/9/main" uri="{46F421CA-312F-682f-3DD2-61675219B42D}">
      <x14:dxfs count="24">
        <dxf>
          <font>
            <sz val="10"/>
          </font>
          <fill>
            <patternFill>
              <bgColor rgb="FF4EC3E0"/>
            </patternFill>
          </fill>
        </dxf>
        <dxf>
          <font>
            <sz val="10"/>
          </font>
        </dxf>
        <dxf>
          <font>
            <sz val="10"/>
            <color rgb="FF001871"/>
          </font>
          <fill>
            <patternFill>
              <bgColor theme="0" tint="-0.14996795556505021"/>
            </patternFill>
          </fill>
          <border>
            <left style="thin">
              <color theme="0" tint="-0.14996795556505021"/>
            </left>
            <right style="thin">
              <color theme="0" tint="-0.14996795556505021"/>
            </right>
            <top style="thin">
              <color theme="0" tint="-0.14996795556505021"/>
            </top>
            <bottom style="thin">
              <color theme="0" tint="-0.14996795556505021"/>
            </bottom>
          </border>
        </dxf>
        <dxf>
          <font>
            <sz val="10"/>
          </font>
        </dxf>
        <dxf>
          <font>
            <sz val="10"/>
            <color rgb="FF4EC3E0"/>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ill>
            <patternFill>
              <bgColor rgb="FF4EC3E0"/>
            </patternFill>
          </fill>
        </dxf>
        <dxf>
          <font>
            <sz val="10"/>
            <color rgb="FF001871"/>
          </font>
          <fill>
            <patternFill>
              <bgColor theme="0" tint="-0.14996795556505021"/>
            </patternFill>
          </fill>
          <border>
            <left style="thin">
              <color theme="0" tint="-0.14996795556505021"/>
            </left>
            <right style="thin">
              <color theme="0" tint="-0.14996795556505021"/>
            </right>
            <top style="thin">
              <color theme="0" tint="-0.14996795556505021"/>
            </top>
            <bottom style="thin">
              <color theme="0" tint="-0.14996795556505021"/>
            </bottom>
          </border>
        </dxf>
        <dxf>
          <font>
            <sz val="10"/>
          </font>
        </dxf>
        <dxf>
          <font>
            <sz val="10"/>
            <color rgb="FF4EC3E0"/>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ill>
            <patternFill>
              <bgColor rgb="FF4EC3E0"/>
            </patternFill>
          </fill>
        </dxf>
        <dxf>
          <font>
            <sz val="8"/>
            <color rgb="FF001871"/>
          </font>
          <fill>
            <patternFill>
              <bgColor theme="0" tint="-0.14996795556505021"/>
            </patternFill>
          </fill>
          <border>
            <left style="thin">
              <color theme="0" tint="-0.14996795556505021"/>
            </left>
            <right style="thin">
              <color theme="0" tint="-0.14996795556505021"/>
            </right>
            <top style="thin">
              <color theme="0" tint="-0.14996795556505021"/>
            </top>
            <bottom style="thin">
              <color theme="0" tint="-0.14996795556505021"/>
            </bottom>
          </border>
        </dxf>
        <dxf>
          <font>
            <color rgb="FF4EC3E0"/>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ill>
            <patternFill>
              <bgColor rgb="FF4EC3E0"/>
            </patternFill>
          </fill>
        </dxf>
        <dxf>
          <font>
            <sz val="10"/>
            <color rgb="FF001871"/>
          </font>
          <fill>
            <patternFill>
              <bgColor theme="0" tint="-0.14996795556505021"/>
            </patternFill>
          </fill>
          <border>
            <left style="thin">
              <color theme="0" tint="-0.14996795556505021"/>
            </left>
            <right style="thin">
              <color theme="0" tint="-0.14996795556505021"/>
            </right>
            <top style="thin">
              <color theme="0" tint="-0.14996795556505021"/>
            </top>
            <bottom style="thin">
              <color theme="0" tint="-0.14996795556505021"/>
            </bottom>
          </border>
        </dxf>
        <dxf>
          <font>
            <color rgb="FF4EC3E0"/>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ill>
            <patternFill>
              <bgColor rgb="FF4EC3E0"/>
            </patternFill>
          </fill>
        </dxf>
        <dxf>
          <font>
            <sz val="14"/>
            <color rgb="FF001871"/>
          </font>
          <fill>
            <patternFill>
              <bgColor theme="0" tint="-0.14996795556505021"/>
            </patternFill>
          </fill>
          <border>
            <left style="thin">
              <color theme="0" tint="-0.14996795556505021"/>
            </left>
            <right style="thin">
              <color theme="0" tint="-0.14996795556505021"/>
            </right>
            <top style="thin">
              <color theme="0" tint="-0.14996795556505021"/>
            </top>
            <bottom style="thin">
              <color theme="0" tint="-0.14996795556505021"/>
            </bottom>
          </border>
        </dxf>
        <dxf>
          <font>
            <color rgb="FF4EC3E0"/>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ill>
            <patternFill>
              <bgColor rgb="FF4EC3E0"/>
            </patternFill>
          </fill>
        </dxf>
        <dxf>
          <font>
            <color rgb="FF001871"/>
          </font>
          <fill>
            <patternFill>
              <bgColor theme="0" tint="-0.14996795556505021"/>
            </patternFill>
          </fill>
          <border>
            <left style="thin">
              <color theme="0" tint="-0.14996795556505021"/>
            </left>
            <right style="thin">
              <color theme="0" tint="-0.14996795556505021"/>
            </right>
            <top style="thin">
              <color theme="0" tint="-0.14996795556505021"/>
            </top>
            <bottom style="thin">
              <color theme="0" tint="-0.14996795556505021"/>
            </bottom>
          </border>
        </dxf>
        <dxf>
          <font>
            <sz val="8"/>
            <color rgb="FF4EC3E0"/>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ill>
            <patternFill>
              <bgColor rgb="FF4EC3E0"/>
            </patternFill>
          </fill>
        </dxf>
        <dxf>
          <font>
            <color rgb="FF001871"/>
          </font>
          <fill>
            <patternFill>
              <bgColor theme="0" tint="-0.14996795556505021"/>
            </patternFill>
          </fill>
          <border>
            <left style="thin">
              <color theme="0" tint="-0.14996795556505021"/>
            </left>
            <right style="thin">
              <color theme="0" tint="-0.14996795556505021"/>
            </right>
            <top style="thin">
              <color theme="0" tint="-0.14996795556505021"/>
            </top>
            <bottom style="thin">
              <color theme="0" tint="-0.14996795556505021"/>
            </bottom>
          </border>
        </dxf>
        <dxf>
          <font>
            <color rgb="FF4EC3E0"/>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Slicer Style 1 3">
        <x14:slicerStyle name="Slicer Style 1 3">
          <x14:slicerStyleElements>
            <x14:slicerStyleElement type="unselectedItemWithData" dxfId="23"/>
            <x14:slicerStyleElement type="selectedItemWithData" dxfId="22"/>
            <x14:slicerStyleElement type="hoveredSelectedItemWithData" dxfId="21"/>
          </x14:slicerStyleElements>
        </x14:slicerStyle>
        <x14:slicerStyle name="Slicer Style 1 3 2">
          <x14:slicerStyleElements>
            <x14:slicerStyleElement type="unselectedItemWithData" dxfId="20"/>
            <x14:slicerStyleElement type="selectedItemWithData" dxfId="19"/>
            <x14:slicerStyleElement type="hoveredSelectedItemWithData" dxfId="18"/>
          </x14:slicerStyleElements>
        </x14:slicerStyle>
        <x14:slicerStyle name="Slicer Style 1 3 3">
          <x14:slicerStyleElements>
            <x14:slicerStyleElement type="unselectedItemWithData" dxfId="17"/>
            <x14:slicerStyleElement type="selectedItemWithData" dxfId="16"/>
            <x14:slicerStyleElement type="hoveredSelectedItemWithData" dxfId="15"/>
          </x14:slicerStyleElements>
        </x14:slicerStyle>
        <x14:slicerStyle name="Slicer Style 1 3 3 2">
          <x14:slicerStyleElements>
            <x14:slicerStyleElement type="unselectedItemWithData" dxfId="14"/>
            <x14:slicerStyleElement type="selectedItemWithData" dxfId="13"/>
            <x14:slicerStyleElement type="hoveredSelectedItemWithData" dxfId="12"/>
          </x14:slicerStyleElements>
        </x14:slicerStyle>
        <x14:slicerStyle name="Slicer Style 1 3 4">
          <x14:slicerStyleElements>
            <x14:slicerStyleElement type="unselectedItemWithData" dxfId="11"/>
            <x14:slicerStyleElement type="selectedItemWithData" dxfId="10"/>
            <x14:slicerStyleElement type="hoveredSelectedItemWithData" dxfId="9"/>
          </x14:slicerStyleElements>
        </x14:slicerStyle>
        <x14:slicerStyle name="Slicer Style 1 3 5">
          <x14:slicerStyleElements>
            <x14:slicerStyleElement type="unselectedItemWithData" dxfId="8"/>
            <x14:slicerStyleElement type="unselectedItemWithNoData" dxfId="7"/>
            <x14:slicerStyleElement type="selectedItemWithData" dxfId="6"/>
            <x14:slicerStyleElement type="hoveredSelectedItemWithData" dxfId="5"/>
          </x14:slicerStyleElements>
        </x14:slicerStyle>
        <x14:slicerStyle name="Slicer Style 1 3 5 2">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vanguardlogistics.com"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14</xdr:col>
      <xdr:colOff>20954</xdr:colOff>
      <xdr:row>35</xdr:row>
      <xdr:rowOff>34774</xdr:rowOff>
    </xdr:to>
    <xdr:pic>
      <xdr:nvPicPr>
        <xdr:cNvPr id="2" name="Picture 1">
          <a:extLst>
            <a:ext uri="{FF2B5EF4-FFF2-40B4-BE49-F238E27FC236}">
              <a16:creationId xmlns:a16="http://schemas.microsoft.com/office/drawing/2014/main" id="{84970AF3-BB62-4D1B-835B-11B180EAD1B1}"/>
            </a:ext>
          </a:extLst>
        </xdr:cNvPr>
        <xdr:cNvPicPr>
          <a:picLocks noChangeAspect="1"/>
        </xdr:cNvPicPr>
      </xdr:nvPicPr>
      <xdr:blipFill>
        <a:blip xmlns:r="http://schemas.openxmlformats.org/officeDocument/2006/relationships" r:embed="rId1"/>
        <a:stretch>
          <a:fillRect/>
        </a:stretch>
      </xdr:blipFill>
      <xdr:spPr>
        <a:xfrm flipH="1">
          <a:off x="0" y="17417"/>
          <a:ext cx="9791699" cy="6761057"/>
        </a:xfrm>
        <a:prstGeom prst="rect">
          <a:avLst/>
        </a:prstGeom>
      </xdr:spPr>
    </xdr:pic>
    <xdr:clientData/>
  </xdr:twoCellAnchor>
  <xdr:oneCellAnchor>
    <xdr:from>
      <xdr:col>16</xdr:col>
      <xdr:colOff>328083</xdr:colOff>
      <xdr:row>14</xdr:row>
      <xdr:rowOff>42333</xdr:rowOff>
    </xdr:from>
    <xdr:ext cx="184731" cy="264560"/>
    <xdr:sp macro="" textlink="">
      <xdr:nvSpPr>
        <xdr:cNvPr id="3" name="TextBox 2">
          <a:extLst>
            <a:ext uri="{FF2B5EF4-FFF2-40B4-BE49-F238E27FC236}">
              <a16:creationId xmlns:a16="http://schemas.microsoft.com/office/drawing/2014/main" id="{19787701-2665-4DF3-8761-D8912D05E0BC}"/>
            </a:ext>
          </a:extLst>
        </xdr:cNvPr>
        <xdr:cNvSpPr txBox="1"/>
      </xdr:nvSpPr>
      <xdr:spPr>
        <a:xfrm>
          <a:off x="10925598" y="28922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6</xdr:col>
      <xdr:colOff>589643</xdr:colOff>
      <xdr:row>22</xdr:row>
      <xdr:rowOff>117929</xdr:rowOff>
    </xdr:from>
    <xdr:ext cx="184731" cy="264560"/>
    <xdr:sp macro="" textlink="">
      <xdr:nvSpPr>
        <xdr:cNvPr id="4" name="TextBox 3">
          <a:extLst>
            <a:ext uri="{FF2B5EF4-FFF2-40B4-BE49-F238E27FC236}">
              <a16:creationId xmlns:a16="http://schemas.microsoft.com/office/drawing/2014/main" id="{901FC44C-89C2-4DDC-9880-A91AFC779FD3}"/>
            </a:ext>
          </a:extLst>
        </xdr:cNvPr>
        <xdr:cNvSpPr txBox="1"/>
      </xdr:nvSpPr>
      <xdr:spPr>
        <a:xfrm>
          <a:off x="4451078" y="4194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twoCellAnchor>
    <xdr:from>
      <xdr:col>1</xdr:col>
      <xdr:colOff>104322</xdr:colOff>
      <xdr:row>29</xdr:row>
      <xdr:rowOff>164798</xdr:rowOff>
    </xdr:from>
    <xdr:to>
      <xdr:col>6</xdr:col>
      <xdr:colOff>612320</xdr:colOff>
      <xdr:row>34</xdr:row>
      <xdr:rowOff>0</xdr:rowOff>
    </xdr:to>
    <xdr:sp macro="" textlink="">
      <xdr:nvSpPr>
        <xdr:cNvPr id="5" name="TextBox 4">
          <a:extLst>
            <a:ext uri="{FF2B5EF4-FFF2-40B4-BE49-F238E27FC236}">
              <a16:creationId xmlns:a16="http://schemas.microsoft.com/office/drawing/2014/main" id="{B11B734E-3773-4BDE-ADE0-E5C14A26A1ED}"/>
            </a:ext>
          </a:extLst>
        </xdr:cNvPr>
        <xdr:cNvSpPr txBox="1"/>
      </xdr:nvSpPr>
      <xdr:spPr>
        <a:xfrm>
          <a:off x="197667" y="5674058"/>
          <a:ext cx="4272278" cy="82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a:solidFill>
                <a:schemeClr val="bg1"/>
              </a:solidFill>
              <a:latin typeface="Arial" panose="020B0604020202020204" pitchFamily="34" charset="0"/>
              <a:cs typeface="Arial" panose="020B0604020202020204" pitchFamily="34" charset="0"/>
            </a:rPr>
            <a:t>Effective		</a:t>
          </a:r>
          <a:r>
            <a:rPr lang="en-FJ" sz="1600" b="1">
              <a:solidFill>
                <a:schemeClr val="bg1"/>
              </a:solidFill>
              <a:latin typeface="Arial" panose="020B0604020202020204" pitchFamily="34" charset="0"/>
              <a:cs typeface="Arial" panose="020B0604020202020204" pitchFamily="34" charset="0"/>
            </a:rPr>
            <a:t>1st</a:t>
          </a:r>
          <a:r>
            <a:rPr lang="en-AU" sz="1600" b="1">
              <a:solidFill>
                <a:schemeClr val="bg1"/>
              </a:solidFill>
              <a:latin typeface="Arial" panose="020B0604020202020204" pitchFamily="34" charset="0"/>
              <a:cs typeface="Arial" panose="020B0604020202020204" pitchFamily="34" charset="0"/>
            </a:rPr>
            <a:t> </a:t>
          </a:r>
          <a:r>
            <a:rPr lang="en-FJ" sz="1600" b="1">
              <a:solidFill>
                <a:schemeClr val="bg1"/>
              </a:solidFill>
              <a:latin typeface="Arial" panose="020B0604020202020204" pitchFamily="34" charset="0"/>
              <a:cs typeface="Arial" panose="020B0604020202020204" pitchFamily="34" charset="0"/>
            </a:rPr>
            <a:t>August</a:t>
          </a:r>
          <a:r>
            <a:rPr lang="en-AU" sz="1600" b="1">
              <a:solidFill>
                <a:schemeClr val="bg1"/>
              </a:solidFill>
              <a:latin typeface="Arial" panose="020B0604020202020204" pitchFamily="34" charset="0"/>
              <a:cs typeface="Arial" panose="020B0604020202020204" pitchFamily="34" charset="0"/>
            </a:rPr>
            <a:t> 2026</a:t>
          </a:r>
        </a:p>
        <a:p>
          <a:r>
            <a:rPr lang="en-AU" sz="1600" b="1">
              <a:solidFill>
                <a:schemeClr val="bg1"/>
              </a:solidFill>
              <a:latin typeface="Arial" panose="020B0604020202020204" pitchFamily="34" charset="0"/>
              <a:cs typeface="Arial" panose="020B0604020202020204" pitchFamily="34" charset="0"/>
            </a:rPr>
            <a:t>Expires		</a:t>
          </a:r>
          <a:r>
            <a:rPr lang="en-FJ" sz="1600" b="1">
              <a:solidFill>
                <a:schemeClr val="bg1"/>
              </a:solidFill>
              <a:latin typeface="Arial" panose="020B0604020202020204" pitchFamily="34" charset="0"/>
              <a:cs typeface="Arial" panose="020B0604020202020204" pitchFamily="34" charset="0"/>
            </a:rPr>
            <a:t>31st</a:t>
          </a:r>
          <a:r>
            <a:rPr lang="en-FJ" sz="1600" b="1" baseline="0">
              <a:solidFill>
                <a:schemeClr val="bg1"/>
              </a:solidFill>
              <a:latin typeface="Arial" panose="020B0604020202020204" pitchFamily="34" charset="0"/>
              <a:cs typeface="Arial" panose="020B0604020202020204" pitchFamily="34" charset="0"/>
            </a:rPr>
            <a:t> August</a:t>
          </a:r>
          <a:r>
            <a:rPr lang="en-AU" sz="1600" b="1">
              <a:solidFill>
                <a:schemeClr val="bg1"/>
              </a:solidFill>
              <a:latin typeface="Arial" panose="020B0604020202020204" pitchFamily="34" charset="0"/>
              <a:cs typeface="Arial" panose="020B0604020202020204" pitchFamily="34" charset="0"/>
            </a:rPr>
            <a:t> 2026</a:t>
          </a:r>
        </a:p>
      </xdr:txBody>
    </xdr:sp>
    <xdr:clientData/>
  </xdr:twoCellAnchor>
  <xdr:twoCellAnchor>
    <xdr:from>
      <xdr:col>1</xdr:col>
      <xdr:colOff>345281</xdr:colOff>
      <xdr:row>11</xdr:row>
      <xdr:rowOff>155728</xdr:rowOff>
    </xdr:from>
    <xdr:to>
      <xdr:col>8</xdr:col>
      <xdr:colOff>312965</xdr:colOff>
      <xdr:row>22</xdr:row>
      <xdr:rowOff>95251</xdr:rowOff>
    </xdr:to>
    <xdr:sp macro="" textlink="">
      <xdr:nvSpPr>
        <xdr:cNvPr id="6" name="Tijdelijke aanduiding voor inhoud 2">
          <a:extLst>
            <a:ext uri="{FF2B5EF4-FFF2-40B4-BE49-F238E27FC236}">
              <a16:creationId xmlns:a16="http://schemas.microsoft.com/office/drawing/2014/main" id="{46323D92-D5A7-4E24-9B28-222A97C8899A}"/>
            </a:ext>
          </a:extLst>
        </xdr:cNvPr>
        <xdr:cNvSpPr>
          <a:spLocks noGrp="1"/>
        </xdr:cNvSpPr>
      </xdr:nvSpPr>
      <xdr:spPr>
        <a:xfrm>
          <a:off x="440531" y="2489353"/>
          <a:ext cx="5065464" cy="1678788"/>
        </a:xfrm>
        <a:prstGeom prst="rect">
          <a:avLst/>
        </a:prstGeom>
        <a:noFill/>
      </xdr:spPr>
      <xdr:txBody>
        <a:bodyPr vert="horz" wrap="square" lIns="360000" tIns="360000" rIns="360000" bIns="360000" rtlCol="0">
          <a:noAutofit/>
        </a:bodyPr>
        <a:lstStyle>
          <a:lvl1pPr marL="0" indent="0" algn="l" defTabSz="914400" rtl="0" eaLnBrk="1" latinLnBrk="0" hangingPunct="1">
            <a:lnSpc>
              <a:spcPct val="90000"/>
            </a:lnSpc>
            <a:spcBef>
              <a:spcPts val="0"/>
            </a:spcBef>
            <a:spcAft>
              <a:spcPts val="1200"/>
            </a:spcAft>
            <a:buFont typeface="Arial" panose="020B0604020202020204" pitchFamily="34" charset="0"/>
            <a:buNone/>
            <a:defRPr sz="3200" b="1" i="0" kern="1200">
              <a:solidFill>
                <a:schemeClr val="bg1"/>
              </a:solidFill>
              <a:latin typeface="Verdana" panose="020B0604030504040204" pitchFamily="34" charset="0"/>
              <a:ea typeface="Verdana" panose="020B0604030504040204" pitchFamily="34" charset="0"/>
              <a:cs typeface="Verdana" panose="020B0604030504040204" pitchFamily="34" charset="0"/>
            </a:defRPr>
          </a:lvl1pPr>
          <a:lvl2pPr marL="0" indent="0" algn="l" defTabSz="914400" rtl="0" eaLnBrk="1" latinLnBrk="0" hangingPunct="1">
            <a:lnSpc>
              <a:spcPct val="90000"/>
            </a:lnSpc>
            <a:spcBef>
              <a:spcPts val="0"/>
            </a:spcBef>
            <a:spcAft>
              <a:spcPts val="1200"/>
            </a:spcAft>
            <a:buFont typeface="Arial" panose="020B0604020202020204" pitchFamily="34" charset="0"/>
            <a:buNone/>
            <a:tabLst/>
            <a:defRPr sz="1200" b="0" i="0" kern="1200">
              <a:solidFill>
                <a:schemeClr val="bg1"/>
              </a:solidFill>
              <a:latin typeface="Verdana" panose="020B0604030504040204" pitchFamily="34" charset="0"/>
              <a:ea typeface="Verdana" panose="020B0604030504040204" pitchFamily="34" charset="0"/>
              <a:cs typeface="Verdana" panose="020B0604030504040204" pitchFamily="34" charset="0"/>
            </a:defRPr>
          </a:lvl2pPr>
          <a:lvl3pPr marL="182563" indent="-182563" algn="l" defTabSz="914400" rtl="0" eaLnBrk="1" latinLnBrk="0" hangingPunct="1">
            <a:lnSpc>
              <a:spcPct val="90000"/>
            </a:lnSpc>
            <a:spcBef>
              <a:spcPts val="0"/>
            </a:spcBef>
            <a:spcAft>
              <a:spcPts val="1200"/>
            </a:spcAft>
            <a:buFont typeface="Arial" panose="020B0604020202020204" pitchFamily="34" charset="0"/>
            <a:buChar char="•"/>
            <a:tabLst/>
            <a:defRPr sz="1200" b="0" i="0" kern="1200">
              <a:solidFill>
                <a:schemeClr val="bg1"/>
              </a:solidFill>
              <a:latin typeface="Verdana" panose="020B0604030504040204" pitchFamily="34" charset="0"/>
              <a:ea typeface="Verdana" panose="020B0604030504040204" pitchFamily="34" charset="0"/>
              <a:cs typeface="Verdana" panose="020B0604030504040204" pitchFamily="34" charset="0"/>
            </a:defRPr>
          </a:lvl3pPr>
          <a:lvl4pPr marL="360000" indent="-180000" algn="l" defTabSz="914400" rtl="0" eaLnBrk="1" latinLnBrk="0" hangingPunct="1">
            <a:lnSpc>
              <a:spcPct val="90000"/>
            </a:lnSpc>
            <a:spcBef>
              <a:spcPts val="0"/>
            </a:spcBef>
            <a:spcAft>
              <a:spcPts val="1200"/>
            </a:spcAft>
            <a:buFont typeface="Arial" panose="020B0604020202020204" pitchFamily="34" charset="0"/>
            <a:buChar char="•"/>
            <a:defRPr sz="1100" b="0" i="0" kern="1200">
              <a:solidFill>
                <a:schemeClr val="bg1"/>
              </a:solidFill>
              <a:latin typeface="Verdana" panose="020B0604030504040204" pitchFamily="34" charset="0"/>
              <a:ea typeface="Verdana" panose="020B0604030504040204" pitchFamily="34" charset="0"/>
              <a:cs typeface="Verdana" panose="020B0604030504040204" pitchFamily="34" charset="0"/>
            </a:defRPr>
          </a:lvl4pPr>
          <a:lvl5pPr marL="540000" indent="-180000" algn="l" defTabSz="914400" rtl="0" eaLnBrk="1" latinLnBrk="0" hangingPunct="1">
            <a:lnSpc>
              <a:spcPct val="90000"/>
            </a:lnSpc>
            <a:spcBef>
              <a:spcPts val="0"/>
            </a:spcBef>
            <a:spcAft>
              <a:spcPts val="1200"/>
            </a:spcAft>
            <a:buFont typeface="Arial" panose="020B0604020202020204" pitchFamily="34" charset="0"/>
            <a:buChar char="•"/>
            <a:defRPr sz="1100" b="0" i="0" kern="1200">
              <a:solidFill>
                <a:schemeClr val="bg1"/>
              </a:solidFill>
              <a:latin typeface="Verdana" panose="020B0604030504040204" pitchFamily="34" charset="0"/>
              <a:ea typeface="Verdana" panose="020B0604030504040204" pitchFamily="34" charset="0"/>
              <a:cs typeface="Verdana" panose="020B0604030504040204" pitchFamily="34" charset="0"/>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endParaRPr lang="en-US">
            <a:solidFill>
              <a:srgbClr val="001871"/>
            </a:solidFill>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36321</xdr:rowOff>
    </xdr:from>
    <xdr:to>
      <xdr:col>4</xdr:col>
      <xdr:colOff>513158</xdr:colOff>
      <xdr:row>4</xdr:row>
      <xdr:rowOff>55720</xdr:rowOff>
    </xdr:to>
    <xdr:pic>
      <xdr:nvPicPr>
        <xdr:cNvPr id="7" name="Picture 6">
          <a:hlinkClick xmlns:r="http://schemas.openxmlformats.org/officeDocument/2006/relationships" r:id="rId2"/>
          <a:extLst>
            <a:ext uri="{FF2B5EF4-FFF2-40B4-BE49-F238E27FC236}">
              <a16:creationId xmlns:a16="http://schemas.microsoft.com/office/drawing/2014/main" id="{6309CDBA-8374-4C9C-B6B0-0187F50E09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36321"/>
          <a:ext cx="3037283" cy="1152874"/>
        </a:xfrm>
        <a:prstGeom prst="rect">
          <a:avLst/>
        </a:prstGeom>
      </xdr:spPr>
    </xdr:pic>
    <xdr:clientData/>
  </xdr:twoCellAnchor>
  <xdr:twoCellAnchor>
    <xdr:from>
      <xdr:col>1</xdr:col>
      <xdr:colOff>83343</xdr:colOff>
      <xdr:row>9</xdr:row>
      <xdr:rowOff>83344</xdr:rowOff>
    </xdr:from>
    <xdr:to>
      <xdr:col>7</xdr:col>
      <xdr:colOff>514349</xdr:colOff>
      <xdr:row>16</xdr:row>
      <xdr:rowOff>0</xdr:rowOff>
    </xdr:to>
    <xdr:sp macro="" textlink="">
      <xdr:nvSpPr>
        <xdr:cNvPr id="8" name="TextBox 7">
          <a:extLst>
            <a:ext uri="{FF2B5EF4-FFF2-40B4-BE49-F238E27FC236}">
              <a16:creationId xmlns:a16="http://schemas.microsoft.com/office/drawing/2014/main" id="{CC898AEE-841C-42A4-B63B-7E5F66376C15}"/>
            </a:ext>
          </a:extLst>
        </xdr:cNvPr>
        <xdr:cNvSpPr txBox="1"/>
      </xdr:nvSpPr>
      <xdr:spPr>
        <a:xfrm>
          <a:off x="180498" y="2075974"/>
          <a:ext cx="4862036" cy="111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b="1">
              <a:solidFill>
                <a:srgbClr val="4EC3E0"/>
              </a:solidFill>
              <a:effectLst/>
              <a:latin typeface="Arial" panose="020B0604020202020204" pitchFamily="34" charset="0"/>
              <a:ea typeface="+mn-ea"/>
              <a:cs typeface="Arial" panose="020B0604020202020204" pitchFamily="34" charset="0"/>
            </a:rPr>
            <a:t>National </a:t>
          </a:r>
          <a:r>
            <a:rPr lang="en-US" sz="3000" b="1" baseline="0">
              <a:solidFill>
                <a:srgbClr val="4EC3E0"/>
              </a:solidFill>
              <a:effectLst/>
              <a:latin typeface="Arial" panose="020B0604020202020204" pitchFamily="34" charset="0"/>
              <a:ea typeface="+mn-ea"/>
              <a:cs typeface="Arial" panose="020B0604020202020204" pitchFamily="34" charset="0"/>
            </a:rPr>
            <a:t>Import LCL Tariff</a:t>
          </a:r>
          <a:endParaRPr lang="en-US" sz="3000" b="1">
            <a:solidFill>
              <a:srgbClr val="4EC3E0"/>
            </a:solidFill>
            <a:effectLst/>
            <a:latin typeface="Arial" panose="020B0604020202020204" pitchFamily="34" charset="0"/>
            <a:cs typeface="Arial" panose="020B0604020202020204" pitchFamily="34" charset="0"/>
          </a:endParaRPr>
        </a:p>
        <a:p>
          <a:r>
            <a:rPr lang="en-US" sz="3000" b="1" baseline="0">
              <a:solidFill>
                <a:srgbClr val="001871"/>
              </a:solidFill>
              <a:effectLst/>
              <a:latin typeface="Arial" panose="020B0604020202020204" pitchFamily="34" charset="0"/>
              <a:ea typeface="+mn-ea"/>
              <a:cs typeface="Arial" panose="020B0604020202020204" pitchFamily="34" charset="0"/>
            </a:rPr>
            <a:t>Australia</a:t>
          </a:r>
          <a:endParaRPr lang="en-US" sz="3000" b="1">
            <a:solidFill>
              <a:srgbClr val="001871"/>
            </a:solidFill>
            <a:effectLst/>
            <a:latin typeface="Arial" panose="020B0604020202020204" pitchFamily="34" charset="0"/>
            <a:cs typeface="Arial" panose="020B0604020202020204" pitchFamily="34" charset="0"/>
          </a:endParaRPr>
        </a:p>
        <a:p>
          <a:endParaRPr lang="en-US" sz="1100" b="1"/>
        </a:p>
      </xdr:txBody>
    </xdr:sp>
    <xdr:clientData/>
  </xdr:twoCellAnchor>
  <xdr:twoCellAnchor>
    <xdr:from>
      <xdr:col>2</xdr:col>
      <xdr:colOff>52387</xdr:colOff>
      <xdr:row>18</xdr:row>
      <xdr:rowOff>72018</xdr:rowOff>
    </xdr:from>
    <xdr:to>
      <xdr:col>2</xdr:col>
      <xdr:colOff>369887</xdr:colOff>
      <xdr:row>20</xdr:row>
      <xdr:rowOff>33338</xdr:rowOff>
    </xdr:to>
    <xdr:sp macro="" textlink="">
      <xdr:nvSpPr>
        <xdr:cNvPr id="9" name="Rectangle 8">
          <a:extLst>
            <a:ext uri="{FF2B5EF4-FFF2-40B4-BE49-F238E27FC236}">
              <a16:creationId xmlns:a16="http://schemas.microsoft.com/office/drawing/2014/main" id="{58E7E40A-9B3D-43C6-89C6-EAF0FBFC2DAC}"/>
            </a:ext>
          </a:extLst>
        </xdr:cNvPr>
        <xdr:cNvSpPr/>
      </xdr:nvSpPr>
      <xdr:spPr>
        <a:xfrm>
          <a:off x="1284922" y="3603888"/>
          <a:ext cx="311785" cy="304220"/>
        </a:xfrm>
        <a:prstGeom prst="rect">
          <a:avLst/>
        </a:prstGeom>
        <a:solidFill>
          <a:srgbClr val="4EC3E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26194</xdr:colOff>
      <xdr:row>22</xdr:row>
      <xdr:rowOff>91067</xdr:rowOff>
    </xdr:from>
    <xdr:to>
      <xdr:col>2</xdr:col>
      <xdr:colOff>386821</xdr:colOff>
      <xdr:row>23</xdr:row>
      <xdr:rowOff>193990</xdr:rowOff>
    </xdr:to>
    <xdr:sp macro="" textlink="">
      <xdr:nvSpPr>
        <xdr:cNvPr id="10" name="Rectangle 9">
          <a:extLst>
            <a:ext uri="{FF2B5EF4-FFF2-40B4-BE49-F238E27FC236}">
              <a16:creationId xmlns:a16="http://schemas.microsoft.com/office/drawing/2014/main" id="{D40D42B0-EF0B-4F09-B4A7-0B2993F58796}"/>
            </a:ext>
          </a:extLst>
        </xdr:cNvPr>
        <xdr:cNvSpPr/>
      </xdr:nvSpPr>
      <xdr:spPr>
        <a:xfrm>
          <a:off x="1251109" y="4171577"/>
          <a:ext cx="366342" cy="270563"/>
        </a:xfrm>
        <a:prstGeom prst="rect">
          <a:avLst/>
        </a:prstGeom>
        <a:solidFill>
          <a:srgbClr val="E03C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373857</xdr:colOff>
      <xdr:row>20</xdr:row>
      <xdr:rowOff>29156</xdr:rowOff>
    </xdr:from>
    <xdr:to>
      <xdr:col>3</xdr:col>
      <xdr:colOff>73290</xdr:colOff>
      <xdr:row>22</xdr:row>
      <xdr:rowOff>91334</xdr:rowOff>
    </xdr:to>
    <xdr:sp macro="" textlink="">
      <xdr:nvSpPr>
        <xdr:cNvPr id="11" name="Rectangle 10">
          <a:extLst>
            <a:ext uri="{FF2B5EF4-FFF2-40B4-BE49-F238E27FC236}">
              <a16:creationId xmlns:a16="http://schemas.microsoft.com/office/drawing/2014/main" id="{48E626C6-BE33-479F-886C-889A1F3EAEFB}"/>
            </a:ext>
          </a:extLst>
        </xdr:cNvPr>
        <xdr:cNvSpPr/>
      </xdr:nvSpPr>
      <xdr:spPr>
        <a:xfrm>
          <a:off x="1600677" y="3903926"/>
          <a:ext cx="329988" cy="267918"/>
        </a:xfrm>
        <a:prstGeom prst="rect">
          <a:avLst/>
        </a:prstGeom>
        <a:solidFill>
          <a:srgbClr val="00187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178430</xdr:colOff>
      <xdr:row>1</xdr:row>
      <xdr:rowOff>122465</xdr:rowOff>
    </xdr:from>
    <xdr:to>
      <xdr:col>9</xdr:col>
      <xdr:colOff>421823</xdr:colOff>
      <xdr:row>3</xdr:row>
      <xdr:rowOff>517073</xdr:rowOff>
    </xdr:to>
    <xdr:pic>
      <xdr:nvPicPr>
        <xdr:cNvPr id="12" name="Picture 11" descr="Description: cid:image004.png@01CDBD94.F6C7EF80">
          <a:extLst>
            <a:ext uri="{FF2B5EF4-FFF2-40B4-BE49-F238E27FC236}">
              <a16:creationId xmlns:a16="http://schemas.microsoft.com/office/drawing/2014/main" id="{D2B35862-C8CC-4E92-959E-DE8A211DA4C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32245" y="295820"/>
          <a:ext cx="2247453" cy="7317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1</xdr:col>
      <xdr:colOff>15240</xdr:colOff>
      <xdr:row>45</xdr:row>
      <xdr:rowOff>15240</xdr:rowOff>
    </xdr:to>
    <xdr:pic>
      <xdr:nvPicPr>
        <xdr:cNvPr id="2" name="Picture 27" descr="VLS Globe">
          <a:extLst>
            <a:ext uri="{FF2B5EF4-FFF2-40B4-BE49-F238E27FC236}">
              <a16:creationId xmlns:a16="http://schemas.microsoft.com/office/drawing/2014/main" id="{B6CE3059-F836-4AC5-9E5D-DDA46C81931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5" y="9505950"/>
          <a:ext cx="15240" cy="15240"/>
        </a:xfrm>
        <a:prstGeom prst="rect">
          <a:avLst/>
        </a:prstGeom>
        <a:noFill/>
        <a:ln w="9525">
          <a:noFill/>
          <a:miter lim="800000"/>
          <a:headEnd/>
          <a:tailEnd/>
        </a:ln>
      </xdr:spPr>
    </xdr:pic>
    <xdr:clientData/>
  </xdr:twoCellAnchor>
  <xdr:twoCellAnchor editAs="oneCell">
    <xdr:from>
      <xdr:col>1</xdr:col>
      <xdr:colOff>0</xdr:colOff>
      <xdr:row>45</xdr:row>
      <xdr:rowOff>0</xdr:rowOff>
    </xdr:from>
    <xdr:to>
      <xdr:col>1</xdr:col>
      <xdr:colOff>15240</xdr:colOff>
      <xdr:row>45</xdr:row>
      <xdr:rowOff>15240</xdr:rowOff>
    </xdr:to>
    <xdr:pic>
      <xdr:nvPicPr>
        <xdr:cNvPr id="3" name="Picture 36" descr="VLS Globe">
          <a:extLst>
            <a:ext uri="{FF2B5EF4-FFF2-40B4-BE49-F238E27FC236}">
              <a16:creationId xmlns:a16="http://schemas.microsoft.com/office/drawing/2014/main" id="{30357D67-0A2D-463F-B9D7-E291291A4FC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5" y="9505950"/>
          <a:ext cx="15240" cy="15240"/>
        </a:xfrm>
        <a:prstGeom prst="rect">
          <a:avLst/>
        </a:prstGeom>
        <a:noFill/>
        <a:ln w="9525">
          <a:noFill/>
          <a:miter lim="800000"/>
          <a:headEnd/>
          <a:tailEnd/>
        </a:ln>
      </xdr:spPr>
    </xdr:pic>
    <xdr:clientData/>
  </xdr:twoCellAnchor>
  <xdr:oneCellAnchor>
    <xdr:from>
      <xdr:col>1</xdr:col>
      <xdr:colOff>0</xdr:colOff>
      <xdr:row>46</xdr:row>
      <xdr:rowOff>0</xdr:rowOff>
    </xdr:from>
    <xdr:ext cx="6350" cy="6350"/>
    <xdr:pic>
      <xdr:nvPicPr>
        <xdr:cNvPr id="4" name="Picture 27" descr="VLS Globe">
          <a:extLst>
            <a:ext uri="{FF2B5EF4-FFF2-40B4-BE49-F238E27FC236}">
              <a16:creationId xmlns:a16="http://schemas.microsoft.com/office/drawing/2014/main" id="{FC554B15-BEC7-4358-B749-A09E84032C0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5" y="9677400"/>
          <a:ext cx="6350" cy="6350"/>
        </a:xfrm>
        <a:prstGeom prst="rect">
          <a:avLst/>
        </a:prstGeom>
        <a:noFill/>
        <a:ln w="9525">
          <a:noFill/>
          <a:miter lim="800000"/>
          <a:headEnd/>
          <a:tailEnd/>
        </a:ln>
      </xdr:spPr>
    </xdr:pic>
    <xdr:clientData/>
  </xdr:oneCellAnchor>
  <xdr:oneCellAnchor>
    <xdr:from>
      <xdr:col>1</xdr:col>
      <xdr:colOff>0</xdr:colOff>
      <xdr:row>46</xdr:row>
      <xdr:rowOff>0</xdr:rowOff>
    </xdr:from>
    <xdr:ext cx="6350" cy="6350"/>
    <xdr:pic>
      <xdr:nvPicPr>
        <xdr:cNvPr id="5" name="Picture 36" descr="VLS Globe">
          <a:extLst>
            <a:ext uri="{FF2B5EF4-FFF2-40B4-BE49-F238E27FC236}">
              <a16:creationId xmlns:a16="http://schemas.microsoft.com/office/drawing/2014/main" id="{957D2C98-D6A1-40F9-AC8F-F6F7275DCEF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5" y="9677400"/>
          <a:ext cx="6350" cy="6350"/>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339726</xdr:colOff>
      <xdr:row>5</xdr:row>
      <xdr:rowOff>24871</xdr:rowOff>
    </xdr:from>
    <xdr:to>
      <xdr:col>4</xdr:col>
      <xdr:colOff>13052</xdr:colOff>
      <xdr:row>6</xdr:row>
      <xdr:rowOff>593090</xdr:rowOff>
    </xdr:to>
    <xdr:pic>
      <xdr:nvPicPr>
        <xdr:cNvPr id="2" name="Afbeelding 7">
          <a:extLst>
            <a:ext uri="{FF2B5EF4-FFF2-40B4-BE49-F238E27FC236}">
              <a16:creationId xmlns:a16="http://schemas.microsoft.com/office/drawing/2014/main" id="{D998E0F2-F845-4C42-960C-481A14F08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635001" y="1335511"/>
          <a:ext cx="1669766" cy="66727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mailto:export.pen@vanguardlogistics.com" TargetMode="External"/><Relationship Id="rId21" Type="http://schemas.openxmlformats.org/officeDocument/2006/relationships/hyperlink" Target="mailto:ops.intut@vanguardlogistics.com" TargetMode="External"/><Relationship Id="rId42" Type="http://schemas.openxmlformats.org/officeDocument/2006/relationships/hyperlink" Target="mailto:daisy.zhong@vanguardlogistics.com" TargetMode="External"/><Relationship Id="rId47" Type="http://schemas.openxmlformats.org/officeDocument/2006/relationships/hyperlink" Target="mailto:apple.dong@vanguardlogistics.com" TargetMode="External"/><Relationship Id="rId63" Type="http://schemas.openxmlformats.org/officeDocument/2006/relationships/hyperlink" Target="mailto:nicholas.benetton@vanguardlogistics.com" TargetMode="External"/><Relationship Id="rId68" Type="http://schemas.openxmlformats.org/officeDocument/2006/relationships/hyperlink" Target="mailto:Janni.Hartmann@greencarrier.com" TargetMode="External"/><Relationship Id="rId7" Type="http://schemas.openxmlformats.org/officeDocument/2006/relationships/hyperlink" Target="mailto:Export@jti.co.il" TargetMode="External"/><Relationship Id="rId71" Type="http://schemas.openxmlformats.org/officeDocument/2006/relationships/printerSettings" Target="../printerSettings/printerSettings3.bin"/><Relationship Id="rId2" Type="http://schemas.openxmlformats.org/officeDocument/2006/relationships/hyperlink" Target="mailto:seexpcsu@vanguardlogistics.com" TargetMode="External"/><Relationship Id="rId16" Type="http://schemas.openxmlformats.org/officeDocument/2006/relationships/hyperlink" Target="mailto:jenny.koh@vanguardlogistics.com" TargetMode="External"/><Relationship Id="rId29" Type="http://schemas.openxmlformats.org/officeDocument/2006/relationships/hyperlink" Target="mailto:heidi.nutt@vanguardlogistics.co.za" TargetMode="External"/><Relationship Id="rId11" Type="http://schemas.openxmlformats.org/officeDocument/2006/relationships/hyperlink" Target="mailto:vlsfrancerouting@vanguardlogistics.com." TargetMode="External"/><Relationship Id="rId24" Type="http://schemas.openxmlformats.org/officeDocument/2006/relationships/hyperlink" Target="mailto:csv.inmaa@vanguardlogistics.com" TargetMode="External"/><Relationship Id="rId32" Type="http://schemas.openxmlformats.org/officeDocument/2006/relationships/hyperlink" Target="mailto:ivy_lin@ovl.com.tw" TargetMode="External"/><Relationship Id="rId37" Type="http://schemas.openxmlformats.org/officeDocument/2006/relationships/hyperlink" Target="mailto:ukexpcsu@vanguardlogistics.com" TargetMode="External"/><Relationship Id="rId40" Type="http://schemas.openxmlformats.org/officeDocument/2006/relationships/hyperlink" Target="mailto:exports.ca@vanguardlogistics.com" TargetMode="External"/><Relationship Id="rId45" Type="http://schemas.openxmlformats.org/officeDocument/2006/relationships/hyperlink" Target="mailto:apple.dong@vanguardlogistics.com" TargetMode="External"/><Relationship Id="rId53" Type="http://schemas.openxmlformats.org/officeDocument/2006/relationships/hyperlink" Target="mailto:ops.inbom@vanguardlogistics.com" TargetMode="External"/><Relationship Id="rId58" Type="http://schemas.openxmlformats.org/officeDocument/2006/relationships/hyperlink" Target="mailto:hannah.symons@vanguardlogistics.com" TargetMode="External"/><Relationship Id="rId66" Type="http://schemas.openxmlformats.org/officeDocument/2006/relationships/hyperlink" Target="mailto:Machteld.Moorkens@Vanguardlogistics.be" TargetMode="External"/><Relationship Id="rId5" Type="http://schemas.openxmlformats.org/officeDocument/2006/relationships/hyperlink" Target="mailto:dxbexp@vanguardlogistics.com" TargetMode="External"/><Relationship Id="rId61" Type="http://schemas.openxmlformats.org/officeDocument/2006/relationships/hyperlink" Target="mailto:exports.ca@vanguardlogistics.com" TargetMode="External"/><Relationship Id="rId19" Type="http://schemas.openxmlformats.org/officeDocument/2006/relationships/hyperlink" Target="mailto:rickard.nyman@greencarrier.com" TargetMode="External"/><Relationship Id="rId14" Type="http://schemas.openxmlformats.org/officeDocument/2006/relationships/hyperlink" Target="mailto:yolanda.irigoien@euroship.es" TargetMode="External"/><Relationship Id="rId22" Type="http://schemas.openxmlformats.org/officeDocument/2006/relationships/hyperlink" Target="mailto:ops.indel@vanguardlogistics.com" TargetMode="External"/><Relationship Id="rId27" Type="http://schemas.openxmlformats.org/officeDocument/2006/relationships/hyperlink" Target="mailto:maggie.tang@vanguardlogistics.com" TargetMode="External"/><Relationship Id="rId30" Type="http://schemas.openxmlformats.org/officeDocument/2006/relationships/hyperlink" Target="mailto:tolga.kuyucu@jms.com.tr" TargetMode="External"/><Relationship Id="rId35" Type="http://schemas.openxmlformats.org/officeDocument/2006/relationships/hyperlink" Target="mailto:yoyo.zhang@vanguardlogistics.com" TargetMode="External"/><Relationship Id="rId43" Type="http://schemas.openxmlformats.org/officeDocument/2006/relationships/hyperlink" Target="mailto:daisy.zhong@vanguardlogistics.com" TargetMode="External"/><Relationship Id="rId48" Type="http://schemas.openxmlformats.org/officeDocument/2006/relationships/hyperlink" Target="mailto:helen.cheng@vanguardlogistics.com" TargetMode="External"/><Relationship Id="rId56" Type="http://schemas.openxmlformats.org/officeDocument/2006/relationships/hyperlink" Target="mailto:vlsjpnexpcsv@vanguardlogistics.com" TargetMode="External"/><Relationship Id="rId64" Type="http://schemas.openxmlformats.org/officeDocument/2006/relationships/hyperlink" Target="mailto:neha.pkkhi@qfmshipping.com" TargetMode="External"/><Relationship Id="rId69" Type="http://schemas.openxmlformats.org/officeDocument/2006/relationships/hyperlink" Target="mailto:export.gcc.no@greencarrier.com%20;" TargetMode="External"/><Relationship Id="rId8" Type="http://schemas.openxmlformats.org/officeDocument/2006/relationships/hyperlink" Target="mailto:roxanne.coutts@vanguardlogistics.co.za" TargetMode="External"/><Relationship Id="rId51" Type="http://schemas.openxmlformats.org/officeDocument/2006/relationships/hyperlink" Target="mailto:bollam.balakrishna@vanguardlogistics.com" TargetMode="External"/><Relationship Id="rId72" Type="http://schemas.openxmlformats.org/officeDocument/2006/relationships/drawing" Target="../drawings/drawing3.xml"/><Relationship Id="rId3" Type="http://schemas.openxmlformats.org/officeDocument/2006/relationships/hyperlink" Target="mailto:christian.meier@vanguardlogistics.com" TargetMode="External"/><Relationship Id="rId12" Type="http://schemas.openxmlformats.org/officeDocument/2006/relationships/hyperlink" Target="mailto:thuthuy.nguyen@vanguardlogistics.com.vn" TargetMode="External"/><Relationship Id="rId17" Type="http://schemas.openxmlformats.org/officeDocument/2006/relationships/hyperlink" Target="mailto:hamizah.hamzah@vanguardlogistics.com" TargetMode="External"/><Relationship Id="rId25" Type="http://schemas.openxmlformats.org/officeDocument/2006/relationships/hyperlink" Target="mailto:ptkcsbkg@vanguardlogistics.com" TargetMode="External"/><Relationship Id="rId33" Type="http://schemas.openxmlformats.org/officeDocument/2006/relationships/hyperlink" Target="mailto:lclcpo.sl@vanguardlogistics.com" TargetMode="External"/><Relationship Id="rId38" Type="http://schemas.openxmlformats.org/officeDocument/2006/relationships/hyperlink" Target="mailto:mnc.lclcsu@vanguardlogistics.com" TargetMode="External"/><Relationship Id="rId46" Type="http://schemas.openxmlformats.org/officeDocument/2006/relationships/hyperlink" Target="mailto:jun.li@vanguardlogistics.com" TargetMode="External"/><Relationship Id="rId59" Type="http://schemas.openxmlformats.org/officeDocument/2006/relationships/hyperlink" Target="mailto:heidi.nutt@vanguardlogistics.co.za" TargetMode="External"/><Relationship Id="rId67" Type="http://schemas.openxmlformats.org/officeDocument/2006/relationships/hyperlink" Target="mailto:Janni.Hartmann@greencarrier.com" TargetMode="External"/><Relationship Id="rId20" Type="http://schemas.openxmlformats.org/officeDocument/2006/relationships/hyperlink" Target="mailto:ops.inblr@vanguardlogistics.com" TargetMode="External"/><Relationship Id="rId41" Type="http://schemas.openxmlformats.org/officeDocument/2006/relationships/hyperlink" Target="mailto:Machteld.Moorkens@Vanguardlogistics.be" TargetMode="External"/><Relationship Id="rId54" Type="http://schemas.openxmlformats.org/officeDocument/2006/relationships/hyperlink" Target="mailto:ops.intut@vanguardlogistics.com" TargetMode="External"/><Relationship Id="rId62" Type="http://schemas.openxmlformats.org/officeDocument/2006/relationships/hyperlink" Target="mailto:swapan.das@vanguardlogistics.com" TargetMode="External"/><Relationship Id="rId70" Type="http://schemas.openxmlformats.org/officeDocument/2006/relationships/hyperlink" Target="mailto:Rickard.Nyman@greencarrier.com%20;" TargetMode="External"/><Relationship Id="rId1" Type="http://schemas.openxmlformats.org/officeDocument/2006/relationships/hyperlink" Target="mailto:exports.ca@vanguardlogistics.com" TargetMode="External"/><Relationship Id="rId6" Type="http://schemas.openxmlformats.org/officeDocument/2006/relationships/hyperlink" Target="mailto:fredrik.strandberg@greencarrier.com" TargetMode="External"/><Relationship Id="rId15" Type="http://schemas.openxmlformats.org/officeDocument/2006/relationships/hyperlink" Target="mailto:jkt_export@vanguardlogistics.com" TargetMode="External"/><Relationship Id="rId23" Type="http://schemas.openxmlformats.org/officeDocument/2006/relationships/hyperlink" Target="mailto:ops.incok@vanguardlogistics.com" TargetMode="External"/><Relationship Id="rId28" Type="http://schemas.openxmlformats.org/officeDocument/2006/relationships/hyperlink" Target="mailto:julia.vivas@vanguardlogistics.com" TargetMode="External"/><Relationship Id="rId36" Type="http://schemas.openxmlformats.org/officeDocument/2006/relationships/hyperlink" Target="mailto:ukexpcsu@vanguardlogistics.com" TargetMode="External"/><Relationship Id="rId49" Type="http://schemas.openxmlformats.org/officeDocument/2006/relationships/hyperlink" Target="mailto:eileen.tang@vanguardlogistics.com" TargetMode="External"/><Relationship Id="rId57" Type="http://schemas.openxmlformats.org/officeDocument/2006/relationships/hyperlink" Target="mailto:allen_wu@ovl.com.tw" TargetMode="External"/><Relationship Id="rId10" Type="http://schemas.openxmlformats.org/officeDocument/2006/relationships/hyperlink" Target="mailto:vlsfrancerouting@vanguardlogistics.com." TargetMode="External"/><Relationship Id="rId31" Type="http://schemas.openxmlformats.org/officeDocument/2006/relationships/hyperlink" Target="mailto:selcan.demir@vanguardlogistics.com" TargetMode="External"/><Relationship Id="rId44" Type="http://schemas.openxmlformats.org/officeDocument/2006/relationships/hyperlink" Target="mailto:jessie.huang@vanguardlogistics.com" TargetMode="External"/><Relationship Id="rId52" Type="http://schemas.openxmlformats.org/officeDocument/2006/relationships/hyperlink" Target="mailto:ops.inbom@vanguardlogistics.com" TargetMode="External"/><Relationship Id="rId60" Type="http://schemas.openxmlformats.org/officeDocument/2006/relationships/hyperlink" Target="mailto:huongdng@kmg.vn" TargetMode="External"/><Relationship Id="rId65" Type="http://schemas.openxmlformats.org/officeDocument/2006/relationships/hyperlink" Target="mailto:Machteld.Moorkens@Vanguardlogistics.be" TargetMode="External"/><Relationship Id="rId4" Type="http://schemas.openxmlformats.org/officeDocument/2006/relationships/hyperlink" Target="mailto:jmshim@maxpeed.co.kr" TargetMode="External"/><Relationship Id="rId9" Type="http://schemas.openxmlformats.org/officeDocument/2006/relationships/hyperlink" Target="mailto:tasneem.desousa@vanguardlogistics.co.za" TargetMode="External"/><Relationship Id="rId13" Type="http://schemas.openxmlformats.org/officeDocument/2006/relationships/hyperlink" Target="mailto:jmshim@maxpeed.co.kr" TargetMode="External"/><Relationship Id="rId18" Type="http://schemas.openxmlformats.org/officeDocument/2006/relationships/hyperlink" Target="mailto:ukexpcsu@vanguardlogistics.com" TargetMode="External"/><Relationship Id="rId39" Type="http://schemas.openxmlformats.org/officeDocument/2006/relationships/hyperlink" Target="mailto:ukexpcsu@vanguardlogistics.com%20%20connor.yates&#8203;@vanguardlogistics.com" TargetMode="External"/><Relationship Id="rId34" Type="http://schemas.openxmlformats.org/officeDocument/2006/relationships/hyperlink" Target="mailto:rachel.black@vanguardlogistics.com" TargetMode="External"/><Relationship Id="rId50" Type="http://schemas.openxmlformats.org/officeDocument/2006/relationships/hyperlink" Target="mailto:chn.taoauz1@vanguardlogistics.com" TargetMode="External"/><Relationship Id="rId55" Type="http://schemas.openxmlformats.org/officeDocument/2006/relationships/hyperlink" Target="mailto:Blw_export@vanguardlogistics.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6" Type="http://schemas.openxmlformats.org/officeDocument/2006/relationships/hyperlink" Target="mailto:maggie.tang@vanguardlogistics.com" TargetMode="External"/><Relationship Id="rId21" Type="http://schemas.openxmlformats.org/officeDocument/2006/relationships/hyperlink" Target="mailto:ops.incok@vanguardlogistics.com" TargetMode="External"/><Relationship Id="rId34" Type="http://schemas.openxmlformats.org/officeDocument/2006/relationships/hyperlink" Target="mailto:yoyo.zhang@vanguardlogistics.com" TargetMode="External"/><Relationship Id="rId42" Type="http://schemas.openxmlformats.org/officeDocument/2006/relationships/hyperlink" Target="mailto:jessie.huang@vanguardlogistics.com" TargetMode="External"/><Relationship Id="rId47" Type="http://schemas.openxmlformats.org/officeDocument/2006/relationships/hyperlink" Target="mailto:eileen.tang@vanguardlogistics.com" TargetMode="External"/><Relationship Id="rId50" Type="http://schemas.openxmlformats.org/officeDocument/2006/relationships/hyperlink" Target="mailto:bollam.balakrishna@vanguardlogistics.com" TargetMode="External"/><Relationship Id="rId55" Type="http://schemas.openxmlformats.org/officeDocument/2006/relationships/hyperlink" Target="mailto:vlsjpnexpcsv@vanguardlogistics.com" TargetMode="External"/><Relationship Id="rId63" Type="http://schemas.openxmlformats.org/officeDocument/2006/relationships/hyperlink" Target="mailto:swapan.das@vanguardlogistics.com" TargetMode="External"/><Relationship Id="rId7" Type="http://schemas.openxmlformats.org/officeDocument/2006/relationships/hyperlink" Target="mailto:tasneem.desousa@vanguardlogistics.co.za" TargetMode="External"/><Relationship Id="rId2" Type="http://schemas.openxmlformats.org/officeDocument/2006/relationships/hyperlink" Target="mailto:christian.meier@vanguardlogistics.com" TargetMode="External"/><Relationship Id="rId16" Type="http://schemas.openxmlformats.org/officeDocument/2006/relationships/hyperlink" Target="mailto:ukexpcsu@vanguardlogistics.com" TargetMode="External"/><Relationship Id="rId29" Type="http://schemas.openxmlformats.org/officeDocument/2006/relationships/hyperlink" Target="mailto:ivy_lin@ovl.com.tw" TargetMode="External"/><Relationship Id="rId11" Type="http://schemas.openxmlformats.org/officeDocument/2006/relationships/hyperlink" Target="mailto:jmshim@maxpeed.co.kr" TargetMode="External"/><Relationship Id="rId24" Type="http://schemas.openxmlformats.org/officeDocument/2006/relationships/hyperlink" Target="mailto:klara.moller@mtagroup.com" TargetMode="External"/><Relationship Id="rId32" Type="http://schemas.openxmlformats.org/officeDocument/2006/relationships/hyperlink" Target="mailto:lclcpo.sl@vanguardlogistics.com" TargetMode="External"/><Relationship Id="rId37" Type="http://schemas.openxmlformats.org/officeDocument/2006/relationships/hyperlink" Target="mailto:mnc.lclcsu@vanguardlogistics.com" TargetMode="External"/><Relationship Id="rId40" Type="http://schemas.openxmlformats.org/officeDocument/2006/relationships/hyperlink" Target="mailto:daisy.zhong@vanguardlogistics.com" TargetMode="External"/><Relationship Id="rId45" Type="http://schemas.openxmlformats.org/officeDocument/2006/relationships/hyperlink" Target="mailto:apple.dong@vanguardlogistics.com" TargetMode="External"/><Relationship Id="rId53" Type="http://schemas.openxmlformats.org/officeDocument/2006/relationships/hyperlink" Target="mailto:ops.intut@vanguardlogistics.com" TargetMode="External"/><Relationship Id="rId58" Type="http://schemas.openxmlformats.org/officeDocument/2006/relationships/hyperlink" Target="mailto:huongdng@kmg.vn" TargetMode="External"/><Relationship Id="rId66" Type="http://schemas.openxmlformats.org/officeDocument/2006/relationships/printerSettings" Target="../printerSettings/printerSettings9.bin"/><Relationship Id="rId5" Type="http://schemas.openxmlformats.org/officeDocument/2006/relationships/hyperlink" Target="mailto:Export@jti.co.il" TargetMode="External"/><Relationship Id="rId61" Type="http://schemas.openxmlformats.org/officeDocument/2006/relationships/hyperlink" Target="mailto:georgia.knights@vanguardlogistics.co" TargetMode="External"/><Relationship Id="rId19" Type="http://schemas.openxmlformats.org/officeDocument/2006/relationships/hyperlink" Target="mailto:ops.intut@vanguardlogistics.com" TargetMode="External"/><Relationship Id="rId14" Type="http://schemas.openxmlformats.org/officeDocument/2006/relationships/hyperlink" Target="mailto:jenny.koh@vanguardlogistics.com" TargetMode="External"/><Relationship Id="rId22" Type="http://schemas.openxmlformats.org/officeDocument/2006/relationships/hyperlink" Target="mailto:ops.inmaa@vanguardlogistics.com" TargetMode="External"/><Relationship Id="rId27" Type="http://schemas.openxmlformats.org/officeDocument/2006/relationships/hyperlink" Target="mailto:julia.vivas@vanguardlogistics.com" TargetMode="External"/><Relationship Id="rId30" Type="http://schemas.openxmlformats.org/officeDocument/2006/relationships/hyperlink" Target="mailto:nicholas.benetton@vanguardlogistics.com" TargetMode="External"/><Relationship Id="rId35" Type="http://schemas.openxmlformats.org/officeDocument/2006/relationships/hyperlink" Target="mailto:ukexpcsu@vanguardlogistics.com" TargetMode="External"/><Relationship Id="rId43" Type="http://schemas.openxmlformats.org/officeDocument/2006/relationships/hyperlink" Target="mailto:apple.dong@vanguardlogistics.com" TargetMode="External"/><Relationship Id="rId48" Type="http://schemas.openxmlformats.org/officeDocument/2006/relationships/hyperlink" Target="mailto:chn.taoauz1@vanguardlogistics.com" TargetMode="External"/><Relationship Id="rId56" Type="http://schemas.openxmlformats.org/officeDocument/2006/relationships/hyperlink" Target="mailto:ferdie.lopez@vanguardlogistics.com" TargetMode="External"/><Relationship Id="rId64" Type="http://schemas.openxmlformats.org/officeDocument/2006/relationships/hyperlink" Target="mailto:Machteld.Moorkens@Vanguardlogistics.be" TargetMode="External"/><Relationship Id="rId8" Type="http://schemas.openxmlformats.org/officeDocument/2006/relationships/hyperlink" Target="mailto:vlsfrancerouting@vanguardlogistics.com." TargetMode="External"/><Relationship Id="rId51" Type="http://schemas.openxmlformats.org/officeDocument/2006/relationships/hyperlink" Target="mailto:ops.inbom@vanguardlogistics.com" TargetMode="External"/><Relationship Id="rId3" Type="http://schemas.openxmlformats.org/officeDocument/2006/relationships/hyperlink" Target="mailto:jmshim@maxpeed.co.kr" TargetMode="External"/><Relationship Id="rId12" Type="http://schemas.openxmlformats.org/officeDocument/2006/relationships/hyperlink" Target="mailto:yolanda.irigoien@euroship.es" TargetMode="External"/><Relationship Id="rId17" Type="http://schemas.openxmlformats.org/officeDocument/2006/relationships/hyperlink" Target="mailto:export.no@mtagroup.com" TargetMode="External"/><Relationship Id="rId25" Type="http://schemas.openxmlformats.org/officeDocument/2006/relationships/hyperlink" Target="mailto:export.pen@vanguardlogistics.com" TargetMode="External"/><Relationship Id="rId33" Type="http://schemas.openxmlformats.org/officeDocument/2006/relationships/hyperlink" Target="mailto:rachel.black@vanguardlogistics.com" TargetMode="External"/><Relationship Id="rId38" Type="http://schemas.openxmlformats.org/officeDocument/2006/relationships/hyperlink" Target="mailto:exports.ca@vanguardlogistics.com" TargetMode="External"/><Relationship Id="rId46" Type="http://schemas.openxmlformats.org/officeDocument/2006/relationships/hyperlink" Target="mailto:helen.cheng@vanguardlogistics.com" TargetMode="External"/><Relationship Id="rId59" Type="http://schemas.openxmlformats.org/officeDocument/2006/relationships/hyperlink" Target="mailto:heidi.nutt@vanguardlogistics.co.za" TargetMode="External"/><Relationship Id="rId20" Type="http://schemas.openxmlformats.org/officeDocument/2006/relationships/hyperlink" Target="mailto:ops.indel@vanguardlogistics.com" TargetMode="External"/><Relationship Id="rId41" Type="http://schemas.openxmlformats.org/officeDocument/2006/relationships/hyperlink" Target="mailto:daisy.zhong@vanguardlogistics.com" TargetMode="External"/><Relationship Id="rId54" Type="http://schemas.openxmlformats.org/officeDocument/2006/relationships/hyperlink" Target="mailto:Blw_export@vanguardlogistics.com" TargetMode="External"/><Relationship Id="rId62" Type="http://schemas.openxmlformats.org/officeDocument/2006/relationships/hyperlink" Target="mailto:exports.ca@vanguardlogistics.com" TargetMode="External"/><Relationship Id="rId1" Type="http://schemas.openxmlformats.org/officeDocument/2006/relationships/hyperlink" Target="mailto:exports.ca@vanguardlogistics.com" TargetMode="External"/><Relationship Id="rId6" Type="http://schemas.openxmlformats.org/officeDocument/2006/relationships/hyperlink" Target="mailto:roxanne.coutts@vanguardlogistics.co.za" TargetMode="External"/><Relationship Id="rId15" Type="http://schemas.openxmlformats.org/officeDocument/2006/relationships/hyperlink" Target="mailto:hamizah.hamzah@vanguardlogistics.com" TargetMode="External"/><Relationship Id="rId23" Type="http://schemas.openxmlformats.org/officeDocument/2006/relationships/hyperlink" Target="mailto:ptkcsbkg@vanguardlogistics.com" TargetMode="External"/><Relationship Id="rId28" Type="http://schemas.openxmlformats.org/officeDocument/2006/relationships/hyperlink" Target="mailto:heidi.nutt@vanguardlogistics.co.za" TargetMode="External"/><Relationship Id="rId36" Type="http://schemas.openxmlformats.org/officeDocument/2006/relationships/hyperlink" Target="mailto:ukexpcsu@vanguardlogistics.com" TargetMode="External"/><Relationship Id="rId49" Type="http://schemas.openxmlformats.org/officeDocument/2006/relationships/hyperlink" Target="mailto:kay.ng@vanguardlogistics.com" TargetMode="External"/><Relationship Id="rId57" Type="http://schemas.openxmlformats.org/officeDocument/2006/relationships/hyperlink" Target="mailto:allen_wu@ovl.com.tw" TargetMode="External"/><Relationship Id="rId10" Type="http://schemas.openxmlformats.org/officeDocument/2006/relationships/hyperlink" Target="mailto:thuthuy.nguyen@vanguardlogistics.com.vn" TargetMode="External"/><Relationship Id="rId31" Type="http://schemas.openxmlformats.org/officeDocument/2006/relationships/hyperlink" Target="mailto:narisara.inkaew@vanguardlogistics.com" TargetMode="External"/><Relationship Id="rId44" Type="http://schemas.openxmlformats.org/officeDocument/2006/relationships/hyperlink" Target="mailto:jun.li@vanguardlogistics.com" TargetMode="External"/><Relationship Id="rId52" Type="http://schemas.openxmlformats.org/officeDocument/2006/relationships/hyperlink" Target="mailto:ops.inbom@vanguardlogistics.com" TargetMode="External"/><Relationship Id="rId60" Type="http://schemas.openxmlformats.org/officeDocument/2006/relationships/hyperlink" Target="mailto:seexpcsu@vanguardlogistics.com" TargetMode="External"/><Relationship Id="rId65" Type="http://schemas.openxmlformats.org/officeDocument/2006/relationships/hyperlink" Target="mailto:Machteld.Moorkens@Vanguardlogistics.be" TargetMode="External"/><Relationship Id="rId4" Type="http://schemas.openxmlformats.org/officeDocument/2006/relationships/hyperlink" Target="mailto:lclcpo.uae@vanguardlogistics.com" TargetMode="External"/><Relationship Id="rId9" Type="http://schemas.openxmlformats.org/officeDocument/2006/relationships/hyperlink" Target="mailto:vlsfrancerouting@vanguardlogistics.com." TargetMode="External"/><Relationship Id="rId13" Type="http://schemas.openxmlformats.org/officeDocument/2006/relationships/hyperlink" Target="mailto:jkt_export@vanguardlogistics.com" TargetMode="External"/><Relationship Id="rId18" Type="http://schemas.openxmlformats.org/officeDocument/2006/relationships/hyperlink" Target="mailto:ops.inblr@vanguardlogistics.com" TargetMode="External"/><Relationship Id="rId39" Type="http://schemas.openxmlformats.org/officeDocument/2006/relationships/hyperlink" Target="mailto:Machteld.Moorkens@Vanguardlogistics.be"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6DEC5-407E-4B5D-9BEC-465A9E96CFAD}">
  <sheetPr>
    <pageSetUpPr autoPageBreaks="0"/>
  </sheetPr>
  <dimension ref="B4:N35"/>
  <sheetViews>
    <sheetView showGridLines="0" showRowColHeaders="0" tabSelected="1" view="pageBreakPreview" zoomScale="70" zoomScaleNormal="70" zoomScaleSheetLayoutView="70" workbookViewId="0">
      <selection activeCell="M4" sqref="M4"/>
    </sheetView>
  </sheetViews>
  <sheetFormatPr defaultColWidth="8.6640625" defaultRowHeight="13.8" x14ac:dyDescent="0.25"/>
  <cols>
    <col min="1" max="1" width="1.44140625" style="1" customWidth="1"/>
    <col min="2" max="2" width="16.5546875" style="1" customWidth="1"/>
    <col min="3" max="3" width="9.33203125" style="1" customWidth="1"/>
    <col min="4" max="10" width="9.6640625" style="1" customWidth="1"/>
    <col min="11" max="11" width="12.5546875" style="1" customWidth="1"/>
    <col min="12" max="12" width="8.5546875" style="1" customWidth="1"/>
    <col min="13" max="14" width="13.33203125" style="1" customWidth="1"/>
    <col min="15" max="22" width="6" style="1" customWidth="1"/>
    <col min="23" max="25" width="7.44140625" style="1" customWidth="1"/>
    <col min="26" max="33" width="6" style="1" customWidth="1"/>
    <col min="34" max="36" width="7.44140625" style="1" customWidth="1"/>
    <col min="37" max="44" width="6" style="1" customWidth="1"/>
    <col min="45" max="47" width="7.44140625" style="1" customWidth="1"/>
    <col min="48" max="55" width="6" style="1" customWidth="1"/>
    <col min="56" max="58" width="7.44140625" style="1" customWidth="1"/>
    <col min="59" max="59" width="6" style="1" customWidth="1"/>
    <col min="60" max="16384" width="8.6640625" style="1"/>
  </cols>
  <sheetData>
    <row r="4" ht="48.6" customHeight="1" x14ac:dyDescent="0.25"/>
    <row r="22" spans="4:9" ht="2.7" customHeight="1" x14ac:dyDescent="0.25"/>
    <row r="24" spans="4:9" ht="22.2" x14ac:dyDescent="0.35">
      <c r="E24" s="2"/>
      <c r="F24" s="2"/>
      <c r="G24" s="2"/>
      <c r="H24" s="2"/>
      <c r="I24" s="2"/>
    </row>
    <row r="28" spans="4:9" ht="22.2" x14ac:dyDescent="0.35">
      <c r="D28" s="4"/>
      <c r="E28" s="4"/>
      <c r="F28" s="295"/>
      <c r="G28" s="295"/>
      <c r="H28" s="295"/>
      <c r="I28" s="295"/>
    </row>
    <row r="29" spans="4:9" x14ac:dyDescent="0.25">
      <c r="D29" s="5"/>
      <c r="E29" s="5"/>
      <c r="F29" s="5"/>
      <c r="G29" s="5"/>
      <c r="H29" s="5"/>
      <c r="I29" s="5"/>
    </row>
    <row r="30" spans="4:9" ht="22.2" x14ac:dyDescent="0.35">
      <c r="D30" s="296"/>
      <c r="E30" s="296"/>
      <c r="F30" s="295"/>
      <c r="G30" s="295"/>
      <c r="H30" s="295"/>
      <c r="I30" s="295"/>
    </row>
    <row r="34" spans="2:14" s="3" customFormat="1" ht="15" customHeight="1" x14ac:dyDescent="0.3">
      <c r="B34" s="297"/>
      <c r="C34" s="297"/>
      <c r="D34" s="297"/>
      <c r="E34" s="297"/>
      <c r="F34" s="297"/>
      <c r="G34" s="297"/>
      <c r="H34" s="297"/>
      <c r="I34" s="297"/>
      <c r="J34" s="297"/>
      <c r="K34" s="297"/>
      <c r="L34" s="297"/>
      <c r="M34" s="297"/>
      <c r="N34" s="297"/>
    </row>
    <row r="35" spans="2:14" ht="20.100000000000001" customHeight="1" x14ac:dyDescent="0.25">
      <c r="B35" s="11"/>
    </row>
  </sheetData>
  <sheetProtection sheet="1" objects="1" scenarios="1"/>
  <mergeCells count="4">
    <mergeCell ref="F28:I28"/>
    <mergeCell ref="D30:E30"/>
    <mergeCell ref="F30:I30"/>
    <mergeCell ref="B34:N34"/>
  </mergeCells>
  <pageMargins left="0.21" right="0.18" top="0.28999999999999998" bottom="0.34" header="0.24" footer="0.31496062992125984"/>
  <pageSetup paperSize="9" orientation="landscape"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079DC-BAC2-4CB5-BEB4-2B1CB30A1F6A}">
  <sheetPr>
    <pageSetUpPr autoPageBreaks="0" fitToPage="1"/>
  </sheetPr>
  <dimension ref="A1:R103"/>
  <sheetViews>
    <sheetView showGridLines="0" showRowColHeaders="0" zoomScale="90" zoomScaleNormal="90" zoomScaleSheetLayoutView="80" workbookViewId="0">
      <pane xSplit="1" ySplit="2" topLeftCell="B3" activePane="bottomRight" state="frozen"/>
      <selection pane="topRight" activeCell="B6" sqref="B6:O17"/>
      <selection pane="bottomLeft" activeCell="B6" sqref="B6:O17"/>
      <selection pane="bottomRight" activeCell="B93" sqref="B93:M93"/>
    </sheetView>
  </sheetViews>
  <sheetFormatPr defaultColWidth="8" defaultRowHeight="13.2" x14ac:dyDescent="0.3"/>
  <cols>
    <col min="1" max="1" width="2.6640625" style="15" customWidth="1"/>
    <col min="2" max="2" width="36.33203125" style="15" customWidth="1"/>
    <col min="3" max="3" width="12.6640625" style="15" bestFit="1" customWidth="1"/>
    <col min="4" max="4" width="21.5546875" style="15" bestFit="1" customWidth="1"/>
    <col min="5" max="6" width="33.88671875" style="15" bestFit="1" customWidth="1"/>
    <col min="7" max="7" width="25.33203125" style="20" customWidth="1"/>
    <col min="8" max="8" width="18.5546875" style="15" customWidth="1"/>
    <col min="9" max="12" width="8" style="15" customWidth="1"/>
    <col min="13" max="13" width="11.33203125" style="15" customWidth="1"/>
    <col min="14" max="16384" width="8" style="15"/>
  </cols>
  <sheetData>
    <row r="1" spans="1:18" s="12" customFormat="1" ht="25.2" customHeight="1" x14ac:dyDescent="0.25">
      <c r="B1" s="190" t="s">
        <v>0</v>
      </c>
      <c r="C1" s="118"/>
      <c r="D1" s="118"/>
      <c r="E1" s="121"/>
      <c r="G1" s="119"/>
      <c r="H1" s="123"/>
      <c r="I1" s="299" t="s">
        <v>1</v>
      </c>
      <c r="J1" s="299"/>
      <c r="K1" s="299"/>
      <c r="L1" s="299"/>
      <c r="M1" s="299"/>
    </row>
    <row r="2" spans="1:18" ht="18.600000000000001" customHeight="1" x14ac:dyDescent="0.3">
      <c r="A2" s="14"/>
      <c r="B2" s="189"/>
      <c r="C2" s="14"/>
      <c r="D2" s="14"/>
      <c r="E2" s="14"/>
      <c r="F2" s="14"/>
      <c r="G2" s="120"/>
      <c r="H2" s="14"/>
      <c r="I2" s="14"/>
      <c r="J2" s="14"/>
      <c r="K2" s="14"/>
      <c r="L2" s="14"/>
      <c r="M2" s="14"/>
    </row>
    <row r="3" spans="1:18" s="88" customFormat="1" ht="13.2" customHeight="1" x14ac:dyDescent="0.3">
      <c r="A3" s="85"/>
      <c r="B3" s="86" t="s">
        <v>2</v>
      </c>
      <c r="C3" s="85"/>
      <c r="D3" s="85"/>
      <c r="E3" s="85"/>
      <c r="F3" s="85"/>
      <c r="G3" s="87"/>
      <c r="H3" s="85"/>
      <c r="I3" s="85"/>
      <c r="J3" s="85"/>
      <c r="K3" s="85"/>
      <c r="L3" s="85"/>
      <c r="M3" s="85"/>
    </row>
    <row r="4" spans="1:18" s="88" customFormat="1" ht="13.2" customHeight="1" x14ac:dyDescent="0.3">
      <c r="A4" s="85"/>
      <c r="B4" s="86"/>
      <c r="C4" s="85"/>
      <c r="D4" s="85"/>
      <c r="E4" s="85"/>
      <c r="F4" s="85"/>
      <c r="G4" s="87"/>
      <c r="H4" s="85"/>
      <c r="I4" s="85"/>
      <c r="J4" s="85"/>
      <c r="K4" s="85"/>
      <c r="L4" s="85"/>
      <c r="M4" s="85"/>
    </row>
    <row r="5" spans="1:18" s="90" customFormat="1" ht="13.2" customHeight="1" x14ac:dyDescent="0.3">
      <c r="A5" s="89"/>
      <c r="B5" s="300" t="s">
        <v>3</v>
      </c>
      <c r="C5" s="300"/>
      <c r="D5" s="300"/>
      <c r="E5" s="300"/>
      <c r="F5" s="300"/>
      <c r="G5" s="300"/>
      <c r="H5" s="300"/>
      <c r="I5" s="300"/>
      <c r="J5" s="300"/>
      <c r="K5" s="300"/>
      <c r="L5" s="300"/>
      <c r="M5" s="300"/>
    </row>
    <row r="6" spans="1:18" s="90" customFormat="1" ht="13.2" customHeight="1" x14ac:dyDescent="0.3">
      <c r="A6" s="89"/>
      <c r="B6" s="301" t="s">
        <v>4</v>
      </c>
      <c r="C6" s="301"/>
      <c r="D6" s="301"/>
      <c r="E6" s="301"/>
      <c r="F6" s="301"/>
      <c r="G6" s="301"/>
      <c r="H6" s="301"/>
      <c r="I6" s="301"/>
      <c r="J6" s="301"/>
      <c r="K6" s="301"/>
      <c r="L6" s="301"/>
      <c r="M6" s="301"/>
    </row>
    <row r="7" spans="1:18" s="90" customFormat="1" ht="13.2" customHeight="1" x14ac:dyDescent="0.3">
      <c r="A7" s="89"/>
      <c r="B7" s="301" t="s">
        <v>5</v>
      </c>
      <c r="C7" s="301"/>
      <c r="D7" s="301"/>
      <c r="E7" s="301"/>
      <c r="F7" s="301"/>
      <c r="G7" s="301"/>
      <c r="H7" s="301"/>
      <c r="I7" s="301"/>
      <c r="J7" s="301"/>
      <c r="K7" s="301"/>
      <c r="L7" s="301"/>
      <c r="M7" s="301"/>
    </row>
    <row r="8" spans="1:18" s="90" customFormat="1" ht="26.7" customHeight="1" x14ac:dyDescent="0.3">
      <c r="A8" s="89"/>
      <c r="B8" s="301" t="s">
        <v>6</v>
      </c>
      <c r="C8" s="301"/>
      <c r="D8" s="301"/>
      <c r="E8" s="301"/>
      <c r="F8" s="301"/>
      <c r="G8" s="301"/>
      <c r="H8" s="301"/>
      <c r="I8" s="301"/>
      <c r="J8" s="301"/>
      <c r="K8" s="301"/>
      <c r="L8" s="301"/>
      <c r="M8" s="301"/>
      <c r="O8" s="298"/>
      <c r="P8" s="298"/>
      <c r="Q8" s="91"/>
      <c r="R8" s="91"/>
    </row>
    <row r="9" spans="1:18" s="90" customFormat="1" ht="13.2" customHeight="1" x14ac:dyDescent="0.3">
      <c r="A9" s="89"/>
      <c r="B9" s="301" t="s">
        <v>7</v>
      </c>
      <c r="C9" s="301"/>
      <c r="D9" s="301"/>
      <c r="E9" s="301"/>
      <c r="F9" s="301"/>
      <c r="G9" s="301"/>
      <c r="H9" s="301"/>
      <c r="I9" s="301"/>
      <c r="J9" s="301"/>
      <c r="K9" s="301"/>
      <c r="L9" s="301"/>
      <c r="M9" s="301"/>
      <c r="O9" s="92"/>
      <c r="P9" s="92"/>
      <c r="Q9" s="92"/>
      <c r="R9" s="91"/>
    </row>
    <row r="10" spans="1:18" s="90" customFormat="1" ht="13.2" customHeight="1" x14ac:dyDescent="0.3">
      <c r="A10" s="89"/>
      <c r="B10" s="301" t="s">
        <v>8</v>
      </c>
      <c r="C10" s="301"/>
      <c r="D10" s="301"/>
      <c r="E10" s="301"/>
      <c r="F10" s="301"/>
      <c r="G10" s="301"/>
      <c r="H10" s="301"/>
      <c r="I10" s="301"/>
      <c r="J10" s="301"/>
      <c r="K10" s="301"/>
      <c r="L10" s="301"/>
      <c r="M10" s="301"/>
      <c r="O10" s="298"/>
      <c r="P10" s="298"/>
      <c r="Q10" s="91"/>
      <c r="R10" s="91"/>
    </row>
    <row r="11" spans="1:18" s="90" customFormat="1" ht="13.2" customHeight="1" x14ac:dyDescent="0.3">
      <c r="A11" s="89"/>
      <c r="B11" s="301" t="s">
        <v>9</v>
      </c>
      <c r="C11" s="301"/>
      <c r="D11" s="301"/>
      <c r="E11" s="301"/>
      <c r="F11" s="301"/>
      <c r="G11" s="301"/>
      <c r="H11" s="301"/>
      <c r="I11" s="301"/>
      <c r="J11" s="301"/>
      <c r="K11" s="301"/>
      <c r="L11" s="301"/>
      <c r="M11" s="301"/>
      <c r="O11" s="92"/>
      <c r="P11" s="92"/>
      <c r="Q11" s="92"/>
      <c r="R11" s="93"/>
    </row>
    <row r="12" spans="1:18" s="90" customFormat="1" ht="13.2" customHeight="1" x14ac:dyDescent="0.3">
      <c r="A12" s="89"/>
      <c r="B12" s="301" t="s">
        <v>10</v>
      </c>
      <c r="C12" s="301"/>
      <c r="D12" s="301"/>
      <c r="E12" s="301"/>
      <c r="F12" s="301"/>
      <c r="G12" s="301"/>
      <c r="H12" s="301"/>
      <c r="I12" s="301"/>
      <c r="J12" s="301"/>
      <c r="K12" s="301"/>
      <c r="L12" s="301"/>
      <c r="M12" s="301"/>
      <c r="O12" s="94"/>
      <c r="P12" s="92"/>
      <c r="Q12" s="92"/>
      <c r="R12" s="92"/>
    </row>
    <row r="13" spans="1:18" s="90" customFormat="1" ht="26.7" customHeight="1" x14ac:dyDescent="0.3">
      <c r="A13" s="89"/>
      <c r="B13" s="301" t="s">
        <v>11</v>
      </c>
      <c r="C13" s="301"/>
      <c r="D13" s="301"/>
      <c r="E13" s="301"/>
      <c r="F13" s="301"/>
      <c r="G13" s="301"/>
      <c r="H13" s="301"/>
      <c r="I13" s="301"/>
      <c r="J13" s="301"/>
      <c r="K13" s="301"/>
      <c r="L13" s="301"/>
      <c r="M13" s="301"/>
      <c r="O13" s="94"/>
      <c r="P13" s="92"/>
      <c r="Q13" s="92"/>
      <c r="R13" s="92"/>
    </row>
    <row r="14" spans="1:18" s="90" customFormat="1" ht="16.95" customHeight="1" x14ac:dyDescent="0.3">
      <c r="A14" s="89"/>
      <c r="B14" s="301" t="s">
        <v>12</v>
      </c>
      <c r="C14" s="301"/>
      <c r="D14" s="301"/>
      <c r="E14" s="301"/>
      <c r="F14" s="301"/>
      <c r="G14" s="301"/>
      <c r="H14" s="301"/>
      <c r="I14" s="301"/>
      <c r="J14" s="301"/>
      <c r="K14" s="301"/>
      <c r="L14" s="301"/>
      <c r="M14" s="301"/>
      <c r="O14" s="94"/>
      <c r="P14" s="92"/>
      <c r="Q14" s="92"/>
      <c r="R14" s="92"/>
    </row>
    <row r="15" spans="1:18" s="98" customFormat="1" ht="13.2" customHeight="1" x14ac:dyDescent="0.3">
      <c r="A15" s="102"/>
      <c r="B15" s="301" t="s">
        <v>13</v>
      </c>
      <c r="C15" s="301"/>
      <c r="D15" s="301"/>
      <c r="E15" s="301"/>
      <c r="F15" s="301"/>
      <c r="G15" s="301"/>
      <c r="H15" s="301"/>
      <c r="I15" s="301"/>
      <c r="J15" s="301"/>
      <c r="K15" s="301"/>
      <c r="L15" s="301"/>
      <c r="M15" s="301"/>
    </row>
    <row r="16" spans="1:18" s="90" customFormat="1" ht="13.2" hidden="1" customHeight="1" x14ac:dyDescent="0.3">
      <c r="A16" s="89"/>
      <c r="B16" s="301"/>
      <c r="C16" s="301"/>
      <c r="D16" s="301"/>
      <c r="E16" s="301"/>
      <c r="F16" s="301"/>
      <c r="G16" s="301"/>
      <c r="H16" s="301"/>
      <c r="I16" s="301"/>
      <c r="J16" s="301"/>
      <c r="K16" s="301"/>
      <c r="L16" s="301"/>
      <c r="M16" s="301"/>
      <c r="O16" s="94"/>
      <c r="P16" s="298"/>
      <c r="Q16" s="298"/>
      <c r="R16" s="92"/>
    </row>
    <row r="17" spans="1:18" s="90" customFormat="1" ht="17.399999999999999" customHeight="1" x14ac:dyDescent="0.3">
      <c r="A17" s="89"/>
      <c r="B17" s="301" t="s">
        <v>1303</v>
      </c>
      <c r="C17" s="301"/>
      <c r="D17" s="301"/>
      <c r="E17" s="301"/>
      <c r="F17" s="301"/>
      <c r="G17" s="301"/>
      <c r="H17" s="301"/>
      <c r="I17" s="301"/>
      <c r="J17" s="301"/>
      <c r="K17" s="301"/>
      <c r="L17" s="301"/>
      <c r="M17" s="301"/>
      <c r="O17" s="94"/>
      <c r="P17" s="92"/>
      <c r="Q17" s="92"/>
      <c r="R17" s="92"/>
    </row>
    <row r="18" spans="1:18" s="90" customFormat="1" ht="15" hidden="1" customHeight="1" x14ac:dyDescent="0.3">
      <c r="A18" s="89"/>
      <c r="B18" s="97"/>
      <c r="C18" s="97"/>
      <c r="D18" s="97"/>
      <c r="E18" s="97"/>
      <c r="F18" s="97"/>
      <c r="G18" s="97"/>
      <c r="H18" s="97"/>
      <c r="I18" s="97"/>
      <c r="J18" s="97"/>
      <c r="K18" s="97"/>
      <c r="L18" s="97"/>
      <c r="M18" s="97"/>
      <c r="O18" s="94"/>
      <c r="P18" s="92"/>
      <c r="Q18" s="92"/>
      <c r="R18" s="92"/>
    </row>
    <row r="19" spans="1:18" s="90" customFormat="1" ht="13.2" customHeight="1" x14ac:dyDescent="0.3">
      <c r="A19" s="89"/>
      <c r="B19" s="302" t="s">
        <v>14</v>
      </c>
      <c r="C19" s="302"/>
      <c r="D19" s="302"/>
      <c r="E19" s="302"/>
      <c r="F19" s="302"/>
      <c r="G19" s="302"/>
      <c r="H19" s="302"/>
      <c r="I19" s="302"/>
      <c r="J19" s="302"/>
      <c r="K19" s="302"/>
      <c r="L19" s="302"/>
      <c r="M19" s="302"/>
      <c r="O19" s="94"/>
      <c r="P19" s="92"/>
      <c r="Q19" s="92"/>
      <c r="R19" s="92"/>
    </row>
    <row r="20" spans="1:18" s="90" customFormat="1" ht="26.7" customHeight="1" x14ac:dyDescent="0.3">
      <c r="A20" s="89"/>
      <c r="B20" s="301" t="s">
        <v>15</v>
      </c>
      <c r="C20" s="301"/>
      <c r="D20" s="301"/>
      <c r="E20" s="301"/>
      <c r="F20" s="301"/>
      <c r="G20" s="301"/>
      <c r="H20" s="301"/>
      <c r="I20" s="301"/>
      <c r="J20" s="301"/>
      <c r="K20" s="301"/>
      <c r="L20" s="301"/>
      <c r="M20" s="301"/>
      <c r="O20" s="94"/>
      <c r="P20" s="298"/>
      <c r="Q20" s="298"/>
      <c r="R20" s="92"/>
    </row>
    <row r="21" spans="1:18" ht="13.2" customHeight="1" x14ac:dyDescent="0.3">
      <c r="A21" s="14"/>
      <c r="B21" s="303" t="s">
        <v>1304</v>
      </c>
      <c r="C21" s="303"/>
      <c r="D21" s="303"/>
      <c r="E21" s="303"/>
      <c r="F21" s="303"/>
      <c r="G21" s="303"/>
      <c r="H21" s="303"/>
      <c r="I21" s="303"/>
      <c r="J21" s="303"/>
      <c r="K21" s="303"/>
      <c r="L21" s="303"/>
      <c r="M21" s="303"/>
      <c r="O21" s="17"/>
      <c r="P21" s="16"/>
      <c r="Q21" s="16"/>
      <c r="R21" s="16"/>
    </row>
    <row r="22" spans="1:18" ht="13.2" customHeight="1" x14ac:dyDescent="0.3">
      <c r="A22" s="14"/>
      <c r="B22" s="287"/>
      <c r="C22" s="287"/>
      <c r="D22" s="287"/>
      <c r="E22" s="287"/>
      <c r="F22" s="287"/>
      <c r="G22" s="287"/>
      <c r="H22" s="287"/>
      <c r="I22" s="287"/>
      <c r="J22" s="287"/>
      <c r="K22" s="287"/>
      <c r="L22" s="287"/>
      <c r="M22" s="287"/>
      <c r="O22" s="17"/>
      <c r="P22" s="16"/>
      <c r="Q22" s="16"/>
      <c r="R22" s="16"/>
    </row>
    <row r="23" spans="1:18" ht="13.2" customHeight="1" x14ac:dyDescent="0.3">
      <c r="A23" s="14"/>
      <c r="B23" s="288" t="s">
        <v>1305</v>
      </c>
      <c r="C23" s="288" t="s">
        <v>1306</v>
      </c>
      <c r="D23" s="288" t="s">
        <v>1307</v>
      </c>
      <c r="E23" s="288" t="s">
        <v>1308</v>
      </c>
      <c r="F23" s="18"/>
      <c r="G23" s="18"/>
      <c r="H23" s="18"/>
      <c r="I23" s="18"/>
      <c r="J23" s="18"/>
      <c r="K23" s="18"/>
      <c r="L23" s="18"/>
      <c r="N23" s="17"/>
      <c r="O23" s="16"/>
      <c r="P23" s="16"/>
      <c r="Q23" s="16"/>
    </row>
    <row r="24" spans="1:18" ht="13.2" customHeight="1" x14ac:dyDescent="0.3">
      <c r="A24" s="14"/>
      <c r="B24" s="289" t="s">
        <v>1309</v>
      </c>
      <c r="C24" s="290" t="s">
        <v>748</v>
      </c>
      <c r="D24" s="290" t="s">
        <v>1310</v>
      </c>
      <c r="E24" s="290" t="s">
        <v>1311</v>
      </c>
      <c r="F24" s="18"/>
      <c r="G24" s="18"/>
      <c r="H24" s="18"/>
      <c r="I24" s="18"/>
      <c r="J24" s="18"/>
      <c r="K24" s="18"/>
      <c r="L24" s="18"/>
      <c r="N24" s="17"/>
      <c r="O24" s="16"/>
      <c r="P24" s="16"/>
      <c r="Q24" s="16"/>
    </row>
    <row r="25" spans="1:18" ht="13.2" customHeight="1" x14ac:dyDescent="0.3">
      <c r="A25" s="14"/>
      <c r="B25" s="289" t="s">
        <v>1312</v>
      </c>
      <c r="C25" s="290" t="s">
        <v>731</v>
      </c>
      <c r="D25" s="290" t="s">
        <v>1310</v>
      </c>
      <c r="E25" s="290" t="s">
        <v>1311</v>
      </c>
      <c r="F25" s="18"/>
      <c r="G25" s="18"/>
      <c r="H25" s="18"/>
      <c r="I25" s="18"/>
      <c r="J25" s="18"/>
      <c r="K25" s="18"/>
      <c r="L25" s="18"/>
      <c r="N25" s="17"/>
      <c r="O25" s="16"/>
      <c r="P25" s="16"/>
      <c r="Q25" s="16"/>
    </row>
    <row r="26" spans="1:18" ht="13.2" customHeight="1" x14ac:dyDescent="0.3">
      <c r="A26" s="14"/>
      <c r="B26" s="289" t="s">
        <v>138</v>
      </c>
      <c r="C26" s="290" t="s">
        <v>748</v>
      </c>
      <c r="D26" s="290" t="s">
        <v>1310</v>
      </c>
      <c r="E26" s="290" t="s">
        <v>1313</v>
      </c>
      <c r="F26" s="18"/>
      <c r="G26" s="18"/>
      <c r="H26" s="18"/>
      <c r="I26" s="18"/>
      <c r="J26" s="18"/>
      <c r="K26" s="18"/>
      <c r="L26" s="18"/>
      <c r="N26" s="17"/>
      <c r="O26" s="16"/>
      <c r="P26" s="16"/>
      <c r="Q26" s="16"/>
    </row>
    <row r="27" spans="1:18" ht="13.2" customHeight="1" x14ac:dyDescent="0.3">
      <c r="A27" s="14"/>
      <c r="B27" s="289" t="s">
        <v>1314</v>
      </c>
      <c r="C27" s="290" t="s">
        <v>748</v>
      </c>
      <c r="D27" s="290" t="s">
        <v>1310</v>
      </c>
      <c r="E27" s="290" t="s">
        <v>1313</v>
      </c>
      <c r="F27" s="18"/>
      <c r="G27" s="18"/>
      <c r="H27" s="18"/>
      <c r="I27" s="18"/>
      <c r="J27" s="18"/>
      <c r="K27" s="18"/>
      <c r="L27" s="18"/>
      <c r="N27" s="17"/>
      <c r="O27" s="16"/>
      <c r="P27" s="16"/>
      <c r="Q27" s="16"/>
    </row>
    <row r="28" spans="1:18" ht="13.2" customHeight="1" x14ac:dyDescent="0.3">
      <c r="A28" s="14"/>
      <c r="B28" s="289" t="s">
        <v>701</v>
      </c>
      <c r="C28" s="290" t="s">
        <v>748</v>
      </c>
      <c r="D28" s="290" t="s">
        <v>1315</v>
      </c>
      <c r="E28" s="290" t="s">
        <v>1313</v>
      </c>
      <c r="F28" s="18"/>
      <c r="G28" s="18"/>
      <c r="H28" s="18"/>
      <c r="I28" s="18"/>
      <c r="J28" s="18"/>
      <c r="K28" s="18"/>
      <c r="L28" s="18"/>
      <c r="N28" s="17"/>
      <c r="O28" s="16"/>
      <c r="P28" s="16"/>
      <c r="Q28" s="16"/>
    </row>
    <row r="29" spans="1:18" ht="13.2" customHeight="1" x14ac:dyDescent="0.3">
      <c r="A29" s="14"/>
      <c r="B29" s="289" t="s">
        <v>1316</v>
      </c>
      <c r="C29" s="290" t="s">
        <v>748</v>
      </c>
      <c r="D29" s="290" t="s">
        <v>1317</v>
      </c>
      <c r="E29" s="290" t="s">
        <v>1313</v>
      </c>
      <c r="F29" s="18"/>
      <c r="G29" s="18"/>
      <c r="H29" s="18"/>
      <c r="I29" s="18"/>
      <c r="J29" s="18"/>
      <c r="K29" s="18"/>
      <c r="L29" s="18"/>
      <c r="N29" s="17"/>
      <c r="O29" s="16"/>
      <c r="P29" s="16"/>
      <c r="Q29" s="16"/>
    </row>
    <row r="30" spans="1:18" ht="13.2" customHeight="1" x14ac:dyDescent="0.3">
      <c r="A30" s="14"/>
      <c r="B30" s="289" t="s">
        <v>395</v>
      </c>
      <c r="C30" s="290" t="s">
        <v>748</v>
      </c>
      <c r="D30" s="290" t="s">
        <v>1318</v>
      </c>
      <c r="E30" s="290" t="s">
        <v>1319</v>
      </c>
      <c r="F30" s="18"/>
      <c r="G30" s="18"/>
      <c r="H30" s="18"/>
      <c r="I30" s="18"/>
      <c r="J30" s="18"/>
      <c r="K30" s="18"/>
      <c r="L30" s="18"/>
      <c r="N30" s="17"/>
      <c r="O30" s="16"/>
      <c r="P30" s="16"/>
      <c r="Q30" s="16"/>
    </row>
    <row r="31" spans="1:18" ht="13.2" customHeight="1" x14ac:dyDescent="0.3">
      <c r="A31" s="14"/>
      <c r="B31" s="289" t="s">
        <v>415</v>
      </c>
      <c r="C31" s="290" t="s">
        <v>748</v>
      </c>
      <c r="D31" s="290" t="s">
        <v>1348</v>
      </c>
      <c r="E31" s="290" t="s">
        <v>1349</v>
      </c>
      <c r="F31" s="18"/>
      <c r="G31" s="18"/>
      <c r="H31" s="18"/>
      <c r="I31" s="18"/>
      <c r="J31" s="18"/>
      <c r="K31" s="18"/>
      <c r="L31" s="18"/>
      <c r="N31" s="17"/>
      <c r="O31" s="16"/>
      <c r="P31" s="16"/>
      <c r="Q31" s="16"/>
    </row>
    <row r="32" spans="1:18" ht="13.2" customHeight="1" x14ac:dyDescent="0.3">
      <c r="A32" s="14"/>
      <c r="B32" s="289" t="s">
        <v>446</v>
      </c>
      <c r="C32" s="290" t="s">
        <v>748</v>
      </c>
      <c r="D32" s="290" t="s">
        <v>1310</v>
      </c>
      <c r="E32" s="290" t="s">
        <v>1313</v>
      </c>
      <c r="F32" s="18"/>
      <c r="G32" s="18"/>
      <c r="H32" s="18"/>
      <c r="I32" s="18"/>
      <c r="J32" s="18"/>
      <c r="K32" s="18"/>
      <c r="L32" s="18"/>
      <c r="N32" s="17"/>
      <c r="O32" s="16"/>
      <c r="P32" s="16"/>
      <c r="Q32" s="16"/>
    </row>
    <row r="33" spans="1:18" ht="13.2" customHeight="1" x14ac:dyDescent="0.3">
      <c r="A33" s="14"/>
      <c r="B33" s="289" t="s">
        <v>1320</v>
      </c>
      <c r="C33" s="290" t="s">
        <v>1321</v>
      </c>
      <c r="D33" s="290" t="s">
        <v>1322</v>
      </c>
      <c r="E33" s="290" t="s">
        <v>1313</v>
      </c>
      <c r="F33" s="18"/>
      <c r="G33" s="18"/>
      <c r="H33" s="18"/>
      <c r="I33" s="18"/>
      <c r="J33" s="18"/>
      <c r="K33" s="18"/>
      <c r="L33" s="18"/>
      <c r="N33" s="17"/>
      <c r="O33" s="16"/>
      <c r="P33" s="16"/>
      <c r="Q33" s="16"/>
    </row>
    <row r="34" spans="1:18" ht="13.2" customHeight="1" x14ac:dyDescent="0.3">
      <c r="A34" s="14"/>
      <c r="B34" s="289" t="s">
        <v>427</v>
      </c>
      <c r="C34" s="290" t="s">
        <v>1321</v>
      </c>
      <c r="D34" s="290" t="s">
        <v>1317</v>
      </c>
      <c r="E34" s="290" t="s">
        <v>1313</v>
      </c>
      <c r="F34" s="18"/>
      <c r="G34" s="18"/>
      <c r="H34" s="18"/>
      <c r="I34" s="18"/>
      <c r="J34" s="18"/>
      <c r="K34" s="18"/>
      <c r="L34" s="18"/>
      <c r="N34" s="17"/>
      <c r="O34" s="16"/>
      <c r="P34" s="16"/>
      <c r="Q34" s="16"/>
    </row>
    <row r="35" spans="1:18" ht="13.2" customHeight="1" x14ac:dyDescent="0.3">
      <c r="A35" s="14"/>
      <c r="B35" s="289" t="s">
        <v>1323</v>
      </c>
      <c r="C35" s="290" t="s">
        <v>748</v>
      </c>
      <c r="D35" s="290" t="s">
        <v>1317</v>
      </c>
      <c r="E35" s="290" t="s">
        <v>1313</v>
      </c>
      <c r="F35" s="18"/>
      <c r="G35" s="18"/>
      <c r="H35" s="18"/>
      <c r="I35" s="18"/>
      <c r="J35" s="18"/>
      <c r="K35" s="18"/>
      <c r="L35" s="18"/>
      <c r="N35" s="17"/>
      <c r="O35" s="16"/>
      <c r="P35" s="16"/>
      <c r="Q35" s="16"/>
    </row>
    <row r="36" spans="1:18" ht="13.2" customHeight="1" x14ac:dyDescent="0.3">
      <c r="A36" s="14"/>
      <c r="B36" s="289" t="s">
        <v>1324</v>
      </c>
      <c r="C36" s="290" t="s">
        <v>1321</v>
      </c>
      <c r="D36" s="290" t="s">
        <v>1325</v>
      </c>
      <c r="E36" s="290" t="s">
        <v>1313</v>
      </c>
      <c r="F36" s="18"/>
      <c r="G36" s="18"/>
      <c r="H36" s="18"/>
      <c r="I36" s="18"/>
      <c r="J36" s="18"/>
      <c r="K36" s="18"/>
      <c r="L36" s="18"/>
      <c r="N36" s="17"/>
      <c r="O36" s="16"/>
      <c r="P36" s="16"/>
      <c r="Q36" s="16"/>
    </row>
    <row r="37" spans="1:18" ht="13.2" customHeight="1" x14ac:dyDescent="0.3">
      <c r="A37" s="14"/>
      <c r="B37" s="291"/>
      <c r="C37" s="291"/>
      <c r="D37" s="291"/>
      <c r="E37" s="291"/>
      <c r="F37" s="291"/>
      <c r="G37" s="18"/>
      <c r="H37" s="18"/>
      <c r="I37" s="18"/>
      <c r="J37" s="18"/>
      <c r="K37" s="18"/>
      <c r="L37" s="18"/>
      <c r="M37" s="18"/>
      <c r="O37" s="17"/>
      <c r="P37" s="16"/>
      <c r="Q37" s="16"/>
      <c r="R37" s="16"/>
    </row>
    <row r="38" spans="1:18" s="88" customFormat="1" ht="13.2" customHeight="1" x14ac:dyDescent="0.3">
      <c r="A38" s="85"/>
      <c r="B38" s="117" t="s">
        <v>16</v>
      </c>
      <c r="C38" s="95"/>
      <c r="D38" s="95"/>
      <c r="E38" s="95"/>
      <c r="F38" s="95"/>
      <c r="G38" s="95"/>
      <c r="H38" s="95"/>
      <c r="I38" s="95"/>
      <c r="J38" s="95"/>
      <c r="K38" s="95"/>
      <c r="L38" s="95"/>
      <c r="M38" s="95"/>
      <c r="O38" s="96"/>
      <c r="P38" s="304"/>
      <c r="Q38" s="304"/>
      <c r="R38" s="96"/>
    </row>
    <row r="39" spans="1:18" s="88" customFormat="1" ht="26.7" customHeight="1" x14ac:dyDescent="0.3">
      <c r="A39" s="85"/>
      <c r="B39" s="301" t="s">
        <v>1346</v>
      </c>
      <c r="C39" s="301"/>
      <c r="D39" s="301"/>
      <c r="E39" s="301"/>
      <c r="F39" s="301"/>
      <c r="G39" s="301"/>
      <c r="H39" s="301"/>
      <c r="I39" s="301"/>
      <c r="J39" s="301"/>
      <c r="K39" s="301"/>
      <c r="L39" s="301"/>
      <c r="M39" s="301"/>
      <c r="O39" s="96"/>
      <c r="P39" s="304"/>
      <c r="Q39" s="304"/>
      <c r="R39" s="96"/>
    </row>
    <row r="40" spans="1:18" s="88" customFormat="1" ht="11.4" customHeight="1" x14ac:dyDescent="0.3">
      <c r="A40" s="85"/>
      <c r="B40" s="97"/>
      <c r="C40" s="97"/>
      <c r="D40" s="97"/>
      <c r="E40" s="97"/>
      <c r="F40" s="97"/>
      <c r="G40" s="97"/>
      <c r="H40" s="97"/>
      <c r="I40" s="97"/>
      <c r="J40" s="97"/>
      <c r="K40" s="97"/>
      <c r="L40" s="97"/>
      <c r="M40" s="97"/>
      <c r="O40" s="96"/>
      <c r="P40" s="96"/>
      <c r="Q40" s="96"/>
      <c r="R40" s="96"/>
    </row>
    <row r="41" spans="1:18" s="88" customFormat="1" ht="19.95" customHeight="1" x14ac:dyDescent="0.3">
      <c r="A41" s="85"/>
      <c r="B41" s="117" t="s">
        <v>1326</v>
      </c>
      <c r="C41" s="97"/>
      <c r="D41" s="97"/>
      <c r="E41" s="97"/>
      <c r="F41" s="97"/>
      <c r="G41" s="97"/>
      <c r="H41" s="97"/>
      <c r="I41" s="97"/>
      <c r="J41" s="97"/>
      <c r="K41" s="97"/>
      <c r="L41" s="97"/>
      <c r="M41" s="97"/>
      <c r="O41" s="96"/>
      <c r="P41" s="96"/>
      <c r="Q41" s="96"/>
      <c r="R41" s="96"/>
    </row>
    <row r="42" spans="1:18" s="88" customFormat="1" ht="90" customHeight="1" x14ac:dyDescent="0.3">
      <c r="A42" s="85"/>
      <c r="B42" s="301" t="s">
        <v>1359</v>
      </c>
      <c r="C42" s="301"/>
      <c r="D42" s="301"/>
      <c r="E42" s="301"/>
      <c r="F42" s="301"/>
      <c r="G42" s="301"/>
      <c r="H42" s="301"/>
      <c r="I42" s="301"/>
      <c r="J42" s="301"/>
      <c r="K42" s="301"/>
      <c r="L42" s="301"/>
      <c r="M42" s="301"/>
      <c r="O42" s="96"/>
      <c r="P42" s="96"/>
      <c r="Q42" s="96"/>
      <c r="R42" s="96"/>
    </row>
    <row r="43" spans="1:18" s="88" customFormat="1" ht="13.2" customHeight="1" x14ac:dyDescent="0.3">
      <c r="A43" s="85"/>
      <c r="B43" s="301"/>
      <c r="C43" s="301"/>
      <c r="D43" s="301"/>
      <c r="E43" s="301"/>
      <c r="F43" s="301"/>
      <c r="G43" s="301"/>
      <c r="H43" s="301"/>
      <c r="I43" s="301"/>
      <c r="J43" s="301"/>
      <c r="K43" s="301"/>
      <c r="L43" s="301"/>
      <c r="M43" s="301"/>
      <c r="N43" s="98"/>
      <c r="O43" s="96"/>
      <c r="P43" s="304"/>
      <c r="Q43" s="304"/>
      <c r="R43" s="96"/>
    </row>
    <row r="44" spans="1:18" s="88" customFormat="1" ht="13.2" customHeight="1" x14ac:dyDescent="0.3">
      <c r="A44" s="85"/>
      <c r="B44" s="117" t="s">
        <v>17</v>
      </c>
      <c r="C44" s="95"/>
      <c r="D44" s="95"/>
      <c r="E44" s="95"/>
      <c r="F44" s="95"/>
      <c r="G44" s="95"/>
      <c r="H44" s="95"/>
      <c r="I44" s="95"/>
      <c r="J44" s="95"/>
      <c r="K44" s="95"/>
      <c r="L44" s="95"/>
      <c r="M44" s="95"/>
      <c r="N44" s="98"/>
      <c r="O44" s="96"/>
      <c r="P44" s="304"/>
      <c r="Q44" s="304"/>
      <c r="R44" s="99"/>
    </row>
    <row r="45" spans="1:18" s="88" customFormat="1" ht="26.7" customHeight="1" x14ac:dyDescent="0.3">
      <c r="A45" s="85"/>
      <c r="B45" s="301" t="s">
        <v>18</v>
      </c>
      <c r="C45" s="301"/>
      <c r="D45" s="301"/>
      <c r="E45" s="301"/>
      <c r="F45" s="301"/>
      <c r="G45" s="301"/>
      <c r="H45" s="301"/>
      <c r="I45" s="301"/>
      <c r="J45" s="301"/>
      <c r="K45" s="301"/>
      <c r="L45" s="301"/>
      <c r="M45" s="301"/>
      <c r="N45" s="98"/>
      <c r="O45" s="96"/>
      <c r="P45" s="304"/>
      <c r="Q45" s="304"/>
      <c r="R45" s="96"/>
    </row>
    <row r="46" spans="1:18" s="88" customFormat="1" ht="13.2" customHeight="1" x14ac:dyDescent="0.3">
      <c r="A46" s="85"/>
      <c r="B46" s="301" t="s">
        <v>19</v>
      </c>
      <c r="C46" s="301"/>
      <c r="D46" s="301"/>
      <c r="E46" s="301"/>
      <c r="F46" s="301"/>
      <c r="G46" s="301"/>
      <c r="H46" s="301"/>
      <c r="I46" s="301"/>
      <c r="J46" s="301"/>
      <c r="K46" s="301"/>
      <c r="L46" s="301"/>
      <c r="M46" s="301"/>
      <c r="N46" s="98"/>
      <c r="O46" s="96"/>
      <c r="P46" s="96"/>
      <c r="Q46" s="96"/>
      <c r="R46" s="96"/>
    </row>
    <row r="47" spans="1:18" s="88" customFormat="1" ht="13.2" customHeight="1" x14ac:dyDescent="0.3">
      <c r="A47" s="85"/>
      <c r="B47" s="301" t="s">
        <v>20</v>
      </c>
      <c r="C47" s="301"/>
      <c r="D47" s="301"/>
      <c r="E47" s="301"/>
      <c r="F47" s="301"/>
      <c r="G47" s="301"/>
      <c r="H47" s="301"/>
      <c r="I47" s="301"/>
      <c r="J47" s="301"/>
      <c r="K47" s="301"/>
      <c r="L47" s="301"/>
      <c r="M47" s="301"/>
      <c r="N47" s="98"/>
      <c r="O47" s="96"/>
      <c r="P47" s="96"/>
      <c r="Q47" s="96"/>
      <c r="R47" s="96"/>
    </row>
    <row r="48" spans="1:18" s="88" customFormat="1" ht="13.2" customHeight="1" x14ac:dyDescent="0.3">
      <c r="A48" s="85"/>
      <c r="B48" s="97"/>
      <c r="C48" s="97"/>
      <c r="D48" s="97"/>
      <c r="E48" s="97"/>
      <c r="F48" s="97"/>
      <c r="G48" s="97"/>
      <c r="H48" s="97"/>
      <c r="I48" s="97"/>
      <c r="J48" s="97"/>
      <c r="K48" s="97"/>
      <c r="L48" s="97"/>
      <c r="M48" s="97"/>
      <c r="N48" s="98"/>
      <c r="O48" s="96"/>
      <c r="P48" s="96"/>
      <c r="Q48" s="96"/>
      <c r="R48" s="96"/>
    </row>
    <row r="49" spans="1:18" s="88" customFormat="1" ht="13.2" customHeight="1" x14ac:dyDescent="0.3">
      <c r="A49" s="85"/>
      <c r="B49" s="282" t="s">
        <v>21</v>
      </c>
      <c r="C49" s="97"/>
      <c r="D49" s="97"/>
      <c r="E49" s="97"/>
      <c r="F49" s="97"/>
      <c r="G49" s="97"/>
      <c r="H49" s="97"/>
      <c r="I49" s="97"/>
      <c r="J49" s="97"/>
      <c r="K49" s="97"/>
      <c r="L49" s="97"/>
      <c r="M49" s="97"/>
      <c r="N49" s="98"/>
      <c r="O49" s="96"/>
      <c r="P49" s="96"/>
      <c r="Q49" s="96"/>
      <c r="R49" s="96"/>
    </row>
    <row r="50" spans="1:18" s="88" customFormat="1" ht="13.2" customHeight="1" x14ac:dyDescent="0.3">
      <c r="A50" s="85"/>
      <c r="B50" s="301" t="s">
        <v>22</v>
      </c>
      <c r="C50" s="301"/>
      <c r="D50" s="301"/>
      <c r="E50" s="301"/>
      <c r="F50" s="301"/>
      <c r="G50" s="301"/>
      <c r="H50" s="301"/>
      <c r="I50" s="301"/>
      <c r="J50" s="301"/>
      <c r="K50" s="301"/>
      <c r="L50" s="301"/>
      <c r="M50" s="301"/>
      <c r="N50" s="98"/>
      <c r="O50" s="96"/>
      <c r="P50" s="96"/>
      <c r="Q50" s="96"/>
      <c r="R50" s="96"/>
    </row>
    <row r="51" spans="1:18" s="88" customFormat="1" ht="13.2" customHeight="1" x14ac:dyDescent="0.3">
      <c r="A51" s="85"/>
      <c r="B51" s="97"/>
      <c r="C51" s="97"/>
      <c r="D51" s="97"/>
      <c r="E51" s="97"/>
      <c r="F51" s="97"/>
      <c r="G51" s="97"/>
      <c r="H51" s="97"/>
      <c r="I51" s="97"/>
      <c r="J51" s="97"/>
      <c r="K51" s="97"/>
      <c r="L51" s="97"/>
      <c r="M51" s="97"/>
      <c r="N51" s="98"/>
      <c r="O51" s="96"/>
      <c r="P51" s="96"/>
      <c r="Q51" s="96"/>
      <c r="R51" s="96"/>
    </row>
    <row r="52" spans="1:18" s="88" customFormat="1" ht="13.2" customHeight="1" x14ac:dyDescent="0.3">
      <c r="A52" s="85"/>
      <c r="B52" s="117" t="s">
        <v>23</v>
      </c>
      <c r="C52" s="95"/>
      <c r="D52" s="95"/>
      <c r="E52" s="95"/>
      <c r="F52" s="95"/>
      <c r="G52" s="95"/>
      <c r="H52" s="95"/>
      <c r="I52" s="95"/>
      <c r="J52" s="95"/>
      <c r="K52" s="95"/>
      <c r="L52" s="95"/>
      <c r="M52" s="95"/>
      <c r="N52" s="98"/>
      <c r="O52" s="96"/>
      <c r="P52" s="96"/>
      <c r="Q52" s="96"/>
      <c r="R52" s="96"/>
    </row>
    <row r="53" spans="1:18" s="88" customFormat="1" ht="13.2" customHeight="1" x14ac:dyDescent="0.3">
      <c r="A53" s="85"/>
      <c r="B53" s="301" t="s">
        <v>24</v>
      </c>
      <c r="C53" s="301"/>
      <c r="D53" s="301"/>
      <c r="E53" s="301"/>
      <c r="F53" s="301"/>
      <c r="G53" s="301"/>
      <c r="H53" s="301"/>
      <c r="I53" s="301"/>
      <c r="J53" s="301"/>
      <c r="K53" s="301"/>
      <c r="L53" s="301"/>
      <c r="M53" s="301"/>
      <c r="N53" s="98"/>
      <c r="O53" s="92"/>
      <c r="P53" s="304"/>
      <c r="Q53" s="304"/>
      <c r="R53" s="96"/>
    </row>
    <row r="54" spans="1:18" s="88" customFormat="1" ht="13.2" customHeight="1" x14ac:dyDescent="0.3">
      <c r="A54" s="85"/>
      <c r="B54" s="97"/>
      <c r="C54" s="97"/>
      <c r="D54" s="97"/>
      <c r="E54" s="97"/>
      <c r="F54" s="97"/>
      <c r="G54" s="97"/>
      <c r="H54" s="97"/>
      <c r="I54" s="97"/>
      <c r="J54" s="97"/>
      <c r="K54" s="97"/>
      <c r="L54" s="97"/>
      <c r="M54" s="97"/>
      <c r="N54" s="98"/>
      <c r="O54" s="92"/>
      <c r="P54" s="96"/>
      <c r="Q54" s="96"/>
      <c r="R54" s="96"/>
    </row>
    <row r="55" spans="1:18" s="88" customFormat="1" ht="13.2" customHeight="1" x14ac:dyDescent="0.3">
      <c r="A55" s="85"/>
      <c r="B55" s="117" t="s">
        <v>25</v>
      </c>
      <c r="C55" s="95"/>
      <c r="D55" s="95"/>
      <c r="E55" s="95"/>
      <c r="F55" s="95"/>
      <c r="G55" s="95"/>
      <c r="H55" s="95"/>
      <c r="I55" s="95"/>
      <c r="J55" s="95"/>
      <c r="K55" s="95"/>
      <c r="L55" s="95"/>
      <c r="M55" s="95"/>
      <c r="N55" s="98"/>
      <c r="O55" s="96"/>
      <c r="P55" s="96"/>
      <c r="Q55" s="96"/>
      <c r="R55" s="96"/>
    </row>
    <row r="56" spans="1:18" s="88" customFormat="1" ht="28.2" customHeight="1" x14ac:dyDescent="0.3">
      <c r="A56" s="85"/>
      <c r="B56" s="301" t="s">
        <v>26</v>
      </c>
      <c r="C56" s="301"/>
      <c r="D56" s="301"/>
      <c r="E56" s="301"/>
      <c r="F56" s="301"/>
      <c r="G56" s="301"/>
      <c r="H56" s="301"/>
      <c r="I56" s="301"/>
      <c r="J56" s="301"/>
      <c r="K56" s="301"/>
      <c r="L56" s="301"/>
      <c r="M56" s="301"/>
      <c r="N56" s="98"/>
      <c r="O56" s="92"/>
      <c r="P56" s="304"/>
      <c r="Q56" s="304"/>
      <c r="R56" s="96"/>
    </row>
    <row r="57" spans="1:18" s="88" customFormat="1" ht="13.2" customHeight="1" x14ac:dyDescent="0.3">
      <c r="A57" s="85"/>
      <c r="B57" s="97"/>
      <c r="C57" s="97"/>
      <c r="D57" s="97"/>
      <c r="E57" s="97"/>
      <c r="F57" s="97"/>
      <c r="G57" s="97"/>
      <c r="H57" s="97"/>
      <c r="I57" s="97"/>
      <c r="J57" s="97"/>
      <c r="K57" s="97"/>
      <c r="L57" s="97"/>
      <c r="M57" s="97"/>
      <c r="N57" s="98"/>
      <c r="O57" s="92"/>
      <c r="P57" s="96"/>
      <c r="Q57" s="96"/>
      <c r="R57" s="96"/>
    </row>
    <row r="58" spans="1:18" s="88" customFormat="1" ht="13.2" customHeight="1" x14ac:dyDescent="0.3">
      <c r="A58" s="85"/>
      <c r="B58" s="117" t="s">
        <v>27</v>
      </c>
      <c r="C58" s="95"/>
      <c r="D58" s="95"/>
      <c r="E58" s="95"/>
      <c r="F58" s="95"/>
      <c r="G58" s="95"/>
      <c r="H58" s="95"/>
      <c r="I58" s="95"/>
      <c r="J58" s="95"/>
      <c r="K58" s="95"/>
      <c r="L58" s="95"/>
      <c r="M58" s="95"/>
      <c r="O58" s="96"/>
      <c r="P58" s="304"/>
      <c r="Q58" s="304"/>
      <c r="R58" s="96"/>
    </row>
    <row r="59" spans="1:18" s="88" customFormat="1" ht="26.7" customHeight="1" x14ac:dyDescent="0.3">
      <c r="A59" s="85"/>
      <c r="B59" s="301" t="s">
        <v>28</v>
      </c>
      <c r="C59" s="301"/>
      <c r="D59" s="301"/>
      <c r="E59" s="301"/>
      <c r="F59" s="301"/>
      <c r="G59" s="301"/>
      <c r="H59" s="301"/>
      <c r="I59" s="301"/>
      <c r="J59" s="301"/>
      <c r="K59" s="301"/>
      <c r="L59" s="301"/>
      <c r="M59" s="301"/>
      <c r="O59" s="96"/>
      <c r="P59" s="304"/>
      <c r="Q59" s="304"/>
      <c r="R59" s="96"/>
    </row>
    <row r="60" spans="1:18" s="88" customFormat="1" ht="12.6" customHeight="1" x14ac:dyDescent="0.3">
      <c r="A60" s="85"/>
      <c r="B60" s="301" t="s">
        <v>29</v>
      </c>
      <c r="C60" s="301"/>
      <c r="D60" s="301"/>
      <c r="E60" s="301"/>
      <c r="F60" s="301"/>
      <c r="G60" s="301"/>
      <c r="H60" s="301"/>
      <c r="I60" s="301"/>
      <c r="J60" s="301"/>
      <c r="K60" s="301"/>
      <c r="L60" s="301"/>
      <c r="M60" s="301"/>
      <c r="O60" s="96"/>
      <c r="P60" s="96"/>
      <c r="Q60" s="96"/>
      <c r="R60" s="96"/>
    </row>
    <row r="61" spans="1:18" s="88" customFormat="1" ht="13.2" customHeight="1" x14ac:dyDescent="0.3">
      <c r="A61" s="85"/>
      <c r="B61" s="301" t="s">
        <v>30</v>
      </c>
      <c r="C61" s="301"/>
      <c r="D61" s="301"/>
      <c r="E61" s="301"/>
      <c r="F61" s="301"/>
      <c r="G61" s="301"/>
      <c r="H61" s="301"/>
      <c r="I61" s="97"/>
      <c r="J61" s="97"/>
      <c r="K61" s="97"/>
      <c r="L61" s="97"/>
      <c r="M61" s="97"/>
      <c r="N61" s="98"/>
      <c r="O61" s="96"/>
      <c r="P61" s="304"/>
      <c r="Q61" s="304"/>
      <c r="R61" s="99"/>
    </row>
    <row r="62" spans="1:18" s="88" customFormat="1" ht="13.2" customHeight="1" x14ac:dyDescent="0.3">
      <c r="A62" s="85"/>
      <c r="B62" s="301"/>
      <c r="C62" s="301"/>
      <c r="D62" s="301"/>
      <c r="E62" s="301"/>
      <c r="F62" s="301"/>
      <c r="G62" s="301"/>
      <c r="H62" s="301"/>
      <c r="I62" s="301"/>
      <c r="J62" s="301"/>
      <c r="K62" s="301"/>
      <c r="L62" s="301"/>
      <c r="M62" s="301"/>
      <c r="N62" s="98"/>
      <c r="O62" s="92"/>
      <c r="P62" s="304"/>
      <c r="Q62" s="304"/>
      <c r="R62" s="96"/>
    </row>
    <row r="63" spans="1:18" s="88" customFormat="1" ht="13.2" customHeight="1" x14ac:dyDescent="0.3">
      <c r="A63" s="85"/>
      <c r="B63" s="303" t="s">
        <v>31</v>
      </c>
      <c r="C63" s="303"/>
      <c r="D63" s="303"/>
      <c r="E63" s="303"/>
      <c r="F63" s="97"/>
      <c r="G63" s="97"/>
      <c r="H63" s="97"/>
      <c r="I63" s="97"/>
      <c r="J63" s="97"/>
      <c r="K63" s="97"/>
      <c r="L63" s="97"/>
      <c r="M63" s="97"/>
      <c r="N63" s="98"/>
      <c r="O63" s="92"/>
      <c r="P63" s="96"/>
      <c r="Q63" s="96"/>
      <c r="R63" s="96"/>
    </row>
    <row r="64" spans="1:18" s="88" customFormat="1" ht="13.2" customHeight="1" x14ac:dyDescent="0.3">
      <c r="A64" s="85"/>
      <c r="B64" s="301" t="s">
        <v>32</v>
      </c>
      <c r="C64" s="301"/>
      <c r="D64" s="301"/>
      <c r="E64" s="301"/>
      <c r="F64" s="301"/>
      <c r="G64" s="301"/>
      <c r="H64" s="301"/>
      <c r="I64" s="301"/>
      <c r="J64" s="301"/>
      <c r="K64" s="301"/>
      <c r="L64" s="301"/>
      <c r="M64" s="301"/>
      <c r="N64" s="100"/>
      <c r="O64" s="92"/>
      <c r="P64" s="96"/>
      <c r="Q64" s="96"/>
      <c r="R64" s="96"/>
    </row>
    <row r="65" spans="1:18" s="88" customFormat="1" ht="13.2" customHeight="1" x14ac:dyDescent="0.3">
      <c r="A65" s="85"/>
      <c r="B65" s="301" t="s">
        <v>33</v>
      </c>
      <c r="C65" s="301"/>
      <c r="D65" s="301"/>
      <c r="E65" s="301"/>
      <c r="F65" s="301"/>
      <c r="G65" s="301"/>
      <c r="H65" s="301"/>
      <c r="I65" s="301"/>
      <c r="J65" s="301"/>
      <c r="K65" s="301"/>
      <c r="L65" s="301"/>
      <c r="M65" s="301"/>
      <c r="N65" s="101"/>
      <c r="O65" s="92"/>
      <c r="P65" s="96"/>
      <c r="Q65" s="96"/>
      <c r="R65" s="96"/>
    </row>
    <row r="66" spans="1:18" s="88" customFormat="1" ht="13.2" customHeight="1" x14ac:dyDescent="0.3">
      <c r="A66" s="85"/>
      <c r="B66" s="301" t="s">
        <v>34</v>
      </c>
      <c r="C66" s="301"/>
      <c r="D66" s="301"/>
      <c r="E66" s="301"/>
      <c r="F66" s="301"/>
      <c r="G66" s="301"/>
      <c r="H66" s="301"/>
      <c r="I66" s="301"/>
      <c r="J66" s="301"/>
      <c r="K66" s="301"/>
      <c r="L66" s="301"/>
      <c r="M66" s="301"/>
      <c r="N66" s="101"/>
      <c r="O66" s="92"/>
      <c r="P66" s="96"/>
      <c r="Q66" s="96"/>
      <c r="R66" s="96"/>
    </row>
    <row r="67" spans="1:18" s="88" customFormat="1" ht="12" customHeight="1" x14ac:dyDescent="0.3">
      <c r="A67" s="85"/>
      <c r="B67" s="97"/>
      <c r="C67" s="97"/>
      <c r="D67" s="97"/>
      <c r="E67" s="97"/>
      <c r="F67" s="97"/>
      <c r="G67" s="97"/>
      <c r="H67" s="97"/>
      <c r="I67" s="97"/>
      <c r="J67" s="97"/>
      <c r="K67" s="97"/>
      <c r="L67" s="97"/>
      <c r="M67" s="97"/>
      <c r="N67" s="101"/>
      <c r="O67" s="92"/>
      <c r="P67" s="96"/>
      <c r="Q67" s="96"/>
      <c r="R67" s="96"/>
    </row>
    <row r="68" spans="1:18" s="98" customFormat="1" ht="13.95" customHeight="1" x14ac:dyDescent="0.3">
      <c r="A68" s="102"/>
      <c r="B68" s="103" t="s">
        <v>35</v>
      </c>
      <c r="C68" s="103" t="s">
        <v>36</v>
      </c>
      <c r="D68" s="103" t="s">
        <v>37</v>
      </c>
      <c r="E68" s="103" t="s">
        <v>38</v>
      </c>
      <c r="F68" s="103" t="s">
        <v>39</v>
      </c>
      <c r="G68" s="200" t="s">
        <v>40</v>
      </c>
      <c r="H68" s="279" t="s">
        <v>41</v>
      </c>
      <c r="J68" s="104"/>
      <c r="K68" s="104"/>
      <c r="L68" s="104"/>
      <c r="M68" s="104"/>
      <c r="N68" s="101"/>
      <c r="O68" s="200"/>
      <c r="P68" s="92"/>
      <c r="Q68" s="92"/>
      <c r="R68" s="92"/>
    </row>
    <row r="69" spans="1:18" s="98" customFormat="1" ht="13.95" customHeight="1" x14ac:dyDescent="0.3">
      <c r="A69" s="102"/>
      <c r="B69" s="103" t="s">
        <v>42</v>
      </c>
      <c r="C69" s="103" t="s">
        <v>43</v>
      </c>
      <c r="D69" s="103" t="s">
        <v>44</v>
      </c>
      <c r="E69" s="103" t="s">
        <v>45</v>
      </c>
      <c r="F69" s="279" t="s">
        <v>46</v>
      </c>
      <c r="G69" s="200" t="s">
        <v>47</v>
      </c>
      <c r="H69" s="84"/>
      <c r="I69" s="84"/>
      <c r="J69" s="104"/>
      <c r="K69" s="104"/>
      <c r="L69" s="104"/>
      <c r="M69" s="104"/>
      <c r="N69" s="101"/>
      <c r="O69" s="200"/>
      <c r="P69" s="92"/>
      <c r="Q69" s="92"/>
      <c r="R69" s="92"/>
    </row>
    <row r="70" spans="1:18" s="98" customFormat="1" ht="13.95" customHeight="1" x14ac:dyDescent="0.3">
      <c r="A70" s="102"/>
      <c r="B70" s="103" t="s">
        <v>48</v>
      </c>
      <c r="C70" s="206" t="s">
        <v>49</v>
      </c>
      <c r="D70" s="103" t="s">
        <v>50</v>
      </c>
      <c r="E70" s="103" t="s">
        <v>51</v>
      </c>
      <c r="F70" s="280" t="s">
        <v>52</v>
      </c>
      <c r="G70" s="200" t="s">
        <v>53</v>
      </c>
      <c r="H70" s="84"/>
      <c r="I70" s="84"/>
      <c r="J70" s="104"/>
      <c r="K70" s="104"/>
      <c r="L70" s="97"/>
      <c r="M70" s="97"/>
      <c r="O70" s="92"/>
      <c r="P70" s="92"/>
      <c r="Q70" s="92"/>
      <c r="R70" s="92"/>
    </row>
    <row r="71" spans="1:18" s="98" customFormat="1" ht="13.95" customHeight="1" x14ac:dyDescent="0.3">
      <c r="A71" s="102"/>
      <c r="B71" s="103" t="s">
        <v>54</v>
      </c>
      <c r="C71" s="103" t="s">
        <v>55</v>
      </c>
      <c r="D71" s="103" t="s">
        <v>56</v>
      </c>
      <c r="E71" s="103" t="s">
        <v>57</v>
      </c>
      <c r="F71" s="103" t="s">
        <v>58</v>
      </c>
      <c r="G71" s="200" t="s">
        <v>59</v>
      </c>
      <c r="H71" s="84"/>
      <c r="I71" s="84"/>
      <c r="J71" s="104"/>
      <c r="K71" s="104"/>
      <c r="L71" s="97"/>
      <c r="M71" s="97"/>
      <c r="O71" s="92"/>
      <c r="P71" s="92"/>
      <c r="Q71" s="92"/>
      <c r="R71" s="92"/>
    </row>
    <row r="72" spans="1:18" s="98" customFormat="1" ht="13.95" customHeight="1" x14ac:dyDescent="0.3">
      <c r="A72" s="102"/>
      <c r="B72" s="103" t="s">
        <v>60</v>
      </c>
      <c r="C72" s="103" t="s">
        <v>61</v>
      </c>
      <c r="D72" s="103" t="s">
        <v>62</v>
      </c>
      <c r="E72" s="103" t="s">
        <v>63</v>
      </c>
      <c r="F72" s="103" t="s">
        <v>64</v>
      </c>
      <c r="G72" s="200" t="s">
        <v>65</v>
      </c>
      <c r="H72" s="84"/>
      <c r="I72" s="84"/>
      <c r="J72" s="104"/>
      <c r="K72" s="104"/>
      <c r="L72" s="97"/>
      <c r="M72" s="97"/>
      <c r="O72" s="92"/>
      <c r="P72" s="92"/>
      <c r="Q72" s="92"/>
      <c r="R72" s="92"/>
    </row>
    <row r="73" spans="1:18" s="98" customFormat="1" ht="13.95" customHeight="1" x14ac:dyDescent="0.3">
      <c r="A73" s="102"/>
      <c r="B73" s="103" t="s">
        <v>66</v>
      </c>
      <c r="C73" s="103" t="s">
        <v>67</v>
      </c>
      <c r="D73" s="103" t="s">
        <v>68</v>
      </c>
      <c r="E73" s="103" t="s">
        <v>69</v>
      </c>
      <c r="F73" s="103" t="s">
        <v>70</v>
      </c>
      <c r="G73" s="200" t="s">
        <v>71</v>
      </c>
      <c r="H73" s="104"/>
      <c r="I73" s="104"/>
      <c r="J73" s="104"/>
      <c r="K73" s="104"/>
      <c r="L73" s="97"/>
      <c r="M73" s="97"/>
      <c r="O73" s="92"/>
      <c r="P73" s="92"/>
      <c r="Q73" s="92"/>
      <c r="R73" s="92"/>
    </row>
    <row r="74" spans="1:18" s="98" customFormat="1" ht="13.95" customHeight="1" x14ac:dyDescent="0.3">
      <c r="A74" s="102"/>
      <c r="B74" s="281" t="s">
        <v>72</v>
      </c>
      <c r="C74" s="206" t="s">
        <v>73</v>
      </c>
      <c r="D74" s="103" t="s">
        <v>74</v>
      </c>
      <c r="E74" s="103" t="s">
        <v>75</v>
      </c>
      <c r="F74" s="103" t="s">
        <v>76</v>
      </c>
      <c r="G74" s="200" t="s">
        <v>77</v>
      </c>
      <c r="H74" s="104"/>
      <c r="I74" s="104"/>
      <c r="J74" s="104"/>
      <c r="K74" s="104"/>
      <c r="L74" s="97"/>
      <c r="M74" s="97"/>
      <c r="O74" s="92"/>
      <c r="P74" s="92"/>
      <c r="Q74" s="92"/>
      <c r="R74" s="92"/>
    </row>
    <row r="75" spans="1:18" s="98" customFormat="1" ht="13.95" customHeight="1" x14ac:dyDescent="0.3">
      <c r="A75" s="102"/>
      <c r="B75" s="204"/>
      <c r="C75" s="204"/>
      <c r="D75" s="103"/>
      <c r="E75" s="103"/>
      <c r="F75" s="200"/>
      <c r="G75" s="105"/>
      <c r="H75" s="104"/>
      <c r="I75" s="104"/>
      <c r="J75" s="104"/>
      <c r="K75" s="104"/>
      <c r="L75" s="97"/>
      <c r="M75" s="97"/>
      <c r="O75" s="92"/>
      <c r="P75" s="92"/>
      <c r="Q75" s="92"/>
      <c r="R75" s="92"/>
    </row>
    <row r="76" spans="1:18" s="98" customFormat="1" ht="13.95" customHeight="1" x14ac:dyDescent="0.3">
      <c r="A76" s="102"/>
      <c r="B76" s="305" t="s">
        <v>78</v>
      </c>
      <c r="C76" s="305"/>
      <c r="D76" s="305"/>
      <c r="E76" s="305"/>
      <c r="F76" s="305"/>
      <c r="G76" s="305"/>
      <c r="H76" s="305"/>
      <c r="I76" s="305"/>
      <c r="J76" s="305"/>
      <c r="K76" s="305"/>
      <c r="L76" s="305"/>
      <c r="M76" s="305"/>
      <c r="O76" s="92"/>
      <c r="P76" s="92"/>
      <c r="Q76" s="92"/>
      <c r="R76" s="92"/>
    </row>
    <row r="77" spans="1:18" s="88" customFormat="1" ht="11.7" customHeight="1" x14ac:dyDescent="0.3">
      <c r="A77" s="85"/>
      <c r="B77" s="305" t="s">
        <v>79</v>
      </c>
      <c r="C77" s="305"/>
      <c r="D77" s="305"/>
      <c r="E77" s="305"/>
      <c r="F77" s="305"/>
      <c r="G77" s="305"/>
      <c r="H77" s="305"/>
      <c r="I77" s="305"/>
      <c r="J77" s="305"/>
      <c r="K77" s="305"/>
      <c r="L77" s="207"/>
      <c r="M77" s="207"/>
      <c r="N77" s="98"/>
      <c r="O77" s="92"/>
      <c r="P77" s="96"/>
      <c r="Q77" s="96"/>
      <c r="R77" s="96"/>
    </row>
    <row r="78" spans="1:18" s="106" customFormat="1" ht="16.2" customHeight="1" x14ac:dyDescent="0.3">
      <c r="A78" s="95"/>
      <c r="B78" s="301" t="s">
        <v>80</v>
      </c>
      <c r="C78" s="301"/>
      <c r="D78" s="301"/>
      <c r="E78" s="301"/>
      <c r="F78" s="301"/>
      <c r="G78" s="301"/>
      <c r="H78" s="301"/>
      <c r="I78" s="301"/>
      <c r="J78" s="301"/>
      <c r="K78" s="301"/>
      <c r="L78" s="301"/>
      <c r="M78" s="301"/>
      <c r="N78" s="90"/>
      <c r="O78" s="92"/>
      <c r="P78" s="96"/>
      <c r="Q78" s="96"/>
      <c r="R78" s="96"/>
    </row>
    <row r="79" spans="1:18" s="88" customFormat="1" ht="13.2" customHeight="1" x14ac:dyDescent="0.3">
      <c r="A79" s="85"/>
      <c r="B79" s="301" t="s">
        <v>81</v>
      </c>
      <c r="C79" s="301"/>
      <c r="D79" s="301"/>
      <c r="E79" s="301"/>
      <c r="F79" s="301"/>
      <c r="G79" s="301"/>
      <c r="H79" s="301"/>
      <c r="I79" s="301"/>
      <c r="J79" s="301"/>
      <c r="K79" s="301"/>
      <c r="L79" s="301"/>
      <c r="M79" s="301"/>
      <c r="N79" s="98"/>
      <c r="O79" s="92"/>
      <c r="P79" s="96"/>
      <c r="Q79" s="96"/>
      <c r="R79" s="96"/>
    </row>
    <row r="80" spans="1:18" s="88" customFormat="1" ht="13.2" customHeight="1" x14ac:dyDescent="0.3">
      <c r="A80" s="85"/>
      <c r="B80" s="97"/>
      <c r="C80" s="97"/>
      <c r="D80" s="97"/>
      <c r="E80" s="97"/>
      <c r="F80" s="97"/>
      <c r="G80" s="97"/>
      <c r="H80" s="97"/>
      <c r="I80" s="97"/>
      <c r="J80" s="97"/>
      <c r="K80" s="97"/>
      <c r="L80" s="97"/>
      <c r="M80" s="97"/>
      <c r="N80" s="98"/>
      <c r="O80" s="92"/>
      <c r="P80" s="96"/>
      <c r="Q80" s="96"/>
      <c r="R80" s="96"/>
    </row>
    <row r="81" spans="1:15" s="88" customFormat="1" ht="13.2" customHeight="1" x14ac:dyDescent="0.3">
      <c r="A81" s="85"/>
      <c r="B81" s="117" t="s">
        <v>82</v>
      </c>
      <c r="C81" s="95"/>
      <c r="D81" s="95"/>
      <c r="E81" s="95"/>
      <c r="F81" s="95"/>
      <c r="G81" s="95"/>
      <c r="H81" s="95"/>
      <c r="I81" s="95"/>
      <c r="J81" s="95"/>
      <c r="K81" s="95"/>
      <c r="L81" s="95"/>
      <c r="M81" s="95"/>
      <c r="N81" s="98"/>
      <c r="O81" s="98"/>
    </row>
    <row r="82" spans="1:15" s="88" customFormat="1" ht="90.6" customHeight="1" x14ac:dyDescent="0.3">
      <c r="A82" s="85"/>
      <c r="B82" s="306" t="s">
        <v>83</v>
      </c>
      <c r="C82" s="306"/>
      <c r="D82" s="306"/>
      <c r="E82" s="306"/>
      <c r="F82" s="306"/>
      <c r="G82" s="306"/>
      <c r="H82" s="306"/>
      <c r="I82" s="306"/>
      <c r="J82" s="306"/>
      <c r="K82" s="306"/>
      <c r="L82" s="306"/>
      <c r="M82" s="306"/>
      <c r="N82" s="98"/>
      <c r="O82" s="98"/>
    </row>
    <row r="83" spans="1:15" s="98" customFormat="1" ht="13.2" customHeight="1" x14ac:dyDescent="0.3">
      <c r="A83" s="102"/>
      <c r="B83" s="301"/>
      <c r="C83" s="301"/>
      <c r="D83" s="301"/>
      <c r="E83" s="301"/>
      <c r="F83" s="301"/>
      <c r="G83" s="301"/>
      <c r="H83" s="301"/>
      <c r="I83" s="301"/>
      <c r="J83" s="301"/>
      <c r="K83" s="301"/>
      <c r="L83" s="301"/>
      <c r="M83" s="301"/>
    </row>
    <row r="84" spans="1:15" s="98" customFormat="1" ht="13.2" customHeight="1" x14ac:dyDescent="0.3">
      <c r="A84" s="102"/>
      <c r="B84" s="89"/>
      <c r="C84" s="97"/>
      <c r="D84" s="97"/>
      <c r="E84" s="97"/>
      <c r="F84" s="97"/>
      <c r="G84" s="97"/>
      <c r="H84" s="97"/>
      <c r="I84" s="97"/>
      <c r="J84" s="97"/>
      <c r="K84" s="97"/>
      <c r="L84" s="97"/>
      <c r="M84" s="97"/>
    </row>
    <row r="85" spans="1:15" s="98" customFormat="1" ht="13.2" customHeight="1" x14ac:dyDescent="0.3">
      <c r="A85" s="102"/>
      <c r="B85" s="301"/>
      <c r="C85" s="301"/>
      <c r="D85" s="301"/>
      <c r="E85" s="301"/>
      <c r="F85" s="301"/>
      <c r="G85" s="301"/>
      <c r="H85" s="301"/>
      <c r="I85" s="301"/>
      <c r="J85" s="301"/>
      <c r="K85" s="301"/>
      <c r="L85" s="301"/>
      <c r="M85" s="301"/>
    </row>
    <row r="86" spans="1:15" s="98" customFormat="1" ht="26.7" customHeight="1" x14ac:dyDescent="0.3">
      <c r="A86" s="102"/>
      <c r="B86" s="301"/>
      <c r="C86" s="301"/>
      <c r="D86" s="301"/>
      <c r="E86" s="301"/>
      <c r="F86" s="301"/>
      <c r="G86" s="301"/>
      <c r="H86" s="301"/>
      <c r="I86" s="301"/>
      <c r="J86" s="301"/>
      <c r="K86" s="301"/>
      <c r="L86" s="301"/>
      <c r="M86" s="301"/>
    </row>
    <row r="87" spans="1:15" s="98" customFormat="1" ht="15.6" customHeight="1" x14ac:dyDescent="0.3">
      <c r="A87" s="102"/>
      <c r="B87" s="301"/>
      <c r="C87" s="301"/>
      <c r="D87" s="301"/>
      <c r="E87" s="301"/>
      <c r="F87" s="301"/>
      <c r="G87" s="301"/>
      <c r="H87" s="301"/>
      <c r="I87" s="301"/>
      <c r="J87" s="301"/>
      <c r="K87" s="301"/>
      <c r="L87" s="301"/>
      <c r="M87" s="301"/>
    </row>
    <row r="88" spans="1:15" s="98" customFormat="1" ht="13.2" customHeight="1" x14ac:dyDescent="0.3">
      <c r="A88" s="102"/>
      <c r="B88" s="301"/>
      <c r="C88" s="301"/>
      <c r="D88" s="301"/>
      <c r="E88" s="301"/>
      <c r="F88" s="301"/>
      <c r="G88" s="301"/>
      <c r="H88" s="301"/>
      <c r="I88" s="301"/>
      <c r="J88" s="301"/>
      <c r="K88" s="301"/>
      <c r="L88" s="301"/>
      <c r="M88" s="301"/>
    </row>
    <row r="89" spans="1:15" s="98" customFormat="1" ht="13.2" customHeight="1" x14ac:dyDescent="0.3">
      <c r="A89" s="102"/>
      <c r="B89" s="301"/>
      <c r="C89" s="301"/>
      <c r="D89" s="301"/>
      <c r="E89" s="301"/>
      <c r="F89" s="301"/>
      <c r="G89" s="301"/>
      <c r="H89" s="301"/>
      <c r="I89" s="301"/>
      <c r="J89" s="301"/>
      <c r="K89" s="301"/>
      <c r="L89" s="301"/>
      <c r="M89" s="301"/>
    </row>
    <row r="90" spans="1:15" s="98" customFormat="1" ht="52.95" customHeight="1" x14ac:dyDescent="0.3">
      <c r="A90" s="102"/>
      <c r="B90" s="301"/>
      <c r="C90" s="301"/>
      <c r="D90" s="301"/>
      <c r="E90" s="301"/>
      <c r="F90" s="301"/>
      <c r="G90" s="301"/>
      <c r="H90" s="301"/>
      <c r="I90" s="301"/>
      <c r="J90" s="301"/>
      <c r="K90" s="301"/>
      <c r="L90" s="301"/>
      <c r="M90" s="301"/>
    </row>
    <row r="91" spans="1:15" s="98" customFormat="1" ht="41.4" customHeight="1" x14ac:dyDescent="0.3">
      <c r="A91" s="102"/>
      <c r="B91" s="301"/>
      <c r="C91" s="301"/>
      <c r="D91" s="301"/>
      <c r="E91" s="301"/>
      <c r="F91" s="301"/>
      <c r="G91" s="301"/>
      <c r="H91" s="301"/>
      <c r="I91" s="301"/>
      <c r="J91" s="301"/>
      <c r="K91" s="301"/>
      <c r="L91" s="301"/>
      <c r="M91" s="301"/>
    </row>
    <row r="92" spans="1:15" s="98" customFormat="1" ht="13.2" customHeight="1" x14ac:dyDescent="0.3">
      <c r="A92" s="102"/>
      <c r="B92" s="301"/>
      <c r="C92" s="301"/>
      <c r="D92" s="301"/>
      <c r="E92" s="301"/>
      <c r="F92" s="301"/>
      <c r="G92" s="301"/>
      <c r="H92" s="301"/>
      <c r="I92" s="301"/>
      <c r="J92" s="301"/>
      <c r="K92" s="301"/>
      <c r="L92" s="301"/>
      <c r="M92" s="301"/>
    </row>
    <row r="93" spans="1:15" s="98" customFormat="1" ht="47.4" customHeight="1" x14ac:dyDescent="0.3">
      <c r="A93" s="102"/>
      <c r="B93" s="301"/>
      <c r="C93" s="301"/>
      <c r="D93" s="301"/>
      <c r="E93" s="301"/>
      <c r="F93" s="301"/>
      <c r="G93" s="301"/>
      <c r="H93" s="301"/>
      <c r="I93" s="301"/>
      <c r="J93" s="301"/>
      <c r="K93" s="301"/>
      <c r="L93" s="301"/>
      <c r="M93" s="301"/>
    </row>
    <row r="94" spans="1:15" s="98" customFormat="1" ht="13.2" customHeight="1" x14ac:dyDescent="0.3">
      <c r="A94" s="102"/>
      <c r="B94" s="301"/>
      <c r="C94" s="301"/>
      <c r="D94" s="301"/>
      <c r="E94" s="301"/>
      <c r="F94" s="301"/>
      <c r="G94" s="301"/>
      <c r="H94" s="301"/>
      <c r="I94" s="301"/>
      <c r="J94" s="301"/>
      <c r="K94" s="301"/>
      <c r="L94" s="301"/>
      <c r="M94" s="301"/>
    </row>
    <row r="95" spans="1:15" s="98" customFormat="1" ht="27" customHeight="1" x14ac:dyDescent="0.3">
      <c r="A95" s="88"/>
      <c r="B95" s="301"/>
      <c r="C95" s="301"/>
      <c r="D95" s="301"/>
      <c r="E95" s="301"/>
      <c r="F95" s="301"/>
      <c r="G95" s="301"/>
      <c r="H95" s="301"/>
      <c r="I95" s="301"/>
      <c r="J95" s="301"/>
      <c r="K95" s="301"/>
      <c r="L95" s="301"/>
      <c r="M95" s="301"/>
    </row>
    <row r="96" spans="1:15" s="98" customFormat="1" ht="21.6" customHeight="1" x14ac:dyDescent="0.3">
      <c r="A96" s="88"/>
      <c r="B96" s="89"/>
      <c r="C96" s="97"/>
      <c r="D96" s="97"/>
      <c r="E96" s="97"/>
      <c r="F96" s="97"/>
      <c r="G96" s="97"/>
      <c r="H96" s="97"/>
      <c r="I96" s="97"/>
      <c r="J96" s="97"/>
      <c r="K96" s="97"/>
      <c r="L96" s="97"/>
      <c r="M96" s="97"/>
    </row>
    <row r="97" spans="1:13" s="98" customFormat="1" ht="23.4" customHeight="1" x14ac:dyDescent="0.3">
      <c r="A97" s="88"/>
      <c r="B97" s="89"/>
      <c r="C97" s="97"/>
      <c r="D97" s="97"/>
      <c r="E97" s="97"/>
      <c r="F97" s="97"/>
      <c r="G97" s="97"/>
      <c r="H97" s="97"/>
      <c r="I97" s="97"/>
      <c r="J97" s="97"/>
      <c r="K97" s="97"/>
      <c r="L97" s="97"/>
      <c r="M97" s="97"/>
    </row>
    <row r="98" spans="1:13" s="88" customFormat="1" ht="18.600000000000001" customHeight="1" x14ac:dyDescent="0.3">
      <c r="A98" s="15"/>
      <c r="B98" s="292"/>
      <c r="C98" s="293"/>
      <c r="D98" s="293"/>
      <c r="E98" s="293"/>
      <c r="F98" s="293"/>
      <c r="G98" s="294"/>
      <c r="H98" s="293"/>
      <c r="I98" s="293"/>
      <c r="J98" s="293"/>
      <c r="K98" s="293"/>
      <c r="L98" s="293"/>
      <c r="M98" s="293"/>
    </row>
    <row r="99" spans="1:13" ht="19.8" customHeight="1" x14ac:dyDescent="0.3">
      <c r="B99" s="305"/>
      <c r="C99" s="305"/>
      <c r="D99" s="305"/>
      <c r="E99" s="305"/>
      <c r="F99" s="305"/>
      <c r="G99" s="305"/>
      <c r="H99" s="305"/>
      <c r="I99" s="305"/>
      <c r="J99" s="305"/>
      <c r="K99" s="305"/>
      <c r="L99" s="305"/>
      <c r="M99" s="305"/>
    </row>
    <row r="100" spans="1:13" x14ac:dyDescent="0.3">
      <c r="B100" s="301"/>
      <c r="C100" s="301"/>
      <c r="D100" s="301"/>
      <c r="E100" s="301"/>
      <c r="F100" s="301"/>
      <c r="G100" s="301"/>
      <c r="H100" s="301"/>
      <c r="I100" s="301"/>
      <c r="J100" s="301"/>
      <c r="K100" s="301"/>
      <c r="L100" s="301"/>
      <c r="M100" s="301"/>
    </row>
    <row r="101" spans="1:13" x14ac:dyDescent="0.3">
      <c r="G101" s="15"/>
      <c r="H101" s="20"/>
    </row>
    <row r="102" spans="1:13" x14ac:dyDescent="0.3">
      <c r="B102" s="117"/>
    </row>
    <row r="103" spans="1:13" x14ac:dyDescent="0.3">
      <c r="B103" s="301"/>
      <c r="C103" s="301"/>
      <c r="D103" s="301"/>
      <c r="E103" s="301"/>
      <c r="F103" s="301"/>
      <c r="G103" s="301"/>
      <c r="H103" s="301"/>
      <c r="I103" s="301"/>
      <c r="J103" s="301"/>
      <c r="K103" s="301"/>
      <c r="L103" s="301"/>
      <c r="M103" s="301"/>
    </row>
  </sheetData>
  <sheetProtection sheet="1" objects="1" scenarios="1"/>
  <mergeCells count="69">
    <mergeCell ref="B100:M100"/>
    <mergeCell ref="B103:M103"/>
    <mergeCell ref="B91:M91"/>
    <mergeCell ref="B92:M92"/>
    <mergeCell ref="B93:M93"/>
    <mergeCell ref="B94:M94"/>
    <mergeCell ref="B95:M95"/>
    <mergeCell ref="B99:M99"/>
    <mergeCell ref="B85:M85"/>
    <mergeCell ref="B86:M86"/>
    <mergeCell ref="B87:M87"/>
    <mergeCell ref="B88:M88"/>
    <mergeCell ref="B89:M89"/>
    <mergeCell ref="B90:M90"/>
    <mergeCell ref="B76:M76"/>
    <mergeCell ref="B77:K77"/>
    <mergeCell ref="B78:M78"/>
    <mergeCell ref="B79:M79"/>
    <mergeCell ref="B82:M82"/>
    <mergeCell ref="B83:M83"/>
    <mergeCell ref="B62:M62"/>
    <mergeCell ref="P62:Q62"/>
    <mergeCell ref="B63:E63"/>
    <mergeCell ref="B64:M64"/>
    <mergeCell ref="B65:M65"/>
    <mergeCell ref="B66:M66"/>
    <mergeCell ref="P58:Q58"/>
    <mergeCell ref="B59:M59"/>
    <mergeCell ref="P59:Q59"/>
    <mergeCell ref="B60:M60"/>
    <mergeCell ref="B61:H61"/>
    <mergeCell ref="P61:Q61"/>
    <mergeCell ref="B46:M46"/>
    <mergeCell ref="B47:M47"/>
    <mergeCell ref="B50:M50"/>
    <mergeCell ref="B53:M53"/>
    <mergeCell ref="P53:Q53"/>
    <mergeCell ref="B56:M56"/>
    <mergeCell ref="P56:Q56"/>
    <mergeCell ref="B42:M42"/>
    <mergeCell ref="B43:M43"/>
    <mergeCell ref="P43:Q43"/>
    <mergeCell ref="P44:Q44"/>
    <mergeCell ref="B45:M45"/>
    <mergeCell ref="P45:Q45"/>
    <mergeCell ref="B20:M20"/>
    <mergeCell ref="P20:Q20"/>
    <mergeCell ref="B21:M21"/>
    <mergeCell ref="P38:Q38"/>
    <mergeCell ref="B39:M39"/>
    <mergeCell ref="P39:Q39"/>
    <mergeCell ref="B14:M14"/>
    <mergeCell ref="B15:M15"/>
    <mergeCell ref="B16:M16"/>
    <mergeCell ref="P16:Q16"/>
    <mergeCell ref="B17:M17"/>
    <mergeCell ref="B19:M19"/>
    <mergeCell ref="B9:M9"/>
    <mergeCell ref="B10:M10"/>
    <mergeCell ref="O10:P10"/>
    <mergeCell ref="B11:M11"/>
    <mergeCell ref="B12:M12"/>
    <mergeCell ref="B13:M13"/>
    <mergeCell ref="I1:M1"/>
    <mergeCell ref="B5:M5"/>
    <mergeCell ref="B6:M6"/>
    <mergeCell ref="B7:M7"/>
    <mergeCell ref="B8:M8"/>
    <mergeCell ref="O8:P8"/>
  </mergeCells>
  <pageMargins left="0.15748031496062992" right="0.15748031496062992" top="0.99555118110236229" bottom="0.41" header="0.51181102362204722" footer="0.31496062992125984"/>
  <pageSetup scale="71" fitToHeight="0" orientation="landscape" r:id="rId1"/>
  <headerFooter alignWithMargins="0"/>
  <rowBreaks count="2" manualBreakCount="2">
    <brk id="43" max="12" man="1"/>
    <brk id="80" max="1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FBC0C-E87A-404E-8E9A-1510EC2BFECB}">
  <sheetPr>
    <pageSetUpPr autoPageBreaks="0"/>
  </sheetPr>
  <dimension ref="A1:X150"/>
  <sheetViews>
    <sheetView showGridLines="0" showRowColHeaders="0" zoomScale="85" zoomScaleNormal="85" workbookViewId="0">
      <pane xSplit="1" ySplit="4" topLeftCell="B5" activePane="bottomRight" state="frozen"/>
      <selection pane="topRight" activeCell="E4" sqref="E4:G4"/>
      <selection pane="bottomLeft" activeCell="E4" sqref="E4:G4"/>
      <selection pane="bottomRight" activeCell="E4" sqref="E4:G4"/>
    </sheetView>
  </sheetViews>
  <sheetFormatPr defaultColWidth="8" defaultRowHeight="13.2" x14ac:dyDescent="0.3"/>
  <cols>
    <col min="1" max="1" width="4.33203125" style="21" customWidth="1"/>
    <col min="2" max="2" width="6" style="21" customWidth="1"/>
    <col min="3" max="4" width="11.5546875" style="21" customWidth="1"/>
    <col min="5" max="5" width="22.5546875" style="21" customWidth="1"/>
    <col min="6" max="6" width="7.6640625" style="21" customWidth="1"/>
    <col min="7" max="7" width="9.44140625" style="21" bestFit="1" customWidth="1"/>
    <col min="8" max="8" width="18.6640625" style="21" customWidth="1"/>
    <col min="9" max="10" width="7.6640625" style="21" customWidth="1"/>
    <col min="11" max="11" width="5.6640625" style="21" customWidth="1"/>
    <col min="12" max="12" width="2.6640625" style="21" customWidth="1"/>
    <col min="13" max="16384" width="8" style="21"/>
  </cols>
  <sheetData>
    <row r="1" spans="1:24" s="12" customFormat="1" ht="25.95" customHeight="1" x14ac:dyDescent="0.25">
      <c r="B1" s="190" t="s">
        <v>84</v>
      </c>
      <c r="C1" s="118"/>
      <c r="D1" s="118"/>
      <c r="E1" s="121"/>
      <c r="G1" s="119"/>
      <c r="H1" s="191" t="s">
        <v>1</v>
      </c>
      <c r="I1" s="123"/>
      <c r="J1" s="123"/>
      <c r="K1" s="123"/>
    </row>
    <row r="2" spans="1:24" s="12" customFormat="1" ht="14.25" customHeight="1" x14ac:dyDescent="0.25">
      <c r="B2" s="190"/>
      <c r="C2" s="118"/>
      <c r="D2" s="118"/>
      <c r="E2" s="121"/>
      <c r="G2" s="119"/>
      <c r="H2" s="191"/>
      <c r="I2" s="123"/>
      <c r="J2" s="123"/>
      <c r="K2" s="123"/>
    </row>
    <row r="3" spans="1:24" s="12" customFormat="1" ht="14.25" customHeight="1" thickBot="1" x14ac:dyDescent="0.3">
      <c r="A3" s="13"/>
      <c r="B3" s="13"/>
      <c r="C3" s="13"/>
      <c r="D3" s="13"/>
      <c r="E3" s="13"/>
      <c r="F3" s="13"/>
      <c r="G3" s="13"/>
      <c r="H3" s="13"/>
      <c r="I3" s="13"/>
      <c r="J3" s="13"/>
      <c r="K3" s="13"/>
      <c r="L3" s="13"/>
    </row>
    <row r="4" spans="1:24" ht="37.5" customHeight="1" thickTop="1" thickBot="1" x14ac:dyDescent="0.35">
      <c r="B4" s="309" t="s">
        <v>85</v>
      </c>
      <c r="C4" s="309"/>
      <c r="D4" s="310"/>
      <c r="E4" s="311" t="s">
        <v>221</v>
      </c>
      <c r="F4" s="311"/>
      <c r="G4" s="312"/>
      <c r="H4" s="313" t="str">
        <f>VLOOKUP(E4,B44:I152,2,FALSE)</f>
        <v xml:space="preserve">Denmark </v>
      </c>
      <c r="I4" s="314"/>
      <c r="J4" s="314"/>
      <c r="K4" s="314"/>
      <c r="L4" s="131"/>
      <c r="O4" s="315"/>
      <c r="P4" s="315"/>
      <c r="Q4" s="315"/>
      <c r="R4" s="315"/>
      <c r="S4" s="316"/>
      <c r="T4" s="316"/>
      <c r="U4" s="316"/>
      <c r="V4" s="307"/>
      <c r="W4" s="308"/>
      <c r="X4" s="308"/>
    </row>
    <row r="5" spans="1:24" ht="13.8" thickTop="1" x14ac:dyDescent="0.3">
      <c r="B5" s="22"/>
      <c r="C5" s="22"/>
      <c r="D5" s="22"/>
      <c r="E5" s="22"/>
      <c r="F5" s="23"/>
      <c r="K5" s="132"/>
    </row>
    <row r="6" spans="1:24" ht="7.95" customHeight="1" x14ac:dyDescent="0.3">
      <c r="B6" s="38"/>
      <c r="C6" s="39"/>
      <c r="D6" s="39"/>
      <c r="E6" s="39"/>
      <c r="F6" s="39"/>
      <c r="G6" s="39"/>
      <c r="H6" s="39"/>
      <c r="I6" s="39"/>
      <c r="J6" s="111"/>
      <c r="K6" s="125"/>
    </row>
    <row r="7" spans="1:24" ht="53.7" customHeight="1" x14ac:dyDescent="0.3">
      <c r="A7" s="124"/>
      <c r="F7" s="108"/>
      <c r="G7" s="319" t="s">
        <v>87</v>
      </c>
      <c r="H7" s="319"/>
      <c r="I7" s="319"/>
      <c r="J7" s="319"/>
      <c r="K7" s="124"/>
    </row>
    <row r="8" spans="1:24" s="24" customFormat="1" ht="19.2" customHeight="1" x14ac:dyDescent="0.25">
      <c r="A8" s="127"/>
      <c r="C8" s="112" t="s">
        <v>88</v>
      </c>
      <c r="D8" s="320"/>
      <c r="E8" s="320"/>
      <c r="F8" s="320"/>
      <c r="G8" s="320"/>
      <c r="H8" s="320"/>
      <c r="I8" s="21"/>
      <c r="J8" s="21"/>
      <c r="K8" s="124"/>
    </row>
    <row r="9" spans="1:24" s="25" customFormat="1" ht="19.2" customHeight="1" x14ac:dyDescent="0.25">
      <c r="A9" s="128"/>
      <c r="C9" s="112" t="s">
        <v>89</v>
      </c>
      <c r="D9" s="321"/>
      <c r="E9" s="321"/>
      <c r="F9" s="321"/>
      <c r="G9" s="321"/>
      <c r="H9" s="321"/>
      <c r="I9" s="115"/>
      <c r="J9" s="115"/>
      <c r="K9" s="126"/>
    </row>
    <row r="10" spans="1:24" s="25" customFormat="1" ht="19.2" customHeight="1" x14ac:dyDescent="0.25">
      <c r="A10" s="128"/>
      <c r="C10" s="112" t="s">
        <v>90</v>
      </c>
      <c r="D10" s="322"/>
      <c r="E10" s="322"/>
      <c r="F10" s="322"/>
      <c r="G10" s="322"/>
      <c r="H10" s="322"/>
      <c r="I10" s="115"/>
      <c r="J10" s="115"/>
      <c r="K10" s="126"/>
    </row>
    <row r="11" spans="1:24" s="25" customFormat="1" ht="19.2" customHeight="1" x14ac:dyDescent="0.25">
      <c r="A11" s="128"/>
      <c r="C11" s="112" t="s">
        <v>91</v>
      </c>
      <c r="D11" s="323"/>
      <c r="E11" s="323"/>
      <c r="F11" s="323"/>
      <c r="G11" s="323"/>
      <c r="H11" s="323"/>
      <c r="I11" s="115"/>
      <c r="J11" s="115"/>
      <c r="K11" s="126"/>
    </row>
    <row r="12" spans="1:24" s="25" customFormat="1" ht="19.2" customHeight="1" x14ac:dyDescent="0.25">
      <c r="A12" s="128"/>
      <c r="C12" s="112" t="s">
        <v>92</v>
      </c>
      <c r="D12" s="324"/>
      <c r="E12" s="324"/>
      <c r="F12" s="324"/>
      <c r="G12" s="324"/>
      <c r="H12" s="324"/>
      <c r="I12" s="115"/>
      <c r="J12" s="115"/>
      <c r="K12" s="126"/>
    </row>
    <row r="13" spans="1:24" s="25" customFormat="1" ht="19.2" customHeight="1" x14ac:dyDescent="0.25">
      <c r="A13" s="128"/>
      <c r="C13" s="112" t="s">
        <v>93</v>
      </c>
      <c r="D13" s="324"/>
      <c r="E13" s="324"/>
      <c r="F13" s="324"/>
      <c r="G13" s="324"/>
      <c r="H13" s="324"/>
      <c r="I13" s="115"/>
      <c r="J13" s="115"/>
      <c r="K13" s="126"/>
    </row>
    <row r="14" spans="1:24" s="25" customFormat="1" ht="19.2" customHeight="1" x14ac:dyDescent="0.25">
      <c r="A14" s="128"/>
      <c r="C14" s="112" t="s">
        <v>94</v>
      </c>
      <c r="D14" s="321"/>
      <c r="E14" s="321"/>
      <c r="F14" s="321"/>
      <c r="G14" s="321"/>
      <c r="H14" s="321"/>
      <c r="I14" s="115"/>
      <c r="J14" s="115"/>
      <c r="K14" s="126"/>
    </row>
    <row r="15" spans="1:24" s="25" customFormat="1" ht="19.2" customHeight="1" x14ac:dyDescent="0.25">
      <c r="A15" s="128"/>
      <c r="C15" s="112" t="s">
        <v>95</v>
      </c>
      <c r="D15" s="324"/>
      <c r="E15" s="324"/>
      <c r="F15" s="324"/>
      <c r="G15" s="324"/>
      <c r="H15" s="324"/>
      <c r="I15" s="115"/>
      <c r="J15" s="115"/>
      <c r="K15" s="126"/>
    </row>
    <row r="16" spans="1:24" s="24" customFormat="1" x14ac:dyDescent="0.3">
      <c r="A16" s="127"/>
      <c r="C16" s="21"/>
      <c r="D16" s="21"/>
      <c r="E16" s="21"/>
      <c r="F16" s="21"/>
      <c r="G16" s="21"/>
      <c r="H16" s="21"/>
      <c r="I16" s="21"/>
      <c r="J16" s="21"/>
      <c r="K16" s="124"/>
    </row>
    <row r="17" spans="1:11" s="25" customFormat="1" ht="19.2" customHeight="1" x14ac:dyDescent="0.25">
      <c r="A17" s="128"/>
      <c r="C17" s="115" t="s">
        <v>96</v>
      </c>
      <c r="D17" s="115"/>
      <c r="E17" s="115"/>
      <c r="F17" s="115"/>
      <c r="G17" s="115"/>
      <c r="H17" s="115"/>
      <c r="I17" s="115"/>
      <c r="J17" s="115"/>
      <c r="K17" s="126"/>
    </row>
    <row r="18" spans="1:11" s="134" customFormat="1" ht="43.95" customHeight="1" x14ac:dyDescent="0.3">
      <c r="A18" s="133"/>
      <c r="C18" s="325" t="str">
        <f>CONCATENATE("We wish to advise that we have made special arrangements with Vanguard Logistics Group Australia for the handling of our ocean freight shipments from ",H4,".")</f>
        <v>We wish to advise that we have made special arrangements with Vanguard Logistics Group Australia for the handling of our ocean freight shipments from Denmark .</v>
      </c>
      <c r="D18" s="325"/>
      <c r="E18" s="325"/>
      <c r="F18" s="325"/>
      <c r="G18" s="325"/>
      <c r="H18" s="325"/>
      <c r="I18" s="325"/>
      <c r="J18" s="325"/>
      <c r="K18" s="135"/>
    </row>
    <row r="19" spans="1:11" s="134" customFormat="1" ht="33.6" customHeight="1" x14ac:dyDescent="0.3">
      <c r="A19" s="133"/>
      <c r="C19" s="326" t="s">
        <v>97</v>
      </c>
      <c r="D19" s="326"/>
      <c r="E19" s="326"/>
      <c r="F19" s="326"/>
      <c r="G19" s="326"/>
      <c r="H19" s="326"/>
      <c r="I19" s="326"/>
      <c r="J19" s="326"/>
      <c r="K19" s="136"/>
    </row>
    <row r="20" spans="1:11" x14ac:dyDescent="0.3">
      <c r="A20" s="124"/>
      <c r="K20" s="124"/>
    </row>
    <row r="21" spans="1:11" x14ac:dyDescent="0.3">
      <c r="A21" s="124"/>
      <c r="C21" s="113" t="s">
        <v>98</v>
      </c>
      <c r="D21" s="114"/>
      <c r="E21" s="317" t="str">
        <f>VLOOKUP(E4,B44:I154,3,FALSE)</f>
        <v>Greencarrier</v>
      </c>
      <c r="F21" s="317"/>
      <c r="G21" s="317"/>
      <c r="H21" s="317"/>
      <c r="I21" s="317"/>
      <c r="J21" s="317"/>
      <c r="K21" s="318"/>
    </row>
    <row r="22" spans="1:11" ht="54" customHeight="1" x14ac:dyDescent="0.3">
      <c r="A22" s="124"/>
      <c r="C22" s="113" t="s">
        <v>91</v>
      </c>
      <c r="D22" s="114"/>
      <c r="E22" s="317" t="str">
        <f>VLOOKUP(E4,B44:I155,4,FALSE)</f>
        <v xml:space="preserve">Nyhavn 16, 2nd Floor
DK-1051 Copenhagen K, Denmark
</v>
      </c>
      <c r="F22" s="317"/>
      <c r="G22" s="317"/>
      <c r="H22" s="317"/>
      <c r="I22" s="317"/>
      <c r="J22" s="317"/>
      <c r="K22" s="318"/>
    </row>
    <row r="23" spans="1:11" x14ac:dyDescent="0.3">
      <c r="B23" s="40"/>
      <c r="C23" s="113" t="s">
        <v>90</v>
      </c>
      <c r="D23" s="114"/>
      <c r="E23" s="317" t="str">
        <f>VLOOKUP(E4,B44:I155,5,FALSE)</f>
        <v xml:space="preserve">Janni Hartmann </v>
      </c>
      <c r="F23" s="317"/>
      <c r="G23" s="317"/>
      <c r="H23" s="317"/>
      <c r="I23" s="317"/>
      <c r="J23" s="317"/>
      <c r="K23" s="318"/>
    </row>
    <row r="24" spans="1:11" ht="25.5" customHeight="1" x14ac:dyDescent="0.3">
      <c r="B24" s="40"/>
      <c r="C24" s="113" t="s">
        <v>94</v>
      </c>
      <c r="D24" s="114"/>
      <c r="E24" s="317" t="str">
        <f>VLOOKUP(E4,B44:I155,6,FALSE)</f>
        <v>+45 77330600</v>
      </c>
      <c r="F24" s="317"/>
      <c r="G24" s="317"/>
      <c r="H24" s="317"/>
      <c r="I24" s="317"/>
      <c r="J24" s="317"/>
      <c r="K24" s="318"/>
    </row>
    <row r="25" spans="1:11" ht="33.6" customHeight="1" x14ac:dyDescent="0.3">
      <c r="B25" s="40"/>
      <c r="C25" s="113" t="s">
        <v>95</v>
      </c>
      <c r="D25" s="114"/>
      <c r="E25" s="317" t="str">
        <f>VLOOKUP(E4,B44:I155,7,FALSE)</f>
        <v xml:space="preserve">export.gcc.se@greencarrier.com ; Janni.Hartmann@greencarrier.com
</v>
      </c>
      <c r="F25" s="317"/>
      <c r="G25" s="317"/>
      <c r="H25" s="317"/>
      <c r="I25" s="317"/>
      <c r="J25" s="317"/>
      <c r="K25" s="318"/>
    </row>
    <row r="26" spans="1:11" ht="39.75" customHeight="1" x14ac:dyDescent="0.3">
      <c r="B26" s="40"/>
      <c r="C26" s="113"/>
      <c r="D26" s="114"/>
      <c r="E26" s="328"/>
      <c r="F26" s="328"/>
      <c r="G26" s="328"/>
      <c r="H26" s="328"/>
      <c r="I26" s="328"/>
      <c r="J26" s="328"/>
      <c r="K26" s="329"/>
    </row>
    <row r="27" spans="1:11" ht="74.25" customHeight="1" x14ac:dyDescent="0.3">
      <c r="B27" s="40"/>
      <c r="K27" s="124"/>
    </row>
    <row r="28" spans="1:11" s="24" customFormat="1" x14ac:dyDescent="0.3">
      <c r="B28" s="41"/>
      <c r="C28" s="21" t="s">
        <v>99</v>
      </c>
      <c r="D28" s="21"/>
      <c r="E28" s="21"/>
      <c r="F28" s="21"/>
      <c r="G28" s="21"/>
      <c r="H28" s="21"/>
      <c r="I28" s="21"/>
      <c r="J28" s="21"/>
      <c r="K28" s="124"/>
    </row>
    <row r="29" spans="1:11" s="24" customFormat="1" ht="10.199999999999999" customHeight="1" x14ac:dyDescent="0.3">
      <c r="B29" s="41"/>
      <c r="C29" s="21"/>
      <c r="D29" s="21"/>
      <c r="E29" s="21"/>
      <c r="F29" s="21"/>
      <c r="G29" s="21"/>
      <c r="H29" s="21"/>
      <c r="I29" s="21"/>
      <c r="J29" s="21"/>
      <c r="K29" s="124"/>
    </row>
    <row r="30" spans="1:11" s="24" customFormat="1" ht="10.199999999999999" customHeight="1" x14ac:dyDescent="0.3">
      <c r="B30" s="41"/>
      <c r="C30" s="21"/>
      <c r="D30" s="21"/>
      <c r="E30" s="21"/>
      <c r="F30" s="21"/>
      <c r="G30" s="21"/>
      <c r="H30" s="21"/>
      <c r="I30" s="21"/>
      <c r="J30" s="21"/>
      <c r="K30" s="124"/>
    </row>
    <row r="31" spans="1:11" s="24" customFormat="1" ht="10.199999999999999" customHeight="1" x14ac:dyDescent="0.3">
      <c r="B31" s="41"/>
      <c r="C31" s="330"/>
      <c r="D31" s="330"/>
      <c r="E31" s="330"/>
      <c r="F31" s="330"/>
      <c r="G31" s="21"/>
      <c r="H31" s="21"/>
      <c r="I31" s="331"/>
      <c r="J31" s="331"/>
      <c r="K31" s="332"/>
    </row>
    <row r="32" spans="1:11" s="24" customFormat="1" ht="16.2" customHeight="1" x14ac:dyDescent="0.3">
      <c r="B32" s="41"/>
      <c r="C32" s="21" t="s">
        <v>100</v>
      </c>
      <c r="D32" s="21"/>
      <c r="E32" s="21"/>
      <c r="F32" s="21"/>
      <c r="G32" s="21"/>
      <c r="H32" s="111" t="s">
        <v>101</v>
      </c>
      <c r="I32" s="111"/>
      <c r="J32" s="111"/>
      <c r="K32" s="124"/>
    </row>
    <row r="33" spans="2:11" s="26" customFormat="1" ht="11.4" x14ac:dyDescent="0.3">
      <c r="B33" s="43"/>
      <c r="C33" s="44"/>
      <c r="D33" s="44"/>
      <c r="E33" s="44"/>
      <c r="F33" s="44"/>
      <c r="I33" s="44"/>
      <c r="J33" s="44"/>
      <c r="K33" s="129"/>
    </row>
    <row r="34" spans="2:11" s="25" customFormat="1" ht="21" customHeight="1" x14ac:dyDescent="0.25">
      <c r="B34" s="42"/>
      <c r="C34" s="112" t="s">
        <v>102</v>
      </c>
      <c r="D34" s="333"/>
      <c r="E34" s="333"/>
      <c r="F34" s="333"/>
      <c r="G34" s="333"/>
      <c r="H34" s="333"/>
      <c r="K34" s="128"/>
    </row>
    <row r="35" spans="2:11" s="25" customFormat="1" ht="21" customHeight="1" x14ac:dyDescent="0.25">
      <c r="B35" s="42"/>
      <c r="C35" s="112" t="s">
        <v>90</v>
      </c>
      <c r="D35" s="334"/>
      <c r="E35" s="334"/>
      <c r="F35" s="334"/>
      <c r="G35" s="334"/>
      <c r="H35" s="334"/>
      <c r="K35" s="128"/>
    </row>
    <row r="36" spans="2:11" s="25" customFormat="1" ht="21" customHeight="1" x14ac:dyDescent="0.25">
      <c r="B36" s="42"/>
      <c r="C36" s="112" t="s">
        <v>91</v>
      </c>
      <c r="D36" s="334"/>
      <c r="E36" s="334"/>
      <c r="F36" s="334"/>
      <c r="G36" s="334"/>
      <c r="H36" s="334"/>
      <c r="K36" s="128"/>
    </row>
    <row r="37" spans="2:11" s="25" customFormat="1" ht="21" customHeight="1" x14ac:dyDescent="0.25">
      <c r="B37" s="42"/>
      <c r="C37" s="112" t="s">
        <v>92</v>
      </c>
      <c r="D37" s="334"/>
      <c r="E37" s="334"/>
      <c r="F37" s="334"/>
      <c r="G37" s="334"/>
      <c r="H37" s="334"/>
      <c r="K37" s="128"/>
    </row>
    <row r="38" spans="2:11" s="25" customFormat="1" x14ac:dyDescent="0.25">
      <c r="B38" s="42"/>
      <c r="C38" s="112" t="s">
        <v>93</v>
      </c>
      <c r="D38" s="334"/>
      <c r="E38" s="334"/>
      <c r="F38" s="334"/>
      <c r="G38" s="334"/>
      <c r="H38" s="334"/>
      <c r="K38" s="128"/>
    </row>
    <row r="39" spans="2:11" s="25" customFormat="1" x14ac:dyDescent="0.25">
      <c r="B39" s="42"/>
      <c r="C39" s="112" t="s">
        <v>94</v>
      </c>
      <c r="D39" s="327"/>
      <c r="E39" s="327"/>
      <c r="F39" s="327"/>
      <c r="G39" s="327"/>
      <c r="H39" s="327"/>
      <c r="K39" s="128"/>
    </row>
    <row r="40" spans="2:11" s="25" customFormat="1" ht="11.4" x14ac:dyDescent="0.2">
      <c r="B40" s="110"/>
      <c r="C40" s="109"/>
      <c r="D40" s="107"/>
      <c r="E40" s="107"/>
      <c r="F40" s="107"/>
      <c r="G40" s="107"/>
      <c r="H40" s="107"/>
      <c r="I40" s="109"/>
      <c r="J40" s="109"/>
      <c r="K40" s="130"/>
    </row>
    <row r="43" spans="2:11" ht="14.4" x14ac:dyDescent="0.3">
      <c r="B43"/>
      <c r="C43"/>
      <c r="D43"/>
      <c r="E43"/>
      <c r="F43"/>
      <c r="G43"/>
      <c r="H43"/>
      <c r="I43"/>
      <c r="J43"/>
      <c r="K43"/>
    </row>
    <row r="44" spans="2:11" hidden="1" x14ac:dyDescent="0.3">
      <c r="B44" s="27" t="s">
        <v>103</v>
      </c>
      <c r="C44" s="27" t="s">
        <v>104</v>
      </c>
      <c r="D44" s="27" t="s">
        <v>105</v>
      </c>
      <c r="E44" s="28" t="s">
        <v>106</v>
      </c>
      <c r="F44" s="27" t="s">
        <v>107</v>
      </c>
      <c r="G44" s="29" t="s">
        <v>108</v>
      </c>
      <c r="H44" s="27" t="s">
        <v>109</v>
      </c>
    </row>
    <row r="45" spans="2:11" hidden="1" x14ac:dyDescent="0.3">
      <c r="B45" s="30"/>
      <c r="C45" s="30"/>
      <c r="D45" s="30"/>
      <c r="E45" s="30"/>
      <c r="F45" s="30"/>
      <c r="G45" s="30"/>
      <c r="H45" s="31"/>
    </row>
    <row r="46" spans="2:11" ht="40.799999999999997" hidden="1" x14ac:dyDescent="0.3">
      <c r="B46" s="32" t="s">
        <v>110</v>
      </c>
      <c r="C46" s="32" t="s">
        <v>111</v>
      </c>
      <c r="D46" s="32" t="s">
        <v>112</v>
      </c>
      <c r="E46" s="32" t="s">
        <v>113</v>
      </c>
      <c r="F46" s="32" t="s">
        <v>114</v>
      </c>
      <c r="G46" s="35" t="s">
        <v>115</v>
      </c>
      <c r="H46" s="197" t="s">
        <v>116</v>
      </c>
    </row>
    <row r="47" spans="2:11" ht="30.6" hidden="1" x14ac:dyDescent="0.3">
      <c r="B47" s="30" t="s">
        <v>117</v>
      </c>
      <c r="C47" s="30" t="s">
        <v>118</v>
      </c>
      <c r="D47" s="30" t="s">
        <v>112</v>
      </c>
      <c r="E47" s="30" t="s">
        <v>119</v>
      </c>
      <c r="F47" s="30" t="s">
        <v>120</v>
      </c>
      <c r="G47" s="30" t="s">
        <v>121</v>
      </c>
      <c r="H47" s="196" t="s">
        <v>122</v>
      </c>
    </row>
    <row r="48" spans="2:11" ht="30.6" hidden="1" x14ac:dyDescent="0.3">
      <c r="B48" s="32" t="s">
        <v>123</v>
      </c>
      <c r="C48" s="32" t="s">
        <v>124</v>
      </c>
      <c r="D48" s="32" t="s">
        <v>112</v>
      </c>
      <c r="E48" s="32" t="s">
        <v>125</v>
      </c>
      <c r="F48" s="32" t="s">
        <v>126</v>
      </c>
      <c r="G48" s="32" t="s">
        <v>127</v>
      </c>
      <c r="H48" s="33" t="s">
        <v>128</v>
      </c>
    </row>
    <row r="49" spans="2:8" ht="51" hidden="1" x14ac:dyDescent="0.3">
      <c r="B49" s="30" t="s">
        <v>129</v>
      </c>
      <c r="C49" s="30" t="s">
        <v>130</v>
      </c>
      <c r="D49" s="30" t="s">
        <v>131</v>
      </c>
      <c r="E49" s="30" t="s">
        <v>132</v>
      </c>
      <c r="F49" s="30" t="s">
        <v>133</v>
      </c>
      <c r="G49" s="30" t="s">
        <v>134</v>
      </c>
      <c r="H49" s="31" t="s">
        <v>135</v>
      </c>
    </row>
    <row r="50" spans="2:8" ht="51" hidden="1" x14ac:dyDescent="0.3">
      <c r="B50" s="32" t="s">
        <v>136</v>
      </c>
      <c r="C50" s="32" t="s">
        <v>130</v>
      </c>
      <c r="D50" s="32" t="s">
        <v>131</v>
      </c>
      <c r="E50" s="32" t="s">
        <v>132</v>
      </c>
      <c r="F50" s="32" t="s">
        <v>133</v>
      </c>
      <c r="G50" s="32" t="s">
        <v>134</v>
      </c>
      <c r="H50" s="33" t="s">
        <v>135</v>
      </c>
    </row>
    <row r="51" spans="2:8" ht="40.799999999999997" hidden="1" x14ac:dyDescent="0.3">
      <c r="B51" s="30" t="s">
        <v>137</v>
      </c>
      <c r="C51" s="30" t="s">
        <v>138</v>
      </c>
      <c r="D51" s="30" t="s">
        <v>112</v>
      </c>
      <c r="E51" s="30" t="s">
        <v>139</v>
      </c>
      <c r="F51" s="30" t="s">
        <v>140</v>
      </c>
      <c r="G51" s="34" t="s">
        <v>141</v>
      </c>
      <c r="H51" s="196" t="s">
        <v>142</v>
      </c>
    </row>
    <row r="52" spans="2:8" ht="40.799999999999997" hidden="1" x14ac:dyDescent="0.3">
      <c r="B52" s="32" t="s">
        <v>143</v>
      </c>
      <c r="C52" s="32" t="s">
        <v>138</v>
      </c>
      <c r="D52" s="32" t="s">
        <v>112</v>
      </c>
      <c r="E52" s="32" t="s">
        <v>144</v>
      </c>
      <c r="F52" s="32" t="s">
        <v>145</v>
      </c>
      <c r="G52" s="35" t="s">
        <v>146</v>
      </c>
      <c r="H52" s="197" t="s">
        <v>147</v>
      </c>
    </row>
    <row r="53" spans="2:8" ht="40.799999999999997" hidden="1" x14ac:dyDescent="0.3">
      <c r="B53" s="30" t="s">
        <v>148</v>
      </c>
      <c r="C53" s="30" t="s">
        <v>138</v>
      </c>
      <c r="D53" s="30" t="s">
        <v>112</v>
      </c>
      <c r="E53" s="30" t="s">
        <v>144</v>
      </c>
      <c r="F53" s="30" t="s">
        <v>149</v>
      </c>
      <c r="G53" s="34" t="s">
        <v>150</v>
      </c>
      <c r="H53" s="196" t="s">
        <v>151</v>
      </c>
    </row>
    <row r="54" spans="2:8" ht="30.6" hidden="1" x14ac:dyDescent="0.3">
      <c r="B54" s="32" t="s">
        <v>152</v>
      </c>
      <c r="C54" s="32" t="s">
        <v>153</v>
      </c>
      <c r="D54" s="32" t="s">
        <v>112</v>
      </c>
      <c r="E54" s="32" t="s">
        <v>154</v>
      </c>
      <c r="F54" s="32" t="s">
        <v>155</v>
      </c>
      <c r="G54" s="32" t="s">
        <v>156</v>
      </c>
      <c r="H54" s="33" t="s">
        <v>157</v>
      </c>
    </row>
    <row r="55" spans="2:8" ht="40.799999999999997" hidden="1" x14ac:dyDescent="0.3">
      <c r="B55" s="30" t="s">
        <v>158</v>
      </c>
      <c r="C55" s="30" t="s">
        <v>153</v>
      </c>
      <c r="D55" s="30" t="s">
        <v>112</v>
      </c>
      <c r="E55" s="30" t="s">
        <v>159</v>
      </c>
      <c r="F55" s="30" t="s">
        <v>160</v>
      </c>
      <c r="G55" s="30">
        <v>8675582316764</v>
      </c>
      <c r="H55" s="196" t="s">
        <v>161</v>
      </c>
    </row>
    <row r="56" spans="2:8" ht="40.799999999999997" hidden="1" x14ac:dyDescent="0.3">
      <c r="B56" s="32" t="s">
        <v>162</v>
      </c>
      <c r="C56" s="32" t="s">
        <v>153</v>
      </c>
      <c r="D56" s="32" t="s">
        <v>112</v>
      </c>
      <c r="E56" s="32" t="s">
        <v>163</v>
      </c>
      <c r="F56" s="32" t="s">
        <v>164</v>
      </c>
      <c r="G56" s="35" t="s">
        <v>165</v>
      </c>
      <c r="H56" s="197" t="s">
        <v>166</v>
      </c>
    </row>
    <row r="57" spans="2:8" ht="61.2" hidden="1" x14ac:dyDescent="0.3">
      <c r="B57" s="30" t="s">
        <v>167</v>
      </c>
      <c r="C57" s="30" t="s">
        <v>153</v>
      </c>
      <c r="D57" s="30" t="s">
        <v>168</v>
      </c>
      <c r="E57" s="30" t="s">
        <v>169</v>
      </c>
      <c r="F57" s="30" t="s">
        <v>170</v>
      </c>
      <c r="G57" s="30" t="s">
        <v>171</v>
      </c>
      <c r="H57" s="196" t="s">
        <v>172</v>
      </c>
    </row>
    <row r="58" spans="2:8" ht="61.2" hidden="1" x14ac:dyDescent="0.3">
      <c r="B58" s="32" t="s">
        <v>173</v>
      </c>
      <c r="C58" s="32" t="s">
        <v>153</v>
      </c>
      <c r="D58" s="32" t="s">
        <v>168</v>
      </c>
      <c r="E58" s="32" t="s">
        <v>169</v>
      </c>
      <c r="F58" s="32" t="s">
        <v>170</v>
      </c>
      <c r="G58" s="35" t="s">
        <v>171</v>
      </c>
      <c r="H58" s="197" t="s">
        <v>172</v>
      </c>
    </row>
    <row r="59" spans="2:8" ht="40.799999999999997" hidden="1" x14ac:dyDescent="0.3">
      <c r="B59" s="30" t="s">
        <v>174</v>
      </c>
      <c r="C59" s="30" t="s">
        <v>153</v>
      </c>
      <c r="D59" s="30" t="s">
        <v>175</v>
      </c>
      <c r="E59" s="30" t="s">
        <v>176</v>
      </c>
      <c r="F59" s="30" t="s">
        <v>177</v>
      </c>
      <c r="G59" s="30" t="s">
        <v>178</v>
      </c>
      <c r="H59" s="196" t="s">
        <v>179</v>
      </c>
    </row>
    <row r="60" spans="2:8" ht="30.6" hidden="1" x14ac:dyDescent="0.3">
      <c r="B60" s="32" t="s">
        <v>180</v>
      </c>
      <c r="C60" s="32" t="s">
        <v>153</v>
      </c>
      <c r="D60" s="32" t="s">
        <v>112</v>
      </c>
      <c r="E60" s="32" t="s">
        <v>181</v>
      </c>
      <c r="F60" s="32" t="s">
        <v>182</v>
      </c>
      <c r="G60" s="35" t="s">
        <v>183</v>
      </c>
      <c r="H60" s="33" t="s">
        <v>184</v>
      </c>
    </row>
    <row r="61" spans="2:8" ht="51" hidden="1" x14ac:dyDescent="0.3">
      <c r="B61" s="30" t="s">
        <v>185</v>
      </c>
      <c r="C61" s="30" t="s">
        <v>153</v>
      </c>
      <c r="D61" s="30" t="s">
        <v>112</v>
      </c>
      <c r="E61" s="30" t="s">
        <v>186</v>
      </c>
      <c r="F61" s="30" t="s">
        <v>187</v>
      </c>
      <c r="G61" s="30" t="s">
        <v>188</v>
      </c>
      <c r="H61" s="31" t="s">
        <v>189</v>
      </c>
    </row>
    <row r="62" spans="2:8" ht="30.6" hidden="1" x14ac:dyDescent="0.3">
      <c r="B62" s="32" t="s">
        <v>190</v>
      </c>
      <c r="C62" s="32" t="s">
        <v>153</v>
      </c>
      <c r="D62" s="32" t="s">
        <v>112</v>
      </c>
      <c r="E62" s="32" t="s">
        <v>191</v>
      </c>
      <c r="F62" s="32" t="s">
        <v>192</v>
      </c>
      <c r="G62" s="35" t="s">
        <v>193</v>
      </c>
      <c r="H62" s="197" t="s">
        <v>194</v>
      </c>
    </row>
    <row r="63" spans="2:8" ht="40.799999999999997" hidden="1" x14ac:dyDescent="0.3">
      <c r="B63" s="30" t="s">
        <v>195</v>
      </c>
      <c r="C63" s="30" t="s">
        <v>153</v>
      </c>
      <c r="D63" s="30" t="s">
        <v>112</v>
      </c>
      <c r="E63" s="30" t="s">
        <v>159</v>
      </c>
      <c r="F63" s="30" t="s">
        <v>196</v>
      </c>
      <c r="G63" s="30" t="s">
        <v>197</v>
      </c>
      <c r="H63" s="196" t="s">
        <v>198</v>
      </c>
    </row>
    <row r="64" spans="2:8" ht="40.799999999999997" hidden="1" x14ac:dyDescent="0.3">
      <c r="B64" s="32" t="s">
        <v>199</v>
      </c>
      <c r="C64" s="32" t="s">
        <v>153</v>
      </c>
      <c r="D64" s="32" t="s">
        <v>112</v>
      </c>
      <c r="E64" s="32" t="s">
        <v>159</v>
      </c>
      <c r="F64" s="32" t="s">
        <v>196</v>
      </c>
      <c r="G64" s="35" t="s">
        <v>197</v>
      </c>
      <c r="H64" s="33" t="s">
        <v>198</v>
      </c>
    </row>
    <row r="65" spans="2:9" ht="40.799999999999997" hidden="1" x14ac:dyDescent="0.3">
      <c r="B65" s="30" t="s">
        <v>200</v>
      </c>
      <c r="C65" s="30" t="s">
        <v>153</v>
      </c>
      <c r="D65" s="30" t="s">
        <v>112</v>
      </c>
      <c r="E65" s="30" t="s">
        <v>159</v>
      </c>
      <c r="F65" s="30" t="s">
        <v>160</v>
      </c>
      <c r="G65" s="30">
        <v>8675582316764</v>
      </c>
      <c r="H65" s="196" t="s">
        <v>161</v>
      </c>
    </row>
    <row r="66" spans="2:9" ht="51" hidden="1" x14ac:dyDescent="0.3">
      <c r="B66" s="32" t="s">
        <v>201</v>
      </c>
      <c r="C66" s="32" t="s">
        <v>153</v>
      </c>
      <c r="D66" s="32" t="s">
        <v>112</v>
      </c>
      <c r="E66" s="32" t="s">
        <v>202</v>
      </c>
      <c r="F66" s="32" t="s">
        <v>203</v>
      </c>
      <c r="G66" s="35" t="s">
        <v>204</v>
      </c>
      <c r="H66" s="33" t="s">
        <v>205</v>
      </c>
    </row>
    <row r="67" spans="2:9" ht="30.6" hidden="1" x14ac:dyDescent="0.3">
      <c r="B67" s="30" t="s">
        <v>206</v>
      </c>
      <c r="C67" s="30" t="s">
        <v>153</v>
      </c>
      <c r="D67" s="30" t="s">
        <v>112</v>
      </c>
      <c r="E67" s="30" t="s">
        <v>207</v>
      </c>
      <c r="F67" s="30" t="s">
        <v>208</v>
      </c>
      <c r="G67" s="34" t="s">
        <v>209</v>
      </c>
      <c r="H67" s="196" t="s">
        <v>210</v>
      </c>
    </row>
    <row r="68" spans="2:9" ht="51" hidden="1" x14ac:dyDescent="0.3">
      <c r="B68" s="32" t="s">
        <v>211</v>
      </c>
      <c r="C68" s="32" t="s">
        <v>153</v>
      </c>
      <c r="D68" s="32" t="s">
        <v>112</v>
      </c>
      <c r="E68" s="32" t="s">
        <v>202</v>
      </c>
      <c r="F68" s="32" t="s">
        <v>203</v>
      </c>
      <c r="G68" s="35" t="s">
        <v>204</v>
      </c>
      <c r="H68" s="33" t="s">
        <v>205</v>
      </c>
    </row>
    <row r="69" spans="2:9" ht="40.799999999999997" hidden="1" x14ac:dyDescent="0.3">
      <c r="B69" s="30" t="s">
        <v>212</v>
      </c>
      <c r="C69" s="30" t="s">
        <v>153</v>
      </c>
      <c r="D69" s="30" t="s">
        <v>112</v>
      </c>
      <c r="E69" s="30" t="s">
        <v>159</v>
      </c>
      <c r="F69" s="30" t="s">
        <v>196</v>
      </c>
      <c r="G69" s="30" t="s">
        <v>197</v>
      </c>
      <c r="H69" s="196" t="s">
        <v>213</v>
      </c>
    </row>
    <row r="70" spans="2:9" ht="51" hidden="1" x14ac:dyDescent="0.3">
      <c r="B70" s="32" t="s">
        <v>214</v>
      </c>
      <c r="C70" s="32" t="s">
        <v>153</v>
      </c>
      <c r="D70" s="32" t="s">
        <v>112</v>
      </c>
      <c r="E70" s="32" t="s">
        <v>215</v>
      </c>
      <c r="F70" s="32" t="s">
        <v>216</v>
      </c>
      <c r="G70" s="35" t="s">
        <v>217</v>
      </c>
      <c r="H70" s="33" t="s">
        <v>218</v>
      </c>
    </row>
    <row r="71" spans="2:9" ht="61.2" hidden="1" x14ac:dyDescent="0.3">
      <c r="B71" s="30" t="s">
        <v>219</v>
      </c>
      <c r="C71" s="30" t="s">
        <v>153</v>
      </c>
      <c r="D71" s="30" t="s">
        <v>175</v>
      </c>
      <c r="E71" s="30" t="s">
        <v>220</v>
      </c>
      <c r="F71" s="30" t="s">
        <v>177</v>
      </c>
      <c r="G71" s="30" t="s">
        <v>178</v>
      </c>
      <c r="H71" s="31" t="s">
        <v>179</v>
      </c>
    </row>
    <row r="72" spans="2:9" ht="51" hidden="1" x14ac:dyDescent="0.3">
      <c r="B72" s="32" t="s">
        <v>221</v>
      </c>
      <c r="C72" s="32" t="s">
        <v>222</v>
      </c>
      <c r="D72" s="32" t="s">
        <v>1360</v>
      </c>
      <c r="E72" s="32" t="s">
        <v>1361</v>
      </c>
      <c r="F72" s="32" t="s">
        <v>1362</v>
      </c>
      <c r="G72" s="35" t="s">
        <v>1363</v>
      </c>
      <c r="H72" s="197" t="s">
        <v>1364</v>
      </c>
    </row>
    <row r="73" spans="2:9" ht="51" hidden="1" x14ac:dyDescent="0.3">
      <c r="B73" s="30" t="s">
        <v>223</v>
      </c>
      <c r="C73" s="30" t="s">
        <v>222</v>
      </c>
      <c r="D73" s="30" t="s">
        <v>1360</v>
      </c>
      <c r="E73" s="30" t="s">
        <v>1361</v>
      </c>
      <c r="F73" s="30" t="s">
        <v>1362</v>
      </c>
      <c r="G73" s="30" t="s">
        <v>1363</v>
      </c>
      <c r="H73" s="196" t="s">
        <v>1364</v>
      </c>
    </row>
    <row r="74" spans="2:9" ht="30.6" hidden="1" x14ac:dyDescent="0.3">
      <c r="B74" s="32" t="s">
        <v>224</v>
      </c>
      <c r="C74" s="32" t="s">
        <v>225</v>
      </c>
      <c r="D74" s="32" t="s">
        <v>226</v>
      </c>
      <c r="E74" s="32" t="s">
        <v>227</v>
      </c>
      <c r="F74" s="32" t="s">
        <v>228</v>
      </c>
      <c r="G74" s="35" t="s">
        <v>229</v>
      </c>
      <c r="H74" s="33" t="s">
        <v>230</v>
      </c>
    </row>
    <row r="75" spans="2:9" ht="30.6" hidden="1" x14ac:dyDescent="0.3">
      <c r="B75" s="30" t="s">
        <v>231</v>
      </c>
      <c r="C75" s="30" t="s">
        <v>225</v>
      </c>
      <c r="D75" s="30" t="s">
        <v>226</v>
      </c>
      <c r="E75" s="30" t="s">
        <v>232</v>
      </c>
      <c r="F75" s="30" t="s">
        <v>233</v>
      </c>
      <c r="G75" s="34" t="s">
        <v>234</v>
      </c>
      <c r="H75" s="196" t="s">
        <v>235</v>
      </c>
    </row>
    <row r="76" spans="2:9" ht="40.799999999999997" hidden="1" x14ac:dyDescent="0.3">
      <c r="B76" s="32" t="s">
        <v>236</v>
      </c>
      <c r="C76" s="32" t="s">
        <v>237</v>
      </c>
      <c r="D76" s="32" t="s">
        <v>1360</v>
      </c>
      <c r="E76" s="32" t="s">
        <v>1365</v>
      </c>
      <c r="F76" s="32" t="s">
        <v>1366</v>
      </c>
      <c r="G76" s="35" t="s">
        <v>1367</v>
      </c>
      <c r="H76" s="197" t="s">
        <v>1368</v>
      </c>
    </row>
    <row r="77" spans="2:9" ht="30.6" hidden="1" x14ac:dyDescent="0.3">
      <c r="B77" s="30" t="s">
        <v>238</v>
      </c>
      <c r="C77" s="30" t="s">
        <v>239</v>
      </c>
      <c r="D77" s="30" t="s">
        <v>112</v>
      </c>
      <c r="E77" s="30" t="s">
        <v>119</v>
      </c>
      <c r="F77" s="30" t="s">
        <v>120</v>
      </c>
      <c r="G77" s="30" t="s">
        <v>121</v>
      </c>
      <c r="H77" s="196" t="s">
        <v>122</v>
      </c>
    </row>
    <row r="78" spans="2:9" ht="30.6" hidden="1" x14ac:dyDescent="0.3">
      <c r="B78" s="32" t="s">
        <v>240</v>
      </c>
      <c r="C78" s="32" t="s">
        <v>239</v>
      </c>
      <c r="D78" s="30" t="s">
        <v>112</v>
      </c>
      <c r="E78" s="30" t="s">
        <v>119</v>
      </c>
      <c r="F78" s="30" t="s">
        <v>120</v>
      </c>
      <c r="G78" s="30" t="s">
        <v>121</v>
      </c>
      <c r="H78" s="196" t="s">
        <v>122</v>
      </c>
    </row>
    <row r="79" spans="2:9" ht="61.2" hidden="1" x14ac:dyDescent="0.3">
      <c r="B79" s="30" t="s">
        <v>241</v>
      </c>
      <c r="C79" s="30" t="s">
        <v>242</v>
      </c>
      <c r="D79" s="30" t="s">
        <v>243</v>
      </c>
      <c r="E79" s="30" t="s">
        <v>244</v>
      </c>
      <c r="F79" s="30" t="s">
        <v>245</v>
      </c>
      <c r="G79" s="34" t="s">
        <v>246</v>
      </c>
      <c r="H79" s="196" t="s">
        <v>247</v>
      </c>
      <c r="I79" s="36"/>
    </row>
    <row r="80" spans="2:9" ht="40.799999999999997" hidden="1" x14ac:dyDescent="0.3">
      <c r="B80" s="32" t="s">
        <v>248</v>
      </c>
      <c r="C80" s="32" t="s">
        <v>248</v>
      </c>
      <c r="D80" s="32" t="s">
        <v>175</v>
      </c>
      <c r="E80" s="32" t="s">
        <v>249</v>
      </c>
      <c r="F80" s="32" t="s">
        <v>177</v>
      </c>
      <c r="G80" s="35" t="s">
        <v>178</v>
      </c>
      <c r="H80" s="33" t="s">
        <v>179</v>
      </c>
    </row>
    <row r="81" spans="2:13" ht="61.2" hidden="1" x14ac:dyDescent="0.3">
      <c r="B81" s="30" t="s">
        <v>250</v>
      </c>
      <c r="C81" s="30" t="s">
        <v>251</v>
      </c>
      <c r="D81" s="30" t="s">
        <v>243</v>
      </c>
      <c r="E81" s="30" t="s">
        <v>244</v>
      </c>
      <c r="F81" s="30" t="s">
        <v>252</v>
      </c>
      <c r="G81" s="30" t="s">
        <v>246</v>
      </c>
      <c r="H81" s="31" t="s">
        <v>253</v>
      </c>
    </row>
    <row r="82" spans="2:13" ht="51" hidden="1" x14ac:dyDescent="0.3">
      <c r="B82" s="30" t="s">
        <v>254</v>
      </c>
      <c r="C82" s="30" t="s">
        <v>255</v>
      </c>
      <c r="D82" s="30" t="s">
        <v>112</v>
      </c>
      <c r="E82" s="30" t="s">
        <v>256</v>
      </c>
      <c r="F82" s="30" t="s">
        <v>140</v>
      </c>
      <c r="G82" s="30" t="s">
        <v>257</v>
      </c>
      <c r="H82" s="31" t="s">
        <v>258</v>
      </c>
      <c r="M82" s="37"/>
    </row>
    <row r="83" spans="2:13" ht="40.799999999999997" hidden="1" x14ac:dyDescent="0.3">
      <c r="B83" s="32" t="s">
        <v>259</v>
      </c>
      <c r="C83" s="32" t="s">
        <v>255</v>
      </c>
      <c r="D83" s="32" t="s">
        <v>112</v>
      </c>
      <c r="E83" s="32" t="s">
        <v>260</v>
      </c>
      <c r="F83" s="32" t="s">
        <v>261</v>
      </c>
      <c r="G83" s="35" t="s">
        <v>262</v>
      </c>
      <c r="H83" s="33" t="s">
        <v>263</v>
      </c>
    </row>
    <row r="84" spans="2:13" ht="40.799999999999997" hidden="1" x14ac:dyDescent="0.3">
      <c r="B84" s="30" t="s">
        <v>264</v>
      </c>
      <c r="C84" s="30" t="s">
        <v>255</v>
      </c>
      <c r="D84" s="30" t="s">
        <v>112</v>
      </c>
      <c r="E84" s="30" t="s">
        <v>265</v>
      </c>
      <c r="F84" s="30" t="s">
        <v>266</v>
      </c>
      <c r="G84" s="30" t="s">
        <v>267</v>
      </c>
      <c r="H84" s="31" t="s">
        <v>268</v>
      </c>
    </row>
    <row r="85" spans="2:13" ht="51" hidden="1" x14ac:dyDescent="0.3">
      <c r="B85" s="32" t="s">
        <v>269</v>
      </c>
      <c r="C85" s="32" t="s">
        <v>255</v>
      </c>
      <c r="D85" s="32" t="s">
        <v>112</v>
      </c>
      <c r="E85" s="32" t="s">
        <v>270</v>
      </c>
      <c r="F85" s="32" t="s">
        <v>271</v>
      </c>
      <c r="G85" s="35" t="s">
        <v>272</v>
      </c>
      <c r="H85" s="197" t="s">
        <v>273</v>
      </c>
    </row>
    <row r="86" spans="2:13" ht="61.2" hidden="1" x14ac:dyDescent="0.3">
      <c r="B86" s="30" t="s">
        <v>274</v>
      </c>
      <c r="C86" s="30" t="s">
        <v>255</v>
      </c>
      <c r="D86" s="30" t="s">
        <v>112</v>
      </c>
      <c r="E86" s="30" t="s">
        <v>275</v>
      </c>
      <c r="F86" s="30" t="s">
        <v>276</v>
      </c>
      <c r="G86" s="205">
        <v>914842666258</v>
      </c>
      <c r="H86" s="31" t="s">
        <v>277</v>
      </c>
    </row>
    <row r="87" spans="2:13" ht="51" hidden="1" x14ac:dyDescent="0.3">
      <c r="B87" s="32" t="s">
        <v>278</v>
      </c>
      <c r="C87" s="32" t="s">
        <v>255</v>
      </c>
      <c r="D87" s="32" t="s">
        <v>112</v>
      </c>
      <c r="E87" s="32" t="s">
        <v>279</v>
      </c>
      <c r="F87" s="32" t="s">
        <v>280</v>
      </c>
      <c r="G87" s="35" t="s">
        <v>281</v>
      </c>
      <c r="H87" s="197" t="s">
        <v>282</v>
      </c>
    </row>
    <row r="88" spans="2:13" ht="40.799999999999997" hidden="1" x14ac:dyDescent="0.3">
      <c r="B88" s="30" t="s">
        <v>283</v>
      </c>
      <c r="C88" s="30" t="s">
        <v>255</v>
      </c>
      <c r="D88" s="30" t="s">
        <v>112</v>
      </c>
      <c r="E88" s="30" t="s">
        <v>284</v>
      </c>
      <c r="F88" s="30" t="s">
        <v>285</v>
      </c>
      <c r="G88" s="205" t="s">
        <v>286</v>
      </c>
      <c r="H88" s="196" t="s">
        <v>287</v>
      </c>
    </row>
    <row r="89" spans="2:13" ht="51" hidden="1" x14ac:dyDescent="0.3">
      <c r="B89" s="32" t="s">
        <v>288</v>
      </c>
      <c r="C89" s="32" t="s">
        <v>255</v>
      </c>
      <c r="D89" s="32" t="s">
        <v>112</v>
      </c>
      <c r="E89" s="32" t="s">
        <v>289</v>
      </c>
      <c r="F89" s="32" t="s">
        <v>290</v>
      </c>
      <c r="G89" s="35" t="s">
        <v>291</v>
      </c>
      <c r="H89" s="197" t="s">
        <v>292</v>
      </c>
    </row>
    <row r="90" spans="2:13" ht="40.799999999999997" hidden="1" x14ac:dyDescent="0.3">
      <c r="B90" s="30" t="s">
        <v>293</v>
      </c>
      <c r="C90" s="30" t="s">
        <v>255</v>
      </c>
      <c r="D90" s="30" t="s">
        <v>112</v>
      </c>
      <c r="E90" s="30" t="s">
        <v>294</v>
      </c>
      <c r="F90" s="30" t="s">
        <v>295</v>
      </c>
      <c r="G90" s="30" t="s">
        <v>296</v>
      </c>
      <c r="H90" s="196" t="s">
        <v>297</v>
      </c>
    </row>
    <row r="91" spans="2:13" ht="51" hidden="1" x14ac:dyDescent="0.3">
      <c r="B91" s="32" t="s">
        <v>298</v>
      </c>
      <c r="C91" s="32" t="s">
        <v>255</v>
      </c>
      <c r="D91" s="32" t="s">
        <v>112</v>
      </c>
      <c r="E91" s="32" t="s">
        <v>289</v>
      </c>
      <c r="F91" s="32" t="s">
        <v>290</v>
      </c>
      <c r="G91" s="35" t="s">
        <v>291</v>
      </c>
      <c r="H91" s="197" t="s">
        <v>292</v>
      </c>
    </row>
    <row r="92" spans="2:13" ht="51" hidden="1" x14ac:dyDescent="0.3">
      <c r="B92" s="30" t="s">
        <v>299</v>
      </c>
      <c r="C92" s="30" t="s">
        <v>255</v>
      </c>
      <c r="D92" s="30" t="s">
        <v>112</v>
      </c>
      <c r="E92" s="30" t="s">
        <v>279</v>
      </c>
      <c r="F92" s="30" t="s">
        <v>280</v>
      </c>
      <c r="G92" s="30" t="s">
        <v>281</v>
      </c>
      <c r="H92" s="196" t="s">
        <v>282</v>
      </c>
    </row>
    <row r="93" spans="2:13" ht="40.799999999999997" hidden="1" x14ac:dyDescent="0.3">
      <c r="B93" s="32" t="s">
        <v>300</v>
      </c>
      <c r="C93" s="32" t="s">
        <v>301</v>
      </c>
      <c r="D93" s="32" t="s">
        <v>302</v>
      </c>
      <c r="E93" s="32" t="s">
        <v>303</v>
      </c>
      <c r="F93" s="32" t="s">
        <v>304</v>
      </c>
      <c r="G93" s="35" t="s">
        <v>305</v>
      </c>
      <c r="H93" s="197" t="s">
        <v>306</v>
      </c>
    </row>
    <row r="94" spans="2:13" ht="40.799999999999997" hidden="1" x14ac:dyDescent="0.3">
      <c r="B94" s="30" t="s">
        <v>307</v>
      </c>
      <c r="C94" s="30" t="s">
        <v>301</v>
      </c>
      <c r="D94" s="30" t="s">
        <v>302</v>
      </c>
      <c r="E94" s="30" t="s">
        <v>308</v>
      </c>
      <c r="F94" s="30" t="s">
        <v>309</v>
      </c>
      <c r="G94" s="34" t="s">
        <v>310</v>
      </c>
      <c r="H94" s="196" t="s">
        <v>311</v>
      </c>
    </row>
    <row r="95" spans="2:13" ht="40.799999999999997" hidden="1" x14ac:dyDescent="0.3">
      <c r="B95" s="32" t="s">
        <v>312</v>
      </c>
      <c r="C95" s="32" t="s">
        <v>301</v>
      </c>
      <c r="D95" s="32" t="s">
        <v>302</v>
      </c>
      <c r="E95" s="32" t="s">
        <v>313</v>
      </c>
      <c r="F95" s="32" t="s">
        <v>314</v>
      </c>
      <c r="G95" s="35" t="s">
        <v>315</v>
      </c>
      <c r="H95" s="197" t="s">
        <v>316</v>
      </c>
    </row>
    <row r="96" spans="2:13" ht="40.799999999999997" hidden="1" x14ac:dyDescent="0.3">
      <c r="B96" s="30" t="s">
        <v>317</v>
      </c>
      <c r="C96" s="30" t="s">
        <v>301</v>
      </c>
      <c r="D96" s="30" t="s">
        <v>302</v>
      </c>
      <c r="E96" s="30" t="s">
        <v>318</v>
      </c>
      <c r="F96" s="30" t="s">
        <v>319</v>
      </c>
      <c r="G96" s="30" t="s">
        <v>320</v>
      </c>
      <c r="H96" s="196" t="s">
        <v>321</v>
      </c>
    </row>
    <row r="97" spans="2:8" ht="40.799999999999997" hidden="1" x14ac:dyDescent="0.3">
      <c r="B97" s="32" t="s">
        <v>322</v>
      </c>
      <c r="C97" s="32" t="s">
        <v>323</v>
      </c>
      <c r="D97" s="32" t="s">
        <v>324</v>
      </c>
      <c r="E97" s="32" t="s">
        <v>325</v>
      </c>
      <c r="F97" s="32" t="s">
        <v>326</v>
      </c>
      <c r="G97" s="35" t="s">
        <v>327</v>
      </c>
      <c r="H97" s="33" t="s">
        <v>328</v>
      </c>
    </row>
    <row r="98" spans="2:8" ht="30.6" hidden="1" x14ac:dyDescent="0.3">
      <c r="B98" s="30" t="s">
        <v>329</v>
      </c>
      <c r="C98" s="30" t="s">
        <v>330</v>
      </c>
      <c r="D98" s="30" t="s">
        <v>331</v>
      </c>
      <c r="E98" s="30" t="s">
        <v>332</v>
      </c>
      <c r="F98" s="30" t="s">
        <v>333</v>
      </c>
      <c r="G98" s="30" t="s">
        <v>334</v>
      </c>
      <c r="H98" s="31" t="s">
        <v>335</v>
      </c>
    </row>
    <row r="99" spans="2:8" ht="51" hidden="1" x14ac:dyDescent="0.3">
      <c r="B99" s="32" t="s">
        <v>336</v>
      </c>
      <c r="C99" s="32" t="s">
        <v>337</v>
      </c>
      <c r="D99" s="32" t="s">
        <v>338</v>
      </c>
      <c r="E99" s="32" t="s">
        <v>339</v>
      </c>
      <c r="F99" s="32" t="s">
        <v>340</v>
      </c>
      <c r="G99" s="35" t="s">
        <v>341</v>
      </c>
      <c r="H99" s="197" t="s">
        <v>342</v>
      </c>
    </row>
    <row r="100" spans="2:8" ht="40.799999999999997" hidden="1" x14ac:dyDescent="0.3">
      <c r="B100" s="30" t="s">
        <v>343</v>
      </c>
      <c r="C100" s="30" t="s">
        <v>344</v>
      </c>
      <c r="D100" s="30" t="s">
        <v>345</v>
      </c>
      <c r="E100" s="30" t="s">
        <v>346</v>
      </c>
      <c r="F100" s="30" t="s">
        <v>347</v>
      </c>
      <c r="G100" s="34" t="s">
        <v>348</v>
      </c>
      <c r="H100" s="196" t="s">
        <v>349</v>
      </c>
    </row>
    <row r="101" spans="2:8" ht="40.799999999999997" hidden="1" x14ac:dyDescent="0.3">
      <c r="B101" s="32" t="s">
        <v>350</v>
      </c>
      <c r="C101" s="32" t="s">
        <v>344</v>
      </c>
      <c r="D101" s="32" t="s">
        <v>345</v>
      </c>
      <c r="E101" s="32" t="s">
        <v>346</v>
      </c>
      <c r="F101" s="32" t="s">
        <v>347</v>
      </c>
      <c r="G101" s="35" t="s">
        <v>348</v>
      </c>
      <c r="H101" s="197" t="s">
        <v>349</v>
      </c>
    </row>
    <row r="102" spans="2:8" ht="40.799999999999997" hidden="1" x14ac:dyDescent="0.3">
      <c r="B102" s="30" t="s">
        <v>351</v>
      </c>
      <c r="C102" s="30" t="s">
        <v>344</v>
      </c>
      <c r="D102" s="30" t="s">
        <v>345</v>
      </c>
      <c r="E102" s="30" t="s">
        <v>346</v>
      </c>
      <c r="F102" s="30" t="s">
        <v>347</v>
      </c>
      <c r="G102" s="30" t="s">
        <v>348</v>
      </c>
      <c r="H102" s="31" t="s">
        <v>349</v>
      </c>
    </row>
    <row r="103" spans="2:8" ht="40.799999999999997" hidden="1" x14ac:dyDescent="0.3">
      <c r="B103" s="32" t="s">
        <v>352</v>
      </c>
      <c r="C103" s="32" t="s">
        <v>344</v>
      </c>
      <c r="D103" s="240" t="s">
        <v>345</v>
      </c>
      <c r="E103" s="240" t="s">
        <v>353</v>
      </c>
      <c r="F103" s="32" t="s">
        <v>354</v>
      </c>
      <c r="G103" s="35" t="s">
        <v>355</v>
      </c>
      <c r="H103" s="33" t="s">
        <v>356</v>
      </c>
    </row>
    <row r="104" spans="2:8" ht="40.799999999999997" hidden="1" x14ac:dyDescent="0.3">
      <c r="B104" s="30" t="s">
        <v>357</v>
      </c>
      <c r="C104" s="30" t="s">
        <v>344</v>
      </c>
      <c r="D104" s="30" t="s">
        <v>345</v>
      </c>
      <c r="E104" s="30" t="s">
        <v>346</v>
      </c>
      <c r="F104" s="30" t="s">
        <v>347</v>
      </c>
      <c r="G104" s="30" t="s">
        <v>348</v>
      </c>
      <c r="H104" s="31" t="s">
        <v>349</v>
      </c>
    </row>
    <row r="105" spans="2:8" ht="30.6" hidden="1" x14ac:dyDescent="0.3">
      <c r="B105" s="32" t="s">
        <v>358</v>
      </c>
      <c r="C105" s="32" t="s">
        <v>359</v>
      </c>
      <c r="D105" s="32" t="s">
        <v>360</v>
      </c>
      <c r="E105" s="32" t="s">
        <v>361</v>
      </c>
      <c r="F105" s="32" t="s">
        <v>362</v>
      </c>
      <c r="G105" s="35" t="s">
        <v>363</v>
      </c>
      <c r="H105" s="197" t="s">
        <v>364</v>
      </c>
    </row>
    <row r="106" spans="2:8" ht="40.799999999999997" hidden="1" x14ac:dyDescent="0.3">
      <c r="B106" s="30" t="s">
        <v>365</v>
      </c>
      <c r="C106" s="30" t="s">
        <v>366</v>
      </c>
      <c r="D106" s="30" t="s">
        <v>367</v>
      </c>
      <c r="E106" s="30" t="s">
        <v>368</v>
      </c>
      <c r="F106" s="30" t="s">
        <v>369</v>
      </c>
      <c r="G106" s="30" t="s">
        <v>370</v>
      </c>
      <c r="H106" s="31" t="s">
        <v>371</v>
      </c>
    </row>
    <row r="107" spans="2:8" ht="40.799999999999997" hidden="1" x14ac:dyDescent="0.3">
      <c r="B107" s="32" t="s">
        <v>372</v>
      </c>
      <c r="C107" s="32" t="s">
        <v>366</v>
      </c>
      <c r="D107" s="32" t="s">
        <v>367</v>
      </c>
      <c r="E107" s="32" t="s">
        <v>373</v>
      </c>
      <c r="F107" s="32" t="s">
        <v>374</v>
      </c>
      <c r="G107" s="35" t="s">
        <v>375</v>
      </c>
      <c r="H107" s="197" t="s">
        <v>376</v>
      </c>
    </row>
    <row r="108" spans="2:8" ht="51" hidden="1" x14ac:dyDescent="0.3">
      <c r="B108" s="30" t="s">
        <v>377</v>
      </c>
      <c r="C108" s="30" t="s">
        <v>366</v>
      </c>
      <c r="D108" s="30" t="s">
        <v>367</v>
      </c>
      <c r="E108" s="30" t="s">
        <v>378</v>
      </c>
      <c r="F108" s="30" t="s">
        <v>379</v>
      </c>
      <c r="G108" s="30" t="s">
        <v>380</v>
      </c>
      <c r="H108" s="196" t="s">
        <v>381</v>
      </c>
    </row>
    <row r="109" spans="2:8" ht="40.799999999999997" hidden="1" x14ac:dyDescent="0.3">
      <c r="B109" s="32" t="s">
        <v>382</v>
      </c>
      <c r="C109" s="32" t="s">
        <v>383</v>
      </c>
      <c r="D109" s="32" t="s">
        <v>367</v>
      </c>
      <c r="E109" s="32" t="s">
        <v>384</v>
      </c>
      <c r="F109" s="32" t="s">
        <v>385</v>
      </c>
      <c r="G109" s="35" t="s">
        <v>386</v>
      </c>
      <c r="H109" s="197" t="s">
        <v>387</v>
      </c>
    </row>
    <row r="110" spans="2:8" ht="30.6" hidden="1" x14ac:dyDescent="0.3">
      <c r="B110" s="30" t="s">
        <v>388</v>
      </c>
      <c r="C110" s="30" t="s">
        <v>389</v>
      </c>
      <c r="D110" s="30" t="s">
        <v>112</v>
      </c>
      <c r="E110" s="30" t="s">
        <v>390</v>
      </c>
      <c r="F110" s="30" t="s">
        <v>391</v>
      </c>
      <c r="G110" s="34" t="s">
        <v>392</v>
      </c>
      <c r="H110" s="196" t="s">
        <v>393</v>
      </c>
    </row>
    <row r="111" spans="2:8" ht="30.6" hidden="1" x14ac:dyDescent="0.3">
      <c r="B111" s="32" t="s">
        <v>394</v>
      </c>
      <c r="C111" s="32" t="s">
        <v>395</v>
      </c>
      <c r="D111" s="32" t="s">
        <v>112</v>
      </c>
      <c r="E111" s="32" t="s">
        <v>396</v>
      </c>
      <c r="F111" s="32" t="s">
        <v>397</v>
      </c>
      <c r="G111" s="35" t="s">
        <v>398</v>
      </c>
      <c r="H111" s="197" t="s">
        <v>399</v>
      </c>
    </row>
    <row r="112" spans="2:8" ht="30.6" hidden="1" x14ac:dyDescent="0.3">
      <c r="B112" s="30" t="s">
        <v>400</v>
      </c>
      <c r="C112" s="30" t="s">
        <v>395</v>
      </c>
      <c r="D112" s="30" t="s">
        <v>112</v>
      </c>
      <c r="E112" s="30" t="s">
        <v>401</v>
      </c>
      <c r="F112" s="30" t="s">
        <v>402</v>
      </c>
      <c r="G112" s="30" t="s">
        <v>403</v>
      </c>
      <c r="H112" s="196" t="s">
        <v>404</v>
      </c>
    </row>
    <row r="113" spans="2:8" ht="30.6" hidden="1" x14ac:dyDescent="0.3">
      <c r="B113" s="32" t="s">
        <v>405</v>
      </c>
      <c r="C113" s="32" t="s">
        <v>395</v>
      </c>
      <c r="D113" s="32" t="s">
        <v>112</v>
      </c>
      <c r="E113" s="32" t="s">
        <v>396</v>
      </c>
      <c r="F113" s="32" t="s">
        <v>397</v>
      </c>
      <c r="G113" s="35" t="s">
        <v>398</v>
      </c>
      <c r="H113" s="33" t="s">
        <v>399</v>
      </c>
    </row>
    <row r="114" spans="2:8" ht="40.799999999999997" hidden="1" x14ac:dyDescent="0.3">
      <c r="B114" s="30" t="s">
        <v>406</v>
      </c>
      <c r="C114" s="30" t="s">
        <v>407</v>
      </c>
      <c r="D114" s="30" t="s">
        <v>1360</v>
      </c>
      <c r="E114" s="30" t="s">
        <v>1369</v>
      </c>
      <c r="F114" s="30" t="s">
        <v>1370</v>
      </c>
      <c r="G114" s="34" t="s">
        <v>1371</v>
      </c>
      <c r="H114" s="196" t="s">
        <v>1372</v>
      </c>
    </row>
    <row r="115" spans="2:8" ht="30.6" hidden="1" x14ac:dyDescent="0.3">
      <c r="B115" s="32" t="s">
        <v>86</v>
      </c>
      <c r="C115" s="32" t="s">
        <v>408</v>
      </c>
      <c r="D115" s="32" t="s">
        <v>409</v>
      </c>
      <c r="E115" s="32" t="s">
        <v>410</v>
      </c>
      <c r="F115" s="32" t="s">
        <v>411</v>
      </c>
      <c r="G115" s="35" t="s">
        <v>412</v>
      </c>
      <c r="H115" s="197" t="s">
        <v>413</v>
      </c>
    </row>
    <row r="116" spans="2:8" ht="30.6" hidden="1" x14ac:dyDescent="0.3">
      <c r="B116" s="30" t="s">
        <v>414</v>
      </c>
      <c r="C116" s="30" t="s">
        <v>415</v>
      </c>
      <c r="D116" s="30" t="s">
        <v>416</v>
      </c>
      <c r="E116" s="30" t="s">
        <v>417</v>
      </c>
      <c r="F116" s="30" t="s">
        <v>418</v>
      </c>
      <c r="G116" s="34" t="s">
        <v>419</v>
      </c>
      <c r="H116" s="196" t="s">
        <v>420</v>
      </c>
    </row>
    <row r="117" spans="2:8" ht="30.6" hidden="1" x14ac:dyDescent="0.3">
      <c r="B117" s="32" t="s">
        <v>421</v>
      </c>
      <c r="C117" s="32" t="s">
        <v>415</v>
      </c>
      <c r="D117" s="32" t="s">
        <v>416</v>
      </c>
      <c r="E117" s="32" t="s">
        <v>422</v>
      </c>
      <c r="F117" s="32" t="s">
        <v>423</v>
      </c>
      <c r="G117" s="35" t="s">
        <v>424</v>
      </c>
      <c r="H117" s="197" t="s">
        <v>425</v>
      </c>
    </row>
    <row r="118" spans="2:8" ht="40.799999999999997" hidden="1" x14ac:dyDescent="0.3">
      <c r="B118" s="30" t="s">
        <v>426</v>
      </c>
      <c r="C118" s="30" t="s">
        <v>427</v>
      </c>
      <c r="D118" s="30" t="s">
        <v>428</v>
      </c>
      <c r="E118" s="30" t="s">
        <v>429</v>
      </c>
      <c r="F118" s="30" t="s">
        <v>430</v>
      </c>
      <c r="G118" s="34" t="s">
        <v>431</v>
      </c>
      <c r="H118" s="196" t="s">
        <v>432</v>
      </c>
    </row>
    <row r="119" spans="2:8" ht="40.799999999999997" hidden="1" x14ac:dyDescent="0.3">
      <c r="B119" s="32" t="s">
        <v>433</v>
      </c>
      <c r="C119" s="32" t="s">
        <v>427</v>
      </c>
      <c r="D119" s="32" t="s">
        <v>428</v>
      </c>
      <c r="E119" s="32" t="s">
        <v>434</v>
      </c>
      <c r="F119" s="32" t="s">
        <v>430</v>
      </c>
      <c r="G119" s="35" t="s">
        <v>431</v>
      </c>
      <c r="H119" s="33" t="s">
        <v>432</v>
      </c>
    </row>
    <row r="120" spans="2:8" ht="40.799999999999997" hidden="1" x14ac:dyDescent="0.3">
      <c r="B120" s="30" t="s">
        <v>438</v>
      </c>
      <c r="C120" s="30" t="s">
        <v>439</v>
      </c>
      <c r="D120" s="30" t="s">
        <v>440</v>
      </c>
      <c r="E120" s="30" t="s">
        <v>441</v>
      </c>
      <c r="F120" s="30" t="s">
        <v>442</v>
      </c>
      <c r="G120" s="30" t="s">
        <v>443</v>
      </c>
      <c r="H120" s="31" t="s">
        <v>444</v>
      </c>
    </row>
    <row r="121" spans="2:8" ht="40.799999999999997" hidden="1" x14ac:dyDescent="0.3">
      <c r="B121" s="32" t="s">
        <v>445</v>
      </c>
      <c r="C121" s="32" t="s">
        <v>439</v>
      </c>
      <c r="D121" s="32" t="s">
        <v>440</v>
      </c>
      <c r="E121" s="32" t="s">
        <v>441</v>
      </c>
      <c r="F121" s="32" t="s">
        <v>442</v>
      </c>
      <c r="G121" s="35" t="s">
        <v>443</v>
      </c>
      <c r="H121" s="33" t="s">
        <v>444</v>
      </c>
    </row>
    <row r="122" spans="2:8" ht="30.6" hidden="1" x14ac:dyDescent="0.3">
      <c r="B122" s="30" t="s">
        <v>446</v>
      </c>
      <c r="C122" s="30" t="s">
        <v>447</v>
      </c>
      <c r="D122" s="30" t="s">
        <v>112</v>
      </c>
      <c r="E122" s="30" t="s">
        <v>448</v>
      </c>
      <c r="F122" s="30" t="s">
        <v>449</v>
      </c>
      <c r="G122" s="30" t="s">
        <v>450</v>
      </c>
      <c r="H122" s="31" t="s">
        <v>451</v>
      </c>
    </row>
    <row r="123" spans="2:8" ht="30.6" hidden="1" x14ac:dyDescent="0.3">
      <c r="B123" s="32" t="s">
        <v>452</v>
      </c>
      <c r="C123" s="32" t="s">
        <v>453</v>
      </c>
      <c r="D123" s="32" t="s">
        <v>112</v>
      </c>
      <c r="E123" s="32" t="s">
        <v>454</v>
      </c>
      <c r="F123" s="32" t="s">
        <v>455</v>
      </c>
      <c r="G123" s="35" t="s">
        <v>456</v>
      </c>
      <c r="H123" s="33" t="s">
        <v>457</v>
      </c>
    </row>
    <row r="124" spans="2:8" ht="40.799999999999997" hidden="1" x14ac:dyDescent="0.3">
      <c r="B124" s="30" t="s">
        <v>458</v>
      </c>
      <c r="C124" s="30" t="s">
        <v>453</v>
      </c>
      <c r="D124" s="30" t="s">
        <v>112</v>
      </c>
      <c r="E124" s="30" t="s">
        <v>459</v>
      </c>
      <c r="F124" s="30" t="s">
        <v>460</v>
      </c>
      <c r="G124" s="34" t="s">
        <v>461</v>
      </c>
      <c r="H124" s="31" t="s">
        <v>462</v>
      </c>
    </row>
    <row r="125" spans="2:8" ht="30.6" hidden="1" x14ac:dyDescent="0.3">
      <c r="B125" s="32" t="s">
        <v>463</v>
      </c>
      <c r="C125" s="32" t="s">
        <v>453</v>
      </c>
      <c r="D125" s="32" t="s">
        <v>112</v>
      </c>
      <c r="E125" s="32" t="s">
        <v>464</v>
      </c>
      <c r="F125" s="32" t="s">
        <v>465</v>
      </c>
      <c r="G125" s="35" t="s">
        <v>466</v>
      </c>
      <c r="H125" s="33" t="s">
        <v>467</v>
      </c>
    </row>
    <row r="126" spans="2:8" ht="40.799999999999997" hidden="1" x14ac:dyDescent="0.3">
      <c r="B126" s="30" t="s">
        <v>468</v>
      </c>
      <c r="C126" s="30" t="s">
        <v>453</v>
      </c>
      <c r="D126" s="30" t="s">
        <v>112</v>
      </c>
      <c r="E126" s="30" t="s">
        <v>469</v>
      </c>
      <c r="F126" s="30" t="s">
        <v>470</v>
      </c>
      <c r="G126" s="30" t="s">
        <v>471</v>
      </c>
      <c r="H126" s="31" t="s">
        <v>472</v>
      </c>
    </row>
    <row r="127" spans="2:8" ht="30.6" hidden="1" x14ac:dyDescent="0.3">
      <c r="B127" s="32" t="s">
        <v>473</v>
      </c>
      <c r="C127" s="32" t="s">
        <v>474</v>
      </c>
      <c r="D127" s="32" t="s">
        <v>475</v>
      </c>
      <c r="E127" s="32" t="s">
        <v>476</v>
      </c>
      <c r="F127" s="32" t="s">
        <v>477</v>
      </c>
      <c r="G127" s="35" t="s">
        <v>478</v>
      </c>
      <c r="H127" s="33" t="s">
        <v>479</v>
      </c>
    </row>
    <row r="128" spans="2:8" ht="30.6" hidden="1" x14ac:dyDescent="0.3">
      <c r="B128" s="30" t="s">
        <v>480</v>
      </c>
      <c r="C128" s="30" t="s">
        <v>474</v>
      </c>
      <c r="D128" s="30" t="s">
        <v>475</v>
      </c>
      <c r="E128" s="30" t="s">
        <v>476</v>
      </c>
      <c r="F128" s="30" t="s">
        <v>477</v>
      </c>
      <c r="G128" s="34" t="s">
        <v>478</v>
      </c>
      <c r="H128" s="196" t="s">
        <v>479</v>
      </c>
    </row>
    <row r="129" spans="2:9" ht="30.6" hidden="1" x14ac:dyDescent="0.3">
      <c r="B129" s="32" t="s">
        <v>481</v>
      </c>
      <c r="C129" s="32" t="s">
        <v>474</v>
      </c>
      <c r="D129" s="32" t="s">
        <v>475</v>
      </c>
      <c r="E129" s="32" t="s">
        <v>482</v>
      </c>
      <c r="F129" s="32" t="s">
        <v>477</v>
      </c>
      <c r="G129" s="35" t="s">
        <v>478</v>
      </c>
      <c r="H129" s="197" t="s">
        <v>479</v>
      </c>
    </row>
    <row r="130" spans="2:9" ht="40.799999999999997" hidden="1" x14ac:dyDescent="0.3">
      <c r="B130" s="30" t="s">
        <v>483</v>
      </c>
      <c r="C130" s="30" t="s">
        <v>484</v>
      </c>
      <c r="D130" s="30" t="s">
        <v>324</v>
      </c>
      <c r="E130" s="30" t="s">
        <v>485</v>
      </c>
      <c r="F130" s="30" t="s">
        <v>486</v>
      </c>
      <c r="G130" s="30" t="s">
        <v>487</v>
      </c>
      <c r="H130" s="196" t="s">
        <v>488</v>
      </c>
    </row>
    <row r="131" spans="2:9" ht="51" hidden="1" x14ac:dyDescent="0.3">
      <c r="B131" s="32" t="s">
        <v>489</v>
      </c>
      <c r="C131" s="32" t="s">
        <v>490</v>
      </c>
      <c r="D131" s="32" t="s">
        <v>1360</v>
      </c>
      <c r="E131" s="32" t="s">
        <v>1373</v>
      </c>
      <c r="F131" s="32" t="s">
        <v>1374</v>
      </c>
      <c r="G131" s="35" t="s">
        <v>1375</v>
      </c>
      <c r="H131" s="197" t="s">
        <v>1376</v>
      </c>
    </row>
    <row r="132" spans="2:9" ht="40.799999999999997" hidden="1" x14ac:dyDescent="0.3">
      <c r="B132" s="30" t="s">
        <v>491</v>
      </c>
      <c r="C132" s="30" t="s">
        <v>492</v>
      </c>
      <c r="D132" s="30" t="s">
        <v>493</v>
      </c>
      <c r="E132" s="30" t="s">
        <v>494</v>
      </c>
      <c r="F132" s="30" t="s">
        <v>495</v>
      </c>
      <c r="G132" s="30" t="s">
        <v>496</v>
      </c>
      <c r="H132" s="196" t="s">
        <v>497</v>
      </c>
    </row>
    <row r="133" spans="2:9" ht="40.799999999999997" hidden="1" x14ac:dyDescent="0.3">
      <c r="B133" s="32" t="s">
        <v>498</v>
      </c>
      <c r="C133" s="32" t="s">
        <v>492</v>
      </c>
      <c r="D133" s="32" t="s">
        <v>493</v>
      </c>
      <c r="E133" s="32" t="s">
        <v>499</v>
      </c>
      <c r="F133" s="32" t="s">
        <v>495</v>
      </c>
      <c r="G133" s="35" t="s">
        <v>496</v>
      </c>
      <c r="H133" s="197" t="s">
        <v>497</v>
      </c>
    </row>
    <row r="134" spans="2:9" ht="61.2" hidden="1" x14ac:dyDescent="0.3">
      <c r="B134" s="30" t="s">
        <v>500</v>
      </c>
      <c r="C134" s="30" t="s">
        <v>501</v>
      </c>
      <c r="D134" s="30" t="s">
        <v>502</v>
      </c>
      <c r="E134" s="30" t="s">
        <v>503</v>
      </c>
      <c r="F134" s="30" t="s">
        <v>504</v>
      </c>
      <c r="G134" s="34" t="s">
        <v>505</v>
      </c>
      <c r="H134" s="196" t="s">
        <v>506</v>
      </c>
    </row>
    <row r="135" spans="2:9" ht="61.2" hidden="1" x14ac:dyDescent="0.3">
      <c r="B135" s="32" t="s">
        <v>507</v>
      </c>
      <c r="C135" s="32" t="s">
        <v>501</v>
      </c>
      <c r="D135" s="32" t="s">
        <v>502</v>
      </c>
      <c r="E135" s="32" t="s">
        <v>503</v>
      </c>
      <c r="F135" s="32" t="s">
        <v>504</v>
      </c>
      <c r="G135" s="35" t="s">
        <v>505</v>
      </c>
      <c r="H135" s="197" t="s">
        <v>506</v>
      </c>
    </row>
    <row r="136" spans="2:9" ht="40.799999999999997" hidden="1" x14ac:dyDescent="0.3">
      <c r="B136" s="30" t="s">
        <v>508</v>
      </c>
      <c r="C136" s="30" t="s">
        <v>509</v>
      </c>
      <c r="D136" s="30" t="s">
        <v>112</v>
      </c>
      <c r="E136" s="30" t="s">
        <v>510</v>
      </c>
      <c r="F136" s="30" t="s">
        <v>511</v>
      </c>
      <c r="G136" s="205" t="s">
        <v>512</v>
      </c>
      <c r="H136" s="196" t="s">
        <v>513</v>
      </c>
    </row>
    <row r="137" spans="2:9" ht="51" hidden="1" x14ac:dyDescent="0.3">
      <c r="B137" s="32" t="s">
        <v>514</v>
      </c>
      <c r="C137" s="32" t="s">
        <v>509</v>
      </c>
      <c r="D137" s="32" t="s">
        <v>515</v>
      </c>
      <c r="E137" s="32" t="s">
        <v>516</v>
      </c>
      <c r="F137" s="32" t="s">
        <v>517</v>
      </c>
      <c r="G137" s="35" t="s">
        <v>518</v>
      </c>
      <c r="H137" s="197" t="s">
        <v>519</v>
      </c>
    </row>
    <row r="138" spans="2:9" ht="61.2" hidden="1" x14ac:dyDescent="0.3">
      <c r="B138" s="30" t="s">
        <v>520</v>
      </c>
      <c r="C138" s="30" t="s">
        <v>521</v>
      </c>
      <c r="D138" s="30" t="s">
        <v>522</v>
      </c>
      <c r="E138" s="30" t="s">
        <v>523</v>
      </c>
      <c r="F138" s="30" t="s">
        <v>524</v>
      </c>
      <c r="G138" s="205" t="s">
        <v>525</v>
      </c>
      <c r="H138" s="196" t="s">
        <v>526</v>
      </c>
    </row>
    <row r="139" spans="2:9" ht="40.799999999999997" hidden="1" x14ac:dyDescent="0.3">
      <c r="B139" s="32" t="s">
        <v>527</v>
      </c>
      <c r="C139" s="32" t="s">
        <v>528</v>
      </c>
      <c r="D139" s="32" t="s">
        <v>112</v>
      </c>
      <c r="E139" s="32" t="s">
        <v>529</v>
      </c>
      <c r="F139" s="32" t="s">
        <v>530</v>
      </c>
      <c r="G139" s="35" t="s">
        <v>327</v>
      </c>
      <c r="H139" s="197" t="s">
        <v>531</v>
      </c>
    </row>
    <row r="140" spans="2:9" ht="40.799999999999997" hidden="1" x14ac:dyDescent="0.3">
      <c r="B140" s="30" t="s">
        <v>527</v>
      </c>
      <c r="C140" s="30" t="s">
        <v>528</v>
      </c>
      <c r="D140" s="30" t="s">
        <v>112</v>
      </c>
      <c r="E140" s="30" t="s">
        <v>529</v>
      </c>
      <c r="F140" s="30" t="s">
        <v>530</v>
      </c>
      <c r="G140" s="30" t="s">
        <v>327</v>
      </c>
      <c r="H140" s="31" t="s">
        <v>531</v>
      </c>
    </row>
    <row r="141" spans="2:9" ht="40.799999999999997" hidden="1" x14ac:dyDescent="0.3">
      <c r="B141" s="32" t="s">
        <v>527</v>
      </c>
      <c r="C141" s="32" t="s">
        <v>528</v>
      </c>
      <c r="D141" s="32" t="s">
        <v>112</v>
      </c>
      <c r="E141" s="32" t="s">
        <v>529</v>
      </c>
      <c r="F141" s="32" t="s">
        <v>530</v>
      </c>
      <c r="G141" s="35" t="s">
        <v>327</v>
      </c>
      <c r="H141" s="33" t="s">
        <v>531</v>
      </c>
    </row>
    <row r="142" spans="2:9" ht="40.799999999999997" hidden="1" x14ac:dyDescent="0.25">
      <c r="B142" s="30" t="s">
        <v>532</v>
      </c>
      <c r="C142" s="30" t="s">
        <v>528</v>
      </c>
      <c r="D142" s="30" t="s">
        <v>112</v>
      </c>
      <c r="E142" s="30" t="s">
        <v>529</v>
      </c>
      <c r="F142" s="30" t="s">
        <v>530</v>
      </c>
      <c r="G142" s="30" t="s">
        <v>327</v>
      </c>
      <c r="H142" s="31" t="s">
        <v>531</v>
      </c>
      <c r="I142" s="12"/>
    </row>
    <row r="143" spans="2:9" ht="30.6" hidden="1" x14ac:dyDescent="0.25">
      <c r="B143" s="32" t="s">
        <v>533</v>
      </c>
      <c r="C143" s="32" t="s">
        <v>528</v>
      </c>
      <c r="D143" s="32" t="s">
        <v>112</v>
      </c>
      <c r="E143" s="32" t="s">
        <v>529</v>
      </c>
      <c r="F143" s="32" t="s">
        <v>530</v>
      </c>
      <c r="G143" s="35" t="s">
        <v>327</v>
      </c>
      <c r="H143" s="197" t="s">
        <v>534</v>
      </c>
      <c r="I143" s="12"/>
    </row>
    <row r="144" spans="2:9" ht="30.6" hidden="1" x14ac:dyDescent="0.3">
      <c r="B144" s="32" t="s">
        <v>535</v>
      </c>
      <c r="C144" s="32" t="s">
        <v>528</v>
      </c>
      <c r="D144" s="32" t="s">
        <v>112</v>
      </c>
      <c r="E144" s="32" t="s">
        <v>529</v>
      </c>
      <c r="F144" s="32" t="s">
        <v>530</v>
      </c>
      <c r="G144" s="35" t="s">
        <v>327</v>
      </c>
      <c r="H144" s="197" t="s">
        <v>534</v>
      </c>
    </row>
    <row r="145" spans="2:9" ht="40.799999999999997" hidden="1" x14ac:dyDescent="0.25">
      <c r="B145" s="32" t="s">
        <v>536</v>
      </c>
      <c r="C145" s="32" t="s">
        <v>528</v>
      </c>
      <c r="D145" s="32" t="s">
        <v>112</v>
      </c>
      <c r="E145" s="32" t="s">
        <v>529</v>
      </c>
      <c r="F145" s="32" t="s">
        <v>530</v>
      </c>
      <c r="G145" s="35" t="s">
        <v>327</v>
      </c>
      <c r="H145" s="197" t="s">
        <v>531</v>
      </c>
      <c r="I145" s="12"/>
    </row>
    <row r="146" spans="2:9" ht="40.799999999999997" hidden="1" x14ac:dyDescent="0.25">
      <c r="B146" s="32" t="s">
        <v>537</v>
      </c>
      <c r="C146" s="32" t="s">
        <v>528</v>
      </c>
      <c r="D146" s="32" t="s">
        <v>112</v>
      </c>
      <c r="E146" s="32" t="s">
        <v>538</v>
      </c>
      <c r="F146" s="32" t="s">
        <v>539</v>
      </c>
      <c r="G146" s="35" t="s">
        <v>540</v>
      </c>
      <c r="H146" s="197" t="s">
        <v>541</v>
      </c>
      <c r="I146" s="12"/>
    </row>
    <row r="147" spans="2:9" ht="40.799999999999997" hidden="1" x14ac:dyDescent="0.25">
      <c r="B147" s="32" t="s">
        <v>542</v>
      </c>
      <c r="C147" s="32" t="s">
        <v>528</v>
      </c>
      <c r="D147" s="32" t="s">
        <v>112</v>
      </c>
      <c r="E147" s="32" t="s">
        <v>529</v>
      </c>
      <c r="F147" s="32" t="s">
        <v>530</v>
      </c>
      <c r="G147" s="35" t="s">
        <v>327</v>
      </c>
      <c r="H147" s="197" t="s">
        <v>531</v>
      </c>
      <c r="I147" s="12"/>
    </row>
    <row r="148" spans="2:9" ht="40.799999999999997" hidden="1" x14ac:dyDescent="0.25">
      <c r="B148" s="32" t="s">
        <v>543</v>
      </c>
      <c r="C148" s="32" t="s">
        <v>544</v>
      </c>
      <c r="D148" s="32" t="s">
        <v>545</v>
      </c>
      <c r="E148" s="32" t="s">
        <v>546</v>
      </c>
      <c r="F148" s="32" t="s">
        <v>547</v>
      </c>
      <c r="G148" s="35" t="s">
        <v>548</v>
      </c>
      <c r="H148" s="197" t="s">
        <v>549</v>
      </c>
      <c r="I148" s="12"/>
    </row>
    <row r="149" spans="2:9" ht="40.799999999999997" hidden="1" x14ac:dyDescent="0.25">
      <c r="B149" s="32" t="s">
        <v>550</v>
      </c>
      <c r="C149" s="32" t="s">
        <v>544</v>
      </c>
      <c r="D149" s="32" t="s">
        <v>112</v>
      </c>
      <c r="E149" s="32" t="s">
        <v>551</v>
      </c>
      <c r="F149" s="32" t="s">
        <v>552</v>
      </c>
      <c r="G149" s="35" t="s">
        <v>553</v>
      </c>
      <c r="H149" s="197" t="s">
        <v>554</v>
      </c>
      <c r="I149" s="12"/>
    </row>
    <row r="150" spans="2:9" ht="40.799999999999997" hidden="1" x14ac:dyDescent="0.3">
      <c r="B150" s="32" t="s">
        <v>555</v>
      </c>
      <c r="C150" s="32" t="s">
        <v>544</v>
      </c>
      <c r="D150" s="32" t="s">
        <v>112</v>
      </c>
      <c r="E150" s="32" t="s">
        <v>556</v>
      </c>
      <c r="F150" s="32" t="s">
        <v>557</v>
      </c>
      <c r="G150" s="35" t="s">
        <v>548</v>
      </c>
      <c r="H150" s="197" t="s">
        <v>558</v>
      </c>
    </row>
  </sheetData>
  <sheetProtection sheet="1" objects="1" scenarios="1"/>
  <autoFilter ref="B44:I150" xr:uid="{00000000-0009-0000-0000-000002000000}">
    <sortState xmlns:xlrd2="http://schemas.microsoft.com/office/spreadsheetml/2017/richdata2" ref="B45:I141">
      <sortCondition ref="C44:C141"/>
    </sortState>
  </autoFilter>
  <mergeCells count="31">
    <mergeCell ref="D39:H39"/>
    <mergeCell ref="E22:K22"/>
    <mergeCell ref="E23:K23"/>
    <mergeCell ref="E24:K24"/>
    <mergeCell ref="E25:K25"/>
    <mergeCell ref="E26:K26"/>
    <mergeCell ref="C31:F31"/>
    <mergeCell ref="I31:K31"/>
    <mergeCell ref="D34:H34"/>
    <mergeCell ref="D35:H35"/>
    <mergeCell ref="D36:H36"/>
    <mergeCell ref="D37:H37"/>
    <mergeCell ref="D38:H38"/>
    <mergeCell ref="E21:K21"/>
    <mergeCell ref="G7:J7"/>
    <mergeCell ref="D8:H8"/>
    <mergeCell ref="D9:H9"/>
    <mergeCell ref="D10:H10"/>
    <mergeCell ref="D11:H11"/>
    <mergeCell ref="D12:H12"/>
    <mergeCell ref="D13:H13"/>
    <mergeCell ref="D14:H14"/>
    <mergeCell ref="D15:H15"/>
    <mergeCell ref="C18:J18"/>
    <mergeCell ref="C19:J19"/>
    <mergeCell ref="V4:X4"/>
    <mergeCell ref="B4:D4"/>
    <mergeCell ref="E4:G4"/>
    <mergeCell ref="H4:K4"/>
    <mergeCell ref="O4:R4"/>
    <mergeCell ref="S4:U4"/>
  </mergeCells>
  <hyperlinks>
    <hyperlink ref="H52" r:id="rId1" display="exports.ca@vanguardlogistics.com" xr:uid="{52B761A8-2681-40D7-887C-CA4AABA5D1B1}"/>
    <hyperlink ref="H128" r:id="rId2" display="seexpcsu@vanguardlogistics.com" xr:uid="{DB2CD70E-BAC6-47A7-9044-F1CEDCD52EBB}"/>
    <hyperlink ref="H84" r:id="rId3" display="christian.meier@vanguardlogistics.com" xr:uid="{7CD6AD11-1132-4F49-9F89-82C96FD76731}"/>
    <hyperlink ref="H107" r:id="rId4" display="jmshim@maxpeed.co.kr" xr:uid="{5F73194F-FF8A-4CFD-B182-B5490E3F5F53}"/>
    <hyperlink ref="H134" r:id="rId5" display="dxbexp@vanguardlogistics.com" xr:uid="{AE3B673D-0CEC-45E1-BC10-89FC389FF466}"/>
    <hyperlink ref="H79" r:id="rId6" display="fredrik.strandberg@greencarrier.com" xr:uid="{1631F3E3-D78A-4C1C-82E1-3A52DF933683}"/>
    <hyperlink ref="H100" r:id="rId7" display="Export@jti.co.il" xr:uid="{707FDC02-BD53-47CF-86E1-19DC54A09B11}"/>
    <hyperlink ref="H123" r:id="rId8" display="roxanne.coutts@vanguardlogistics.co.za" xr:uid="{AD1533F3-8B70-4E8D-9B79-84BB4D5AAC0E}"/>
    <hyperlink ref="H121" r:id="rId9" display="tasneem.desousa@vanguardlogistics.co.za" xr:uid="{0E720396-CB27-43EB-A0AB-302A52C6974D}"/>
    <hyperlink ref="H81" r:id="rId10" display="vlsfrancerouting@vanguardlogistics.com." xr:uid="{94ACB708-A475-4645-9B8B-6F790830DD29}"/>
    <hyperlink ref="H80" r:id="rId11" display="vlsfrancerouting@vanguardlogistics.com." xr:uid="{28B426BB-FBCB-4661-AA0C-AB4C204F77B2}"/>
    <hyperlink ref="H141" display="trang.tran@vls.com.vn " xr:uid="{DBDDF8EE-AA4F-4DDB-B4B6-2359748F20AA}"/>
    <hyperlink ref="H140" r:id="rId12" display="thuthuy.nguyen@vanguardlogistics.com.vn" xr:uid="{1D3B212F-4685-4686-A428-18ECEC894013}"/>
    <hyperlink ref="H108" r:id="rId13" display="jmshim@maxpeed.co.kr" xr:uid="{5C964938-0BA7-4F4F-95C6-20DBDB425F22}"/>
    <hyperlink ref="H125" r:id="rId14" display="mailto:yolanda.irigoien@euroship.es" xr:uid="{4CB223A8-9B57-4392-9CE0-33DD48C24DC9}"/>
    <hyperlink ref="H96" r:id="rId15" display="jkt_export@vanguardlogistics.com" xr:uid="{47231042-4BBE-46AC-9E3D-E5D3B245B004}"/>
    <hyperlink ref="H112" r:id="rId16" display="jenny.koh@vanguardlogistics.com" xr:uid="{9319AEFD-7670-42C9-A1F5-54543D95153A}"/>
    <hyperlink ref="H109" r:id="rId17" display="hamizah.hamzah@vanguardlogistics.com" xr:uid="{98451C40-0486-493D-A764-256CD167928A}"/>
    <hyperlink ref="H98" display="Sub_export@vanguardlogistics.com" xr:uid="{8517BDAF-FF99-426A-914A-F530DF165267}"/>
    <hyperlink ref="H97" display="Srg_export@vanguardlogistics.com" xr:uid="{282BC506-D6DB-454D-AA06-F5D4328FB1A3}"/>
    <hyperlink ref="H113" display="samanta.morales@vanguardlogistics.com" xr:uid="{6BD43047-7246-41D8-B0E2-EC53DB4E6A88}"/>
    <hyperlink ref="H135" r:id="rId18" display="ukexpcsu@vanguardlogistics.com" xr:uid="{605EB430-0CB7-480B-BC9C-EB06157FF952}"/>
    <hyperlink ref="H64" display="susan.au@vanguardlogistics.com_x000a_" xr:uid="{97AC6A4A-ED32-4A4E-BEBA-321D198EC125}"/>
    <hyperlink ref="H83" display="susan.au@vanguardlogistics.com_x000a_" xr:uid="{671DB7F3-714B-43D3-B46A-26226DAD6BA5}"/>
    <hyperlink ref="H118" r:id="rId19" display="rickard.nyman@greencarrier.com" xr:uid="{72482CB0-1905-4F33-963F-ABDBA8152337}"/>
    <hyperlink ref="H85" r:id="rId20" display="ops.inblr@vanguardlogistics.com" xr:uid="{B6AEE30D-5B8D-40D5-A672-84E80519C6B1}"/>
    <hyperlink ref="H89" r:id="rId21" display="ops.intut@vanguardlogistics.com" xr:uid="{F7D71ECD-2874-4A72-8AC4-13DE0E755DE9}"/>
    <hyperlink ref="H92" r:id="rId22" display="ops.indel@vanguardlogistics.com" xr:uid="{D34DA46A-2AD3-4A5B-8994-7805E8BEC26E}"/>
    <hyperlink ref="H88" r:id="rId23" display="ops.incok@vanguardlogistics.com" xr:uid="{6C3952DD-1345-48AF-B444-09EF1BF7B4C5}"/>
    <hyperlink ref="H87" r:id="rId24" display="csv.inmaa@vanguardlogistics.com" xr:uid="{9421A02E-2E1F-4222-B73A-BA0A3A8522A6}"/>
    <hyperlink ref="H86" display="lclcpo.inccu@vanguardlogistics.com" xr:uid="{86EAAA40-337B-4373-B2E6-F2755794446C}"/>
    <hyperlink ref="H111" r:id="rId25" display="ptkcsbkg@vanguardlogistics.com" xr:uid="{1B2344FB-4242-40E6-BA00-ACD0ABFC28E8}"/>
    <hyperlink ref="H110" r:id="rId26" display="export.pen@vanguardlogistics.com  " xr:uid="{2D36BBC3-688D-43AD-8F09-CFDDB53DA43E}"/>
    <hyperlink ref="H69" r:id="rId27" display="maggie.tang@vanguardlogistics.com" xr:uid="{D43D41E8-D288-4B22-B7D9-07E68A266E55}"/>
    <hyperlink ref="H126" display="alexis.llorens@vanguardlogistics.com" xr:uid="{5DD07FAB-8E61-468A-A651-F8AA4FFEA673}"/>
    <hyperlink ref="H124" r:id="rId28" display="julia.vivas@vanguardlogistics.com" xr:uid="{59E24AC0-5C34-4DD2-B8CA-979E23938CD7}"/>
    <hyperlink ref="H122" r:id="rId29" display="heidi.nutt@vanguardlogistics.co.za" xr:uid="{9A3084B7-7729-4A72-8A57-98ED26F5D409}"/>
    <hyperlink ref="H133" r:id="rId30" display="tolga.kuyucu@jms.com.tr" xr:uid="{6B097B8C-2823-4345-904D-3CC8289C7A61}"/>
    <hyperlink ref="H132" r:id="rId31" display="selcan.demir@vanguardlogistics.com" xr:uid="{90D2F916-B0E5-4A08-8E7B-069138021E7B}"/>
    <hyperlink ref="H130" r:id="rId32" display="ivy_lin@ovl.com.tw" xr:uid="{976C3CBC-2262-47AB-AB47-00B8788BCEB2}"/>
    <hyperlink ref="H54" display="mavis.li@vanguardlogistics.com" xr:uid="{ECBBEE0A-3426-44AA-B2AA-92A4883C9E3F}"/>
    <hyperlink ref="H120" display="michelle.neo@vls.com.sg" xr:uid="{3C3156E9-B430-4E5A-A15C-AAA2E3A6FCB3}"/>
    <hyperlink ref="H127" r:id="rId33" display="lclcpo.sl@vanguardlogistics.com" xr:uid="{DC930457-A171-4437-92D0-2B724B354DCC}"/>
    <hyperlink ref="H116" r:id="rId34" display="rachel.black@vanguardlogistics.com" xr:uid="{B4704B6D-5F0B-47DB-9958-5DDE2BABE367}"/>
    <hyperlink ref="H65" r:id="rId35" display="yoyo.zhang@vanguardlogistics.com" xr:uid="{13B6B438-D94A-483C-9778-03C99D4DA934}"/>
    <hyperlink ref="H136" r:id="rId36" display="ukexpcsu@vanguardlogistics.com" xr:uid="{866A0E40-3BE4-442C-99F3-910030476C95}"/>
    <hyperlink ref="H137" r:id="rId37" display="ukexpcsu@vanguardlogistics.com" xr:uid="{8B91DE0A-93D3-486A-8E59-12CD142B78BD}"/>
    <hyperlink ref="H138" r:id="rId38" display="mnc.lclcsu@vanguardlogistics.com" xr:uid="{300B4F03-F473-457B-8FDD-61D0D529323C}"/>
    <hyperlink ref="H139" r:id="rId39" xr:uid="{921CFEAB-69F6-451E-B78B-B2D944E0ABBF}"/>
    <hyperlink ref="H51" r:id="rId40" display="exports.ca@vanguardlogistics.com" xr:uid="{DDF42652-FD8C-4C36-9F54-0EA957EACB26}"/>
    <hyperlink ref="H47" r:id="rId41" display="Machteld.Moorkens@Vanguardlogistics.be" xr:uid="{DDD9E4E1-B30E-4DDB-9FFD-E771FB87FAB2}"/>
    <hyperlink ref="H53" r:id="rId42" display="daisy.zhong@vanguardlogistics.com" xr:uid="{2E4F6B66-3C82-466D-94C3-57C5B6FDC583}"/>
    <hyperlink ref="H67" r:id="rId43" display="daisy.zhong@vanguardlogistics.com" xr:uid="{A42C292A-44BE-4733-8246-FAC137C9B21F}"/>
    <hyperlink ref="H55" r:id="rId44" display="jessie.huang@vanguardlogistics.com" xr:uid="{2360C034-6AB6-4E76-A82A-36FA84B076F4}"/>
    <hyperlink ref="H56" r:id="rId45" display="apple.dong@vanguardlogistics.com" xr:uid="{6B0B80F2-6460-4F40-B4D7-026B6E699A7A}"/>
    <hyperlink ref="H57" r:id="rId46" display="jun.li@vanguardlogistics.com" xr:uid="{50B8D931-F3EC-4674-9B8D-444B14DF60A0}"/>
    <hyperlink ref="H58" r:id="rId47" xr:uid="{D0F29E95-DBB8-4F10-8240-AA5AAE2E612F}"/>
    <hyperlink ref="H59" r:id="rId48" xr:uid="{59E5B0C7-E66C-4C0C-B510-717080B68FD9}"/>
    <hyperlink ref="H62" r:id="rId49" display="eileen.tang@vanguardlogistics.com" xr:uid="{6F322497-77AC-4F23-ABF0-59A37036F327}"/>
    <hyperlink ref="H63" r:id="rId50" display="chn.taoauz1@vanguardlogistics.com" xr:uid="{C7A66C41-E0D2-47B1-B65C-25D1D8EB6CB5}"/>
    <hyperlink ref="H90" r:id="rId51" display="bollam.balakrishna@vanguardlogistics.com" xr:uid="{CB7B9824-462E-48D2-8FB4-A46710501AD1}"/>
    <hyperlink ref="H91" r:id="rId52" display="ops.inbom@vanguardlogistics.com" xr:uid="{6BF70051-A785-40F2-9506-BF25E5B821BA}"/>
    <hyperlink ref="H93" r:id="rId53" display="ops.inbom@vanguardlogistics.com" xr:uid="{D31C7DAD-75B4-4AEC-9DBA-4697ED24F6BD}"/>
    <hyperlink ref="H94" r:id="rId54" display="ops.intut@vanguardlogistics.com" xr:uid="{3EC763F5-DA04-4A45-AE36-92F3AE2B50B0}"/>
    <hyperlink ref="H95" r:id="rId55" display="Blw_export@vanguardlogistics.com" xr:uid="{77A2A8C0-919F-425C-B17E-C6AF113F08AA}"/>
    <hyperlink ref="H105" r:id="rId56" display="vlsjpnexpcsv@vanguardlogistics.com" xr:uid="{B21D3444-A5C1-49FF-8B96-CD89A40A42BF}"/>
    <hyperlink ref="H129" r:id="rId57" display="allen_wu@ovl.com.tw" xr:uid="{B6BC6402-D466-4879-8A5A-02291C67F417}"/>
    <hyperlink ref="H99" r:id="rId58" display="hannah.symons@vanguardlogistics.com" xr:uid="{A0091ED8-9E25-458A-AAE7-D51A83757A46}"/>
    <hyperlink ref="H142" r:id="rId59" display="heidi.nutt@vanguardlogistics.co.za" xr:uid="{F9C06ECC-D5D7-4337-9BA8-3F73025F6015}"/>
    <hyperlink ref="H143" r:id="rId60" display="huongdng@kmg.vn" xr:uid="{8D6FBFC6-B1A3-4FEC-9ED9-7A3B0195253A}"/>
    <hyperlink ref="H144" r:id="rId61" display="exports.ca@vanguardlogistics.com" xr:uid="{55DAAE58-0293-478A-A48A-1BB40ADF2D7C}"/>
    <hyperlink ref="H46" r:id="rId62" display="swapan.das@vanguardlogistics.com" xr:uid="{D4DA5A50-3710-441F-A807-AA2244E2B7AB}"/>
    <hyperlink ref="H101" r:id="rId63" display="nicholas.benetton@vanguardlogistics.com" xr:uid="{F9FBC342-5CCF-4493-B173-5611DE25D20B}"/>
    <hyperlink ref="H115" r:id="rId64" xr:uid="{49A2C935-FBD4-40C7-AEB8-C3E05EB0A58E}"/>
    <hyperlink ref="H77" r:id="rId65" display="Machteld.Moorkens@Vanguardlogistics.be" xr:uid="{2550392C-4031-4323-A091-CC92B2A0F8C4}"/>
    <hyperlink ref="H78" r:id="rId66" display="Machteld.Moorkens@Vanguardlogistics.be" xr:uid="{3D89FC7A-9A20-4382-9C6B-D453706C308D}"/>
    <hyperlink ref="H72" r:id="rId67" display="Janni.Hartmann@greencarrier.com_x000a_" xr:uid="{1DED481C-FB50-426E-9AAA-E0834A2C6005}"/>
    <hyperlink ref="H73" r:id="rId68" display="Janni.Hartmann@greencarrier.com_x000a_" xr:uid="{7D25EF1E-45FC-439B-A134-20E5674941D6}"/>
    <hyperlink ref="H114" r:id="rId69" display="export.gcc.no@greencarrier.com ; " xr:uid="{D33CBE3C-C680-4B10-924E-C8119577F352}"/>
    <hyperlink ref="H131" r:id="rId70" display="Rickard.Nyman@greencarrier.com ; " xr:uid="{61B6195C-4D8E-4D5C-8DA9-538EA6AB7604}"/>
  </hyperlinks>
  <pageMargins left="0.59055118110236227" right="0.74803149606299213" top="0.6692913385826772" bottom="0.59055118110236227" header="0.51181102362204722" footer="0.51181102362204722"/>
  <pageSetup paperSize="9" fitToWidth="0" fitToHeight="0" orientation="portrait" horizontalDpi="355" verticalDpi="464" r:id="rId71"/>
  <headerFooter alignWithMargins="0"/>
  <drawing r:id="rId7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7E753-E4AB-4E05-BC4A-3FD5C06EB604}">
  <sheetPr>
    <pageSetUpPr autoPageBreaks="0"/>
  </sheetPr>
  <dimension ref="A1:F20"/>
  <sheetViews>
    <sheetView showGridLines="0" showRowColHeaders="0" zoomScale="90" zoomScaleNormal="90" zoomScaleSheetLayoutView="90" workbookViewId="0">
      <pane xSplit="1" ySplit="5" topLeftCell="B6" activePane="bottomRight" state="frozen"/>
      <selection pane="topRight" activeCell="E4" sqref="E4:G4"/>
      <selection pane="bottomLeft" activeCell="E4" sqref="E4:G4"/>
      <selection pane="bottomRight" activeCell="B4" sqref="B4:C4"/>
    </sheetView>
  </sheetViews>
  <sheetFormatPr defaultColWidth="8.6640625" defaultRowHeight="11.4" x14ac:dyDescent="0.3"/>
  <cols>
    <col min="1" max="1" width="3.5546875" style="45" customWidth="1"/>
    <col min="2" max="2" width="23.5546875" style="45" customWidth="1"/>
    <col min="3" max="3" width="30.5546875" style="45" customWidth="1"/>
    <col min="4" max="5" width="20.33203125" style="45" customWidth="1"/>
    <col min="6" max="16384" width="8.6640625" style="45"/>
  </cols>
  <sheetData>
    <row r="1" spans="1:5" s="138" customFormat="1" ht="25.95" customHeight="1" x14ac:dyDescent="0.3">
      <c r="B1" s="191" t="s">
        <v>559</v>
      </c>
      <c r="C1" s="122"/>
      <c r="D1" s="299" t="s">
        <v>560</v>
      </c>
      <c r="E1" s="299"/>
    </row>
    <row r="2" spans="1:5" s="138" customFormat="1" ht="18" customHeight="1" x14ac:dyDescent="0.3">
      <c r="B2" s="123"/>
      <c r="C2" s="122"/>
      <c r="D2" s="122"/>
      <c r="E2" s="122"/>
    </row>
    <row r="3" spans="1:5" s="12" customFormat="1" ht="18" customHeight="1" x14ac:dyDescent="0.25">
      <c r="B3" s="145"/>
    </row>
    <row r="4" spans="1:5" s="79" customFormat="1" ht="28.2" customHeight="1" x14ac:dyDescent="0.3">
      <c r="A4" s="143"/>
      <c r="B4" s="337" t="s">
        <v>561</v>
      </c>
      <c r="C4" s="337"/>
      <c r="D4" s="338" t="s">
        <v>1377</v>
      </c>
      <c r="E4" s="339"/>
    </row>
    <row r="5" spans="1:5" s="78" customFormat="1" ht="28.2" customHeight="1" x14ac:dyDescent="0.3">
      <c r="A5" s="144"/>
      <c r="B5" s="340" t="s">
        <v>562</v>
      </c>
      <c r="C5" s="341"/>
      <c r="D5" s="149" t="s">
        <v>563</v>
      </c>
      <c r="E5" s="150" t="s">
        <v>564</v>
      </c>
    </row>
    <row r="6" spans="1:5" s="80" customFormat="1" ht="36" customHeight="1" x14ac:dyDescent="0.3">
      <c r="B6" s="342" t="s">
        <v>395</v>
      </c>
      <c r="C6" s="343"/>
      <c r="D6" s="146" t="s">
        <v>565</v>
      </c>
      <c r="E6" s="147">
        <v>15</v>
      </c>
    </row>
    <row r="7" spans="1:5" s="80" customFormat="1" ht="36" customHeight="1" x14ac:dyDescent="0.3">
      <c r="B7" s="335" t="s">
        <v>566</v>
      </c>
      <c r="C7" s="336"/>
      <c r="D7" s="146" t="s">
        <v>565</v>
      </c>
      <c r="E7" s="148">
        <v>3</v>
      </c>
    </row>
    <row r="8" spans="1:5" s="81" customFormat="1" ht="36" customHeight="1" x14ac:dyDescent="0.3">
      <c r="B8" s="335" t="s">
        <v>567</v>
      </c>
      <c r="C8" s="336"/>
      <c r="D8" s="146" t="s">
        <v>565</v>
      </c>
      <c r="E8" s="148">
        <v>3</v>
      </c>
    </row>
    <row r="9" spans="1:5" s="81" customFormat="1" ht="36" customHeight="1" x14ac:dyDescent="0.3">
      <c r="B9" s="335" t="s">
        <v>568</v>
      </c>
      <c r="C9" s="336"/>
      <c r="D9" s="146" t="s">
        <v>565</v>
      </c>
      <c r="E9" s="147">
        <v>3</v>
      </c>
    </row>
    <row r="10" spans="1:5" s="81" customFormat="1" ht="36" customHeight="1" x14ac:dyDescent="0.3">
      <c r="B10" s="335" t="s">
        <v>569</v>
      </c>
      <c r="C10" s="336"/>
      <c r="D10" s="146" t="s">
        <v>565</v>
      </c>
      <c r="E10" s="148">
        <v>3</v>
      </c>
    </row>
    <row r="11" spans="1:5" s="81" customFormat="1" ht="36" customHeight="1" x14ac:dyDescent="0.3">
      <c r="B11" s="342" t="s">
        <v>570</v>
      </c>
      <c r="C11" s="343"/>
      <c r="D11" s="146" t="s">
        <v>565</v>
      </c>
      <c r="E11" s="148">
        <v>0</v>
      </c>
    </row>
    <row r="12" spans="1:5" s="81" customFormat="1" ht="36" customHeight="1" x14ac:dyDescent="0.3">
      <c r="A12" s="142"/>
      <c r="B12" s="342" t="s">
        <v>571</v>
      </c>
      <c r="C12" s="343"/>
      <c r="D12" s="146" t="s">
        <v>565</v>
      </c>
      <c r="E12" s="148">
        <v>6</v>
      </c>
    </row>
    <row r="13" spans="1:5" s="82" customFormat="1" ht="36" customHeight="1" x14ac:dyDescent="0.3">
      <c r="A13" s="140"/>
      <c r="B13" s="335" t="s">
        <v>572</v>
      </c>
      <c r="C13" s="336"/>
      <c r="D13" s="146" t="s">
        <v>565</v>
      </c>
      <c r="E13" s="148">
        <v>0</v>
      </c>
    </row>
    <row r="14" spans="1:5" s="82" customFormat="1" ht="36" customHeight="1" x14ac:dyDescent="0.3">
      <c r="A14" s="140"/>
      <c r="B14" s="335" t="s">
        <v>573</v>
      </c>
      <c r="C14" s="336"/>
      <c r="D14" s="151" t="s">
        <v>565</v>
      </c>
      <c r="E14" s="148">
        <v>0</v>
      </c>
    </row>
    <row r="15" spans="1:5" s="82" customFormat="1" ht="36" customHeight="1" x14ac:dyDescent="0.3">
      <c r="A15" s="140"/>
      <c r="B15" s="342" t="s">
        <v>453</v>
      </c>
      <c r="C15" s="343"/>
      <c r="D15" s="146" t="s">
        <v>565</v>
      </c>
      <c r="E15" s="148">
        <v>5</v>
      </c>
    </row>
    <row r="16" spans="1:5" s="82" customFormat="1" ht="36" customHeight="1" x14ac:dyDescent="0.3">
      <c r="A16" s="140"/>
      <c r="B16" s="342" t="s">
        <v>1327</v>
      </c>
      <c r="C16" s="343"/>
      <c r="D16" s="146" t="s">
        <v>565</v>
      </c>
      <c r="E16" s="148">
        <v>0</v>
      </c>
    </row>
    <row r="17" spans="1:6" s="82" customFormat="1" ht="36" customHeight="1" x14ac:dyDescent="0.3">
      <c r="A17" s="140"/>
      <c r="B17" s="346" t="s">
        <v>574</v>
      </c>
      <c r="C17" s="346"/>
      <c r="D17" s="346"/>
      <c r="E17" s="346"/>
    </row>
    <row r="18" spans="1:6" s="83" customFormat="1" ht="19.95" customHeight="1" x14ac:dyDescent="0.3">
      <c r="A18" s="141"/>
      <c r="B18" s="347"/>
      <c r="C18" s="347"/>
      <c r="D18" s="347"/>
      <c r="E18" s="347"/>
      <c r="F18" s="139"/>
    </row>
    <row r="19" spans="1:6" ht="12" customHeight="1" x14ac:dyDescent="0.3">
      <c r="B19" s="344"/>
      <c r="C19" s="344"/>
      <c r="D19" s="344"/>
      <c r="E19" s="345"/>
    </row>
    <row r="20" spans="1:6" ht="18" customHeight="1" x14ac:dyDescent="0.3"/>
  </sheetData>
  <sheetProtection sheet="1" objects="1" scenarios="1"/>
  <autoFilter ref="B5:E5" xr:uid="{00000000-0009-0000-0000-000003000000}">
    <filterColumn colId="0" showButton="0"/>
  </autoFilter>
  <mergeCells count="18">
    <mergeCell ref="B19:E19"/>
    <mergeCell ref="B8:C8"/>
    <mergeCell ref="B9:C9"/>
    <mergeCell ref="B10:C10"/>
    <mergeCell ref="B11:C11"/>
    <mergeCell ref="B12:C12"/>
    <mergeCell ref="B13:C13"/>
    <mergeCell ref="B14:C14"/>
    <mergeCell ref="B15:C15"/>
    <mergeCell ref="B16:C16"/>
    <mergeCell ref="B17:E17"/>
    <mergeCell ref="B18:E18"/>
    <mergeCell ref="B7:C7"/>
    <mergeCell ref="D1:E1"/>
    <mergeCell ref="B4:C4"/>
    <mergeCell ref="D4:E4"/>
    <mergeCell ref="B5:C5"/>
    <mergeCell ref="B6:C6"/>
  </mergeCells>
  <printOptions horizontalCentered="1"/>
  <pageMargins left="0.15748031496062992" right="0.15748031496062992" top="0.19685039370078741" bottom="0.19685039370078741" header="0.51181102362204722" footer="0.11811023622047245"/>
  <pageSetup paperSize="9" scale="91" fitToWidth="0"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8E243-7E30-4F99-B2E1-105F57C3E546}">
  <sheetPr>
    <pageSetUpPr autoPageBreaks="0" fitToPage="1"/>
  </sheetPr>
  <dimension ref="A1:U137"/>
  <sheetViews>
    <sheetView showGridLines="0" showRowColHeaders="0" zoomScale="85" zoomScaleNormal="85" workbookViewId="0">
      <selection activeCell="L1" sqref="L1:P1"/>
    </sheetView>
  </sheetViews>
  <sheetFormatPr defaultColWidth="8.6640625" defaultRowHeight="13.8" x14ac:dyDescent="0.25"/>
  <cols>
    <col min="1" max="1" width="0.6640625" style="12" customWidth="1"/>
    <col min="2" max="2" width="16.5546875" style="12" customWidth="1"/>
    <col min="3" max="3" width="9.33203125" style="12" customWidth="1"/>
    <col min="4" max="12" width="10.6640625" style="12" customWidth="1"/>
    <col min="13" max="13" width="14" style="12" customWidth="1"/>
    <col min="14" max="15" width="10.6640625" style="12" customWidth="1"/>
    <col min="16" max="16" width="11.5546875" style="12" bestFit="1" customWidth="1"/>
    <col min="17" max="18" width="6" style="12" customWidth="1"/>
    <col min="19" max="19" width="7.44140625" style="12" customWidth="1"/>
    <col min="20" max="20" width="20.6640625" style="12" bestFit="1" customWidth="1"/>
    <col min="21" max="28" width="6" style="12" customWidth="1"/>
    <col min="29" max="31" width="7.44140625" style="12" customWidth="1"/>
    <col min="32" max="39" width="6" style="12" customWidth="1"/>
    <col min="40" max="42" width="7.44140625" style="12" customWidth="1"/>
    <col min="43" max="43" width="6" style="12" customWidth="1"/>
    <col min="44" max="16384" width="8.6640625" style="12"/>
  </cols>
  <sheetData>
    <row r="1" spans="1:21" s="137" customFormat="1" ht="25.95" customHeight="1" thickBot="1" x14ac:dyDescent="0.45">
      <c r="B1" s="192" t="s">
        <v>575</v>
      </c>
      <c r="L1" s="356" t="s">
        <v>560</v>
      </c>
      <c r="M1" s="356"/>
      <c r="N1" s="356"/>
      <c r="O1" s="356"/>
      <c r="P1" s="356"/>
    </row>
    <row r="2" spans="1:21" ht="14.4" thickBot="1" x14ac:dyDescent="0.3">
      <c r="G2" s="155"/>
    </row>
    <row r="3" spans="1:21" ht="15" customHeight="1" x14ac:dyDescent="0.25"/>
    <row r="4" spans="1:21" s="53" customFormat="1" ht="22.2" customHeight="1" x14ac:dyDescent="0.3">
      <c r="B4" s="193" t="s">
        <v>576</v>
      </c>
    </row>
    <row r="5" spans="1:21" ht="15" customHeight="1" x14ac:dyDescent="0.3">
      <c r="B5" s="157"/>
    </row>
    <row r="6" spans="1:21" ht="15" customHeight="1" x14ac:dyDescent="0.25">
      <c r="D6" s="116"/>
      <c r="E6" s="116"/>
      <c r="F6" s="116"/>
      <c r="G6" s="116"/>
      <c r="H6" s="116"/>
      <c r="I6" s="116"/>
      <c r="J6" s="116"/>
      <c r="K6" s="116"/>
      <c r="L6" s="116"/>
      <c r="M6" s="116"/>
      <c r="N6" s="116"/>
      <c r="O6" s="116"/>
      <c r="P6" s="116"/>
    </row>
    <row r="7" spans="1:21" s="47" customFormat="1" ht="26.1" customHeight="1" x14ac:dyDescent="0.3">
      <c r="B7" s="357" t="s">
        <v>577</v>
      </c>
      <c r="C7" s="357"/>
      <c r="D7" s="358" t="s">
        <v>190</v>
      </c>
      <c r="E7" s="359"/>
      <c r="F7" s="359"/>
      <c r="G7" s="359"/>
      <c r="H7" s="360" t="str" cm="1">
        <f t="array" ref="H7">IFERROR(INDEX(Tariff!$B$7:$AA$554,MATCH($D$7,Tariff!$G$7:$G$554,0)+0,MATCH("Country",Tariff!$B$7:$AA$7,0)),"")</f>
        <v>China</v>
      </c>
      <c r="I7" s="361"/>
      <c r="J7" s="361"/>
      <c r="K7" s="362"/>
      <c r="L7" s="363" t="str">
        <f>VLOOKUP(D7,Tariff!G7:J554,4,FALSE)</f>
        <v>CNSHG</v>
      </c>
      <c r="M7" s="363"/>
      <c r="N7" s="363"/>
      <c r="O7" s="363"/>
      <c r="P7" s="364"/>
    </row>
    <row r="8" spans="1:21" ht="17.399999999999999" x14ac:dyDescent="0.25">
      <c r="B8" s="13"/>
      <c r="C8" s="13"/>
      <c r="D8" s="13"/>
      <c r="E8" s="13"/>
      <c r="F8" s="13"/>
      <c r="G8" s="13"/>
      <c r="H8" s="13"/>
      <c r="I8" s="13"/>
      <c r="J8" s="13"/>
      <c r="K8" s="13"/>
      <c r="L8" s="13"/>
      <c r="M8" s="13"/>
      <c r="N8" s="13"/>
      <c r="O8" s="13"/>
      <c r="P8" s="13"/>
      <c r="S8" s="47"/>
      <c r="T8" s="47"/>
    </row>
    <row r="9" spans="1:21" ht="18" thickBot="1" x14ac:dyDescent="0.3">
      <c r="B9" s="13"/>
      <c r="C9" s="13"/>
      <c r="D9" s="13"/>
      <c r="E9" s="13"/>
      <c r="F9" s="13"/>
      <c r="G9" s="13"/>
      <c r="H9" s="13"/>
      <c r="I9" s="13"/>
      <c r="J9" s="13"/>
      <c r="K9" s="13"/>
      <c r="L9" s="13"/>
      <c r="M9" s="13"/>
      <c r="N9" s="13"/>
      <c r="O9" s="13"/>
      <c r="P9" s="13"/>
      <c r="S9" s="47"/>
      <c r="T9" s="47"/>
    </row>
    <row r="10" spans="1:21" ht="20.7" customHeight="1" thickTop="1" thickBot="1" x14ac:dyDescent="0.3">
      <c r="B10" s="187"/>
      <c r="C10" s="365" t="s">
        <v>578</v>
      </c>
      <c r="D10" s="366"/>
      <c r="E10" s="366"/>
      <c r="F10" s="366"/>
      <c r="G10" s="366"/>
      <c r="H10" s="366"/>
      <c r="I10" s="366"/>
      <c r="J10" s="366"/>
      <c r="K10" s="367"/>
      <c r="L10" s="368" t="s">
        <v>579</v>
      </c>
      <c r="M10" s="369"/>
      <c r="N10" s="370"/>
      <c r="O10" s="370"/>
      <c r="P10" s="371"/>
      <c r="S10" s="47"/>
      <c r="T10" s="47"/>
      <c r="U10" s="47"/>
    </row>
    <row r="11" spans="1:21" s="48" customFormat="1" ht="43.2" customHeight="1" thickTop="1" thickBot="1" x14ac:dyDescent="0.3">
      <c r="A11" s="226"/>
      <c r="B11" s="188" t="s">
        <v>580</v>
      </c>
      <c r="C11" s="158" t="s">
        <v>563</v>
      </c>
      <c r="D11" s="153" t="s">
        <v>581</v>
      </c>
      <c r="E11" s="152" t="s">
        <v>582</v>
      </c>
      <c r="F11" s="153" t="s">
        <v>583</v>
      </c>
      <c r="G11" s="152" t="s">
        <v>584</v>
      </c>
      <c r="H11" s="152" t="s">
        <v>585</v>
      </c>
      <c r="I11" s="153" t="s">
        <v>586</v>
      </c>
      <c r="J11" s="152" t="s">
        <v>1328</v>
      </c>
      <c r="K11" s="230" t="s">
        <v>587</v>
      </c>
      <c r="L11" s="231" t="s">
        <v>588</v>
      </c>
      <c r="M11" s="225" t="s">
        <v>589</v>
      </c>
      <c r="N11" s="156" t="s">
        <v>590</v>
      </c>
      <c r="O11" s="154" t="s">
        <v>591</v>
      </c>
      <c r="P11" s="186" t="s">
        <v>592</v>
      </c>
      <c r="S11" s="47"/>
      <c r="T11" s="47"/>
      <c r="U11" s="12"/>
    </row>
    <row r="12" spans="1:21" s="49" customFormat="1" ht="25.5" customHeight="1" thickBot="1" x14ac:dyDescent="0.3">
      <c r="A12" s="227"/>
      <c r="B12" s="236" t="str">
        <f t="array" ref="B12">IF($D$7=IFERROR(INDEX(Tariff!$B$7:$AA$554,MATCH($D$7,Tariff!$G$7:$G$554,0)+0,MATCH("Origin Port",Tariff!$B$7:$AA$7,0)),""),IFERROR(INDEX(Tariff!$B$7:$AA$554,MATCH($D$7,Tariff!$G$7:$G$554,0)+0,MATCH("Destination Port",Tariff!$B$7:$AA$7,0)),""),"")</f>
        <v>Sydney</v>
      </c>
      <c r="C12" s="209" t="str">
        <f t="array" ref="C12">IF($D$7=IFERROR(INDEX(Tariff!$B$7:$AA$554,MATCH($D$7,Tariff!$G$7:$G$554,0)+0,MATCH("Origin Port",Tariff!$B$7:$AA$7,0)),""),IFERROR(INDEX(Tariff!$B$7:$AA$554,MATCH($D$7,Tariff!$G$7:$G$554,0)+0,MATCH(C11,Tariff!$B$7:$AA$7,0)),""),"")</f>
        <v>USD</v>
      </c>
      <c r="D12" s="209">
        <f t="array" ref="D12">IF($D$7=IFERROR(INDEX(Tariff!$B$7:$AA$554,MATCH($D$7,Tariff!$G$7:$G$554,0)+0,MATCH("Origin Port",Tariff!$B$7:$AA$7,0)),""),IFERROR(INDEX(Tariff!$B$7:$AA$554,MATCH($D$7,Tariff!$G$7:$G$554,0)+0,MATCH(D11,Tariff!$B$7:$AA$7,0)),""),"")</f>
        <v>40</v>
      </c>
      <c r="E12" s="209">
        <f t="array" ref="E12">IF($D$7=IFERROR(INDEX(Tariff!$B$7:$AA$554,MATCH($D$7,Tariff!$G$7:$G$554,0)+0,MATCH("Origin Port",Tariff!$B$7:$AA$7,0)),""),IFERROR(INDEX(Tariff!$B$7:$AA$554,MATCH($D$7,Tariff!$G$7:$G$554,0)+0,MATCH(E11,Tariff!$B$7:$AA$7,0)),""),"")</f>
        <v>40</v>
      </c>
      <c r="F12" s="209">
        <f t="array" ref="F12">IF($D$7=IFERROR(INDEX(Tariff!$B$7:$AA$554,MATCH($D$7,Tariff!$G$7:$G$554,0)+0,MATCH("Origin Port",Tariff!$B$7:$AA$7,0)),""),IFERROR(INDEX(Tariff!$B$7:$AA$554,MATCH($D$7,Tariff!$G$7:$G$554,0)+0,MATCH(F11,Tariff!$B$7:$AA$7,0)),""),"")</f>
        <v>40</v>
      </c>
      <c r="G12" s="209" t="str">
        <f t="array" ref="G12">IF($D$7=IFERROR(INDEX(Tariff!$B$7:$AA$554,MATCH($D$7,Tariff!$G$7:$G$554,0)+0,MATCH("Origin Port",Tariff!$B$7:$AA$7,0)),""),IFERROR(INDEX(Tariff!$B$7:$AA$554,MATCH($D$7,Tariff!$G$7:$G$554,0)+0,MATCH(G11,Tariff!$B$7:$AA$7,0)),""),"")</f>
        <v>N/A</v>
      </c>
      <c r="H12" s="209" t="str">
        <f t="array" ref="H12">IF($D$7=IFERROR(INDEX(Tariff!$B$7:$AA$554,MATCH($D$7,Tariff!$G$7:$G$554,0)+0,MATCH("Origin Port",Tariff!$B$7:$AA$7,0)),""),IFERROR(INDEX(Tariff!$B$7:$AA$554,MATCH($D$7,Tariff!$G$7:$G$554,0)+0,MATCH(H11,Tariff!$B$7:$AA$7,0)),""),"")</f>
        <v>N/A</v>
      </c>
      <c r="I12" s="209">
        <f t="array" ref="I12">IF($D$7=IFERROR(INDEX(Tariff!$B$7:$AA$554,MATCH($D$7,Tariff!$G$7:$G$554,0)+0,MATCH("Origin Port",Tariff!$B$7:$AA$7,0)),""),IFERROR(INDEX(Tariff!$B$7:$AA$554,MATCH($D$7,Tariff!$G$7:$G$554,0)+0,MATCH(I11,Tariff!$B$7:$AA$7,0)),""),"")</f>
        <v>3</v>
      </c>
      <c r="J12" s="209">
        <f t="array" ref="J12">IF($D$7=IFERROR(INDEX(Tariff!$B$7:$AA$554,MATCH($D$7,Tariff!$G$7:$G$554,0)+0,MATCH("Origin Port",Tariff!$B$7:$AA$7,0)),""),IFERROR(INDEX(Tariff!$B$7:$AA$554,MATCH($D$7,Tariff!$G$7:$G$554,0)+0,MATCH(J11,Tariff!$B$7:$AA$7,0)),""),"")</f>
        <v>10</v>
      </c>
      <c r="K12" s="209" t="str">
        <f t="array" ref="K12">IF($D$7=IFERROR(INDEX(Tariff!$B$7:$AA$554,MATCH($D$7,Tariff!$G$7:$G$554,0)+0,MATCH("Origin Port",Tariff!$B$7:$AA$7,0)),""),IFERROR(INDEX(Tariff!$B$7:$AA$554,MATCH($D$7,Tariff!$G$7:$G$554,0)+0,MATCH(K11,Tariff!$B$7:$AA$7,0)),""),"")</f>
        <v>N/A</v>
      </c>
      <c r="L12" s="209" t="str">
        <f t="array" ref="L12">IF($D$7=IFERROR(INDEX(Tariff!$B$7:$AA$554,MATCH($D$7,Tariff!$G$7:$G$554,0)+0,MATCH("Origin Port",Tariff!$B$7:$AA$7,0)),""),IFERROR(INDEX(Tariff!$B$7:$AA$554,MATCH($D$7,Tariff!$G$7:$G$554,0)+0,MATCH(L11,Tariff!$B$7:$AA$7,0)),""),"")</f>
        <v>Direct</v>
      </c>
      <c r="M12" s="209" t="str">
        <f t="array" ref="M12">IF($D$7=IFERROR(INDEX(Tariff!$B$7:$AA$554,MATCH($D$7,Tariff!$G$7:$G$554,0)+0,MATCH("Origin Port",Tariff!$B$7:$AA$7,0)),""),IFERROR(INDEX(Tariff!$B$7:$AA$554,MATCH($D$7,Tariff!$G$7:$G$554,0)+0,MATCH(M11,Tariff!$B$7:$AA$7,0)),""),"")</f>
        <v>Shanghai</v>
      </c>
      <c r="N12" s="232">
        <f t="array" ref="N12">IF($D$7=IFERROR(INDEX(Tariff!$B$7:$AA$554,MATCH($D$7,Tariff!$G$7:$G$554,0)+0,MATCH("Origin Port",Tariff!$B$7:$AA$7,0)),""),IFERROR(INDEX(Tariff!$B$7:$AA$554,MATCH($D$7,Tariff!$G$7:$G$554,0)+0,MATCH(N11,Tariff!$B$7:$AA$7,0)),""),"")</f>
        <v>13</v>
      </c>
      <c r="O12" s="209" t="str">
        <f t="array" ref="O12">IF($D$7=IFERROR(INDEX(Tariff!$B$7:$AA$554,MATCH($D$7,Tariff!$G$7:$G$554,0)+0,MATCH("Origin Port",Tariff!$B$7:$AA$7,0)),""),IFERROR(INDEX(Tariff!$B$7:$AA$554,MATCH($D$7,Tariff!$G$7:$G$554,0)+0,MATCH(O11,Tariff!$B$7:$AA$7,0)),""),"")</f>
        <v>Twice Weekly</v>
      </c>
      <c r="P12" s="234">
        <f t="array" ref="P12">IF($D$7=IFERROR(INDEX(Tariff!$B$7:$AA$554,MATCH($D$7,Tariff!$G$7:$G$554,0)+0,MATCH("Origin Port",Tariff!$B$7:$AA$7,0)),""),IFERROR(INDEX(Tariff!$B$7:$AA$554,MATCH($D$7,Tariff!$G$7:$G$554,0)+0,MATCH(P11,Tariff!$B$7:$AA$7,0)),""),"")</f>
        <v>46265</v>
      </c>
      <c r="S12" s="47"/>
      <c r="T12" s="47"/>
      <c r="U12" s="12"/>
    </row>
    <row r="13" spans="1:21" s="49" customFormat="1" ht="25.5" customHeight="1" thickBot="1" x14ac:dyDescent="0.3">
      <c r="A13" s="227"/>
      <c r="B13" s="236" t="str">
        <f t="array" ref="B13">IF($D$7=IFERROR(INDEX(Tariff!$B$7:$AA$554,MATCH($D$7,Tariff!$G$7:$G$554,0)+1,MATCH("Origin Port",Tariff!$B$7:$AA$7,0)),""),IFERROR(INDEX(Tariff!$B$7:$AA$554,MATCH($D$7,Tariff!$G$7:$G$554,0)+1,MATCH("Destination Port",Tariff!$B$7:$AA$7,0)),""),"")</f>
        <v>Melbourne</v>
      </c>
      <c r="C13" s="209" t="str">
        <f t="array" ref="C13">IF($D$7=IFERROR(INDEX(Tariff!$B$7:$AA$554,MATCH($D$7,Tariff!$G$7:$G$554,0)+1,MATCH("Origin Port",Tariff!$B$7:$AA$7,0)),""),IFERROR(INDEX(Tariff!$B$7:$AA$554,MATCH($D$7,Tariff!$G$7:$G$554,0)+1,MATCH(C11,Tariff!$B$7:$AA$7,0)),""),"")</f>
        <v>USD</v>
      </c>
      <c r="D13" s="209">
        <f t="array" ref="D13">IF($D$7=IFERROR(INDEX(Tariff!$B$7:$AA$554,MATCH($D$7,Tariff!$G$7:$G$554,0)+1,MATCH("Origin Port",Tariff!$B$7:$AA$7,0)),""),IFERROR(INDEX(Tariff!$B$7:$AA$554,MATCH($D$7,Tariff!$G$7:$G$554,0)+1,MATCH(D11,Tariff!$B$7:$AA$7,0)),""),"")</f>
        <v>38</v>
      </c>
      <c r="E13" s="209">
        <f t="array" ref="E13">IF($D$7=IFERROR(INDEX(Tariff!$B$7:$AA$554,MATCH($D$7,Tariff!$G$7:$G$554,0)+1,MATCH("Origin Port",Tariff!$B$7:$AA$7,0)),""),IFERROR(INDEX(Tariff!$B$7:$AA$554,MATCH($D$7,Tariff!$G$7:$G$554,0)+1,MATCH(E11,Tariff!$B$7:$AA$7,0)),""),"")</f>
        <v>38</v>
      </c>
      <c r="F13" s="209">
        <f t="array" ref="F13">IF($D$7=IFERROR(INDEX(Tariff!$B$7:$AA$554,MATCH($D$7,Tariff!$G$7:$G$554,0)+1,MATCH("Origin Port",Tariff!$B$7:$AA$7,0)),""),IFERROR(INDEX(Tariff!$B$7:$AA$554,MATCH($D$7,Tariff!$G$7:$G$554,0)+1,MATCH(F11,Tariff!$B$7:$AA$7,0)),""),"")</f>
        <v>38</v>
      </c>
      <c r="G13" s="209" t="str">
        <f t="array" ref="G13">IF($D$7=IFERROR(INDEX(Tariff!$B$7:$AA$554,MATCH($D$7,Tariff!$G$7:$G$554,0)+1,MATCH("Origin Port",Tariff!$B$7:$AA$7,0)),""),IFERROR(INDEX(Tariff!$B$7:$AA$554,MATCH($D$7,Tariff!$G$7:$G$554,0)+1,MATCH(G11,Tariff!$B$7:$AA$7,0)),""),"")</f>
        <v>N/A</v>
      </c>
      <c r="H13" s="209" t="str">
        <f t="array" ref="H13">IF($D$7=IFERROR(INDEX(Tariff!$B$7:$AA$554,MATCH($D$7,Tariff!$G$7:$G$554,0)+1,MATCH("Origin Port",Tariff!$B$7:$AA$7,0)),""),IFERROR(INDEX(Tariff!$B$7:$AA$554,MATCH($D$7,Tariff!$G$7:$G$554,0)+1,MATCH(H11,Tariff!$B$7:$AA$7,0)),""),"")</f>
        <v>N/A</v>
      </c>
      <c r="I13" s="209">
        <f t="array" ref="I13">IF($D$7=IFERROR(INDEX(Tariff!$B$7:$AA$554,MATCH($D$7,Tariff!$G$7:$G$554,0)+1,MATCH("Origin Port",Tariff!$B$7:$AA$7,0)),""),IFERROR(INDEX(Tariff!$B$7:$AA$554,MATCH($D$7,Tariff!$G$7:$G$554,0)+1,MATCH(I11,Tariff!$B$7:$AA$7,0)),""),"")</f>
        <v>3</v>
      </c>
      <c r="J13" s="209">
        <f t="array" ref="J13">IF($D$7=IFERROR(INDEX(Tariff!$B$7:$AA$554,MATCH($D$7,Tariff!$G$7:$G$554,0)+1,MATCH("Origin Port",Tariff!$B$7:$AA$7,0)),""),IFERROR(INDEX(Tariff!$B$7:$AA$554,MATCH($D$7,Tariff!$G$7:$G$554,0)+1,MATCH(J11,Tariff!$B$7:$AA$7,0)),""),"")</f>
        <v>10</v>
      </c>
      <c r="K13" s="209" t="str">
        <f t="array" ref="K13">IF($D$7=IFERROR(INDEX(Tariff!$B$7:$AA$554,MATCH($D$7,Tariff!$G$7:$G$554,0)+1,MATCH("Origin Port",Tariff!$B$7:$AA$7,0)),""),IFERROR(INDEX(Tariff!$B$7:$AA$554,MATCH($D$7,Tariff!$G$7:$G$554,0)+1,MATCH(K11,Tariff!$B$7:$AA$7,0)),""),"")</f>
        <v>N/A</v>
      </c>
      <c r="L13" s="209" t="str">
        <f t="array" ref="L13">IF($D$7=IFERROR(INDEX(Tariff!$B$7:$AA$554,MATCH($D$7,Tariff!$G$7:$G$554,0)+1,MATCH("Origin Port",Tariff!$B$7:$AA$7,0)),""),IFERROR(INDEX(Tariff!$B$7:$AA$554,MATCH($D$7,Tariff!$G$7:$G$554,0)+1,MATCH(L11,Tariff!$B$7:$AA$7,0)),""),"")</f>
        <v>Direct</v>
      </c>
      <c r="M13" s="209" t="str">
        <f t="array" ref="M13">IF($D$7=IFERROR(INDEX(Tariff!$B$7:$AA$554,MATCH($D$7,Tariff!$G$7:$G$554,0)+1,MATCH("Origin Port",Tariff!$B$7:$AA$7,0)),""),IFERROR(INDEX(Tariff!$B$7:$AA$554,MATCH($D$7,Tariff!$G$7:$G$554,0)+1,MATCH(M11,Tariff!$B$7:$AA$7,0)),""),"")</f>
        <v>Shanghai</v>
      </c>
      <c r="N13" s="232">
        <f t="array" ref="N13">IF($D$7=IFERROR(INDEX(Tariff!$B$7:$AA$554,MATCH($D$7,Tariff!$G$7:$G$554,0)+1,MATCH("Origin Port",Tariff!$B$7:$AA$7,0)),""),IFERROR(INDEX(Tariff!$B$7:$AA$554,MATCH($D$7,Tariff!$G$7:$G$554,0)+1,MATCH(N11,Tariff!$B$7:$AA$7,0)),""),"")</f>
        <v>17</v>
      </c>
      <c r="O13" s="209" t="str">
        <f t="array" ref="O13">IF($D$7=IFERROR(INDEX(Tariff!$B$7:$AA$554,MATCH($D$7,Tariff!$G$7:$G$554,0)+1,MATCH("Origin Port",Tariff!$B$7:$AA$7,0)),""),IFERROR(INDEX(Tariff!$B$7:$AA$554,MATCH($D$7,Tariff!$G$7:$G$554,0)+1,MATCH(O11,Tariff!$B$7:$AA$7,0)),""),"")</f>
        <v>Twice Weekly</v>
      </c>
      <c r="P13" s="234">
        <f t="array" ref="P13">IF($D$7=IFERROR(INDEX(Tariff!$B$7:$AA$554,MATCH($D$7,Tariff!$G$7:$G$554,0)+1,MATCH("Origin Port",Tariff!$B$7:$AA$7,0)),""),IFERROR(INDEX(Tariff!$B$7:$AA$554,MATCH($D$7,Tariff!$G$7:$G$554,0)+1,MATCH(P11,Tariff!$B$7:$AA$7,0)),""),"")</f>
        <v>46265</v>
      </c>
      <c r="S13" s="47"/>
      <c r="T13" s="47"/>
      <c r="U13" s="12"/>
    </row>
    <row r="14" spans="1:21" s="49" customFormat="1" ht="25.5" customHeight="1" thickBot="1" x14ac:dyDescent="0.35">
      <c r="A14" s="227"/>
      <c r="B14" s="237" t="str">
        <f t="array" ref="B14">IF($D$7=IFERROR(INDEX(Tariff!$B$7:$AA$554,MATCH($D$7,Tariff!$G$7:$G$554,0)+2,MATCH("Origin Port",Tariff!$B$7:$AA$7,0)),""),IFERROR(INDEX(Tariff!$B$7:$AA$554,MATCH($D$7,Tariff!$G$7:$G$554,0)+2,MATCH("Destination Port",Tariff!$B$7:$AA$7,0)),""),"")</f>
        <v>Fremantle</v>
      </c>
      <c r="C14" s="209" t="str">
        <f t="array" ref="C14">IF($D$7=IFERROR(INDEX(Tariff!$B$7:$AA$554,MATCH($D$7,Tariff!$G$7:$G$554,0)+2,MATCH("Origin Port",Tariff!$B$7:$AA$7,0)),""),IFERROR(INDEX(Tariff!$B$7:$AA$554,MATCH($D$7,Tariff!$G$7:$G$554,0)+2,MATCH(C11,Tariff!$B$7:$AA$7,0)),""),"")</f>
        <v>USD</v>
      </c>
      <c r="D14" s="209">
        <f t="array" ref="D14">IF($D$7=IFERROR(INDEX(Tariff!$B$7:$AA$554,MATCH($D$7,Tariff!$G$7:$G$554,0)+2,MATCH("Origin Port",Tariff!$B$7:$AA$7,0)),""),IFERROR(INDEX(Tariff!$B$7:$AA$554,MATCH($D$7,Tariff!$G$7:$G$554,0)+2,MATCH(D11,Tariff!$B$7:$AA$7,0)),""),"")</f>
        <v>40</v>
      </c>
      <c r="E14" s="209">
        <f t="array" ref="E14">IF($D$7=IFERROR(INDEX(Tariff!$B$7:$AA$554,MATCH($D$7,Tariff!$G$7:$G$554,0)+2,MATCH("Origin Port",Tariff!$B$7:$AA$7,0)),""),IFERROR(INDEX(Tariff!$B$7:$AA$554,MATCH($D$7,Tariff!$G$7:$G$554,0)+2,MATCH(E11,Tariff!$B$7:$AA$7,0)),""),"")</f>
        <v>40</v>
      </c>
      <c r="F14" s="209">
        <f t="array" ref="F14">IF($D$7=IFERROR(INDEX(Tariff!$B$7:$AA$554,MATCH($D$7,Tariff!$G$7:$G$554,0)+2,MATCH("Origin Port",Tariff!$B$7:$AA$7,0)),""),IFERROR(INDEX(Tariff!$B$7:$AA$554,MATCH($D$7,Tariff!$G$7:$G$554,0)+2,MATCH(F11,Tariff!$B$7:$AA$7,0)),""),"")</f>
        <v>40</v>
      </c>
      <c r="G14" s="209" t="str">
        <f t="array" ref="G14">IF($D$7=IFERROR(INDEX(Tariff!$B$7:$AA$554,MATCH($D$7,Tariff!$G$7:$G$554,0)+2,MATCH("Origin Port",Tariff!$B$7:$AA$7,0)),""),IFERROR(INDEX(Tariff!$B$7:$AA$554,MATCH($D$7,Tariff!$G$7:$G$554,0)+2,MATCH(G11,Tariff!$B$7:$AA$7,0)),""),"")</f>
        <v>N/A</v>
      </c>
      <c r="H14" s="209" t="str">
        <f t="array" ref="H14">IF($D$7=IFERROR(INDEX(Tariff!$B$7:$AA$554,MATCH($D$7,Tariff!$G$7:$G$554,0)+2,MATCH("Origin Port",Tariff!$B$7:$AA$7,0)),""),IFERROR(INDEX(Tariff!$B$7:$AA$554,MATCH($D$7,Tariff!$G$7:$G$554,0)+2,MATCH(H11,Tariff!$B$7:$AA$7,0)),""),"")</f>
        <v>N/A</v>
      </c>
      <c r="I14" s="209">
        <f t="array" ref="I14">IF($D$7=IFERROR(INDEX(Tariff!$B$7:$AA$554,MATCH($D$7,Tariff!$G$7:$G$554,0)+2,MATCH("Origin Port",Tariff!$B$7:$AA$7,0)),""),IFERROR(INDEX(Tariff!$B$7:$AA$554,MATCH($D$7,Tariff!$G$7:$G$554,0)+2,MATCH(I11,Tariff!$B$7:$AA$7,0)),""),"")</f>
        <v>3</v>
      </c>
      <c r="J14" s="209">
        <f t="array" ref="J14">IF($D$7=IFERROR(INDEX(Tariff!$B$7:$AA$554,MATCH($D$7,Tariff!$G$7:$G$554,0)+2,MATCH("Origin Port",Tariff!$B$7:$AA$7,0)),""),IFERROR(INDEX(Tariff!$B$7:$AA$554,MATCH($D$7,Tariff!$G$7:$G$554,0)+2,MATCH(J11,Tariff!$B$7:$AA$7,0)),""),"")</f>
        <v>10</v>
      </c>
      <c r="K14" s="209" t="str">
        <f t="array" ref="K14">IF($D$7=IFERROR(INDEX(Tariff!$B$7:$AA$554,MATCH($D$7,Tariff!$G$7:$G$554,0)+2,MATCH("Origin Port",Tariff!$B$7:$AA$7,0)),""),IFERROR(INDEX(Tariff!$B$7:$AA$554,MATCH($D$7,Tariff!$G$7:$G$554,0)+2,MATCH(K11,Tariff!$B$7:$AA$7,0)),""),"")</f>
        <v>N/A</v>
      </c>
      <c r="L14" s="209" t="str">
        <f t="array" ref="L14">IF($D$7=IFERROR(INDEX(Tariff!$B$7:$AA$554,MATCH($D$7,Tariff!$G$7:$G$554,0)+2,MATCH("Origin Port",Tariff!$B$7:$AA$7,0)),""),IFERROR(INDEX(Tariff!$B$7:$AA$554,MATCH($D$7,Tariff!$G$7:$G$554,0)+2,MATCH(L11,Tariff!$B$7:$AA$7,0)),""),"")</f>
        <v>Direct</v>
      </c>
      <c r="M14" s="209" t="str">
        <f t="array" ref="M14">IF($D$7=IFERROR(INDEX(Tariff!$B$7:$AA$554,MATCH($D$7,Tariff!$G$7:$G$554,0)+2,MATCH("Origin Port",Tariff!$B$7:$AA$7,0)),""),IFERROR(INDEX(Tariff!$B$7:$AA$554,MATCH($D$7,Tariff!$G$7:$G$554,0)+2,MATCH(M11,Tariff!$B$7:$AA$7,0)),""),"")</f>
        <v>Shanghai</v>
      </c>
      <c r="N14" s="232">
        <f t="array" ref="N14">IF($D$7=IFERROR(INDEX(Tariff!$B$7:$AA$554,MATCH($D$7,Tariff!$G$7:$G$554,0)+2,MATCH("Origin Port",Tariff!$B$7:$AA$7,0)),""),IFERROR(INDEX(Tariff!$B$7:$AA$554,MATCH($D$7,Tariff!$G$7:$G$554,0)+2,MATCH(N11,Tariff!$B$7:$AA$7,0)),""),"")</f>
        <v>17</v>
      </c>
      <c r="O14" s="209" t="str">
        <f t="array" ref="O14">IF($D$7=IFERROR(INDEX(Tariff!$B$7:$AA$554,MATCH($D$7,Tariff!$G$7:$G$554,0)+2,MATCH("Origin Port",Tariff!$B$7:$AA$7,0)),""),IFERROR(INDEX(Tariff!$B$7:$AA$554,MATCH($D$7,Tariff!$G$7:$G$554,0)+2,MATCH(O11,Tariff!$B$7:$AA$7,0)),""),"")</f>
        <v>Weekly</v>
      </c>
      <c r="P14" s="234">
        <f t="array" ref="P14">IF($D$7=IFERROR(INDEX(Tariff!$B$7:$AA$554,MATCH($D$7,Tariff!$G$7:$G$554,0)+2,MATCH("Origin Port",Tariff!$B$7:$AA$7,0)),""),IFERROR(INDEX(Tariff!$B$7:$AA$554,MATCH($D$7,Tariff!$G$7:$G$554,0)+2,MATCH(P11,Tariff!$B$7:$AA$7,0)),""),"")</f>
        <v>46265</v>
      </c>
      <c r="S14" s="47"/>
      <c r="T14" s="47"/>
      <c r="U14" s="47"/>
    </row>
    <row r="15" spans="1:21" s="49" customFormat="1" ht="25.5" customHeight="1" thickBot="1" x14ac:dyDescent="0.35">
      <c r="A15" s="227"/>
      <c r="B15" s="237" t="str">
        <f t="array" ref="B15">IF($D$7=IFERROR(INDEX(Tariff!$B$7:$AA$554,MATCH($D$7,Tariff!$G$7:$G$554,0)+3,MATCH("Origin Port",Tariff!$B$7:$AA$7,0)),""),IFERROR(INDEX(Tariff!$B$7:$AA$554,MATCH($D$7,Tariff!$G$7:$G$554,0)+3,MATCH("Destination Port",Tariff!$B$7:$AA$7,0)),""),"")</f>
        <v>Brisbane</v>
      </c>
      <c r="C15" s="209" t="str">
        <f t="array" ref="C15">IF($D$7=IFERROR(INDEX(Tariff!$B$7:$AA$554,MATCH($D$7,Tariff!$G$7:$G$554,0)+3,MATCH("Origin Port",Tariff!$B$7:$AA$7,0)),""),IFERROR(INDEX(Tariff!$B$7:$AA$554,MATCH($D$7,Tariff!$G$7:$G$554,0)+3,MATCH(C11,Tariff!$B$7:$AA$7,0)),""),"")</f>
        <v>USD</v>
      </c>
      <c r="D15" s="209">
        <f t="array" ref="D15">IF($D$7=IFERROR(INDEX(Tariff!$B$7:$AA$554,MATCH($D$7,Tariff!$G$7:$G$554,0)+3,MATCH("Origin Port",Tariff!$B$7:$AA$7,0)),""),IFERROR(INDEX(Tariff!$B$7:$AA$554,MATCH($D$7,Tariff!$G$7:$G$554,0)+3,MATCH(D11,Tariff!$B$7:$AA$7,0)),""),"")</f>
        <v>33</v>
      </c>
      <c r="E15" s="209">
        <f t="array" ref="E15">IF($D$7=IFERROR(INDEX(Tariff!$B$7:$AA$554,MATCH($D$7,Tariff!$G$7:$G$554,0)+3,MATCH("Origin Port",Tariff!$B$7:$AA$7,0)),""),IFERROR(INDEX(Tariff!$B$7:$AA$554,MATCH($D$7,Tariff!$G$7:$G$554,0)+3,MATCH(E11,Tariff!$B$7:$AA$7,0)),""),"")</f>
        <v>33</v>
      </c>
      <c r="F15" s="209">
        <f t="array" ref="F15">IF($D$7=IFERROR(INDEX(Tariff!$B$7:$AA$554,MATCH($D$7,Tariff!$G$7:$G$554,0)+3,MATCH("Origin Port",Tariff!$B$7:$AA$7,0)),""),IFERROR(INDEX(Tariff!$B$7:$AA$554,MATCH($D$7,Tariff!$G$7:$G$554,0)+3,MATCH(F11,Tariff!$B$7:$AA$7,0)),""),"")</f>
        <v>33</v>
      </c>
      <c r="G15" s="209" t="str">
        <f t="array" ref="G15">IF($D$7=IFERROR(INDEX(Tariff!$B$7:$AA$554,MATCH($D$7,Tariff!$G$7:$G$554,0)+3,MATCH("Origin Port",Tariff!$B$7:$AA$7,0)),""),IFERROR(INDEX(Tariff!$B$7:$AA$554,MATCH($D$7,Tariff!$G$7:$G$554,0)+3,MATCH(G11,Tariff!$B$7:$AA$7,0)),""),"")</f>
        <v>N/A</v>
      </c>
      <c r="H15" s="209" t="str">
        <f t="array" ref="H15">IF($D$7=IFERROR(INDEX(Tariff!$B$7:$AA$554,MATCH($D$7,Tariff!$G$7:$G$554,0)+3,MATCH("Origin Port",Tariff!$B$7:$AA$7,0)),""),IFERROR(INDEX(Tariff!$B$7:$AA$554,MATCH($D$7,Tariff!$G$7:$G$554,0)+3,MATCH(H11,Tariff!$B$7:$AA$7,0)),""),"")</f>
        <v>N/A</v>
      </c>
      <c r="I15" s="209">
        <f t="array" ref="I15">IF($D$7=IFERROR(INDEX(Tariff!$B$7:$AA$554,MATCH($D$7,Tariff!$G$7:$G$554,0)+3,MATCH("Origin Port",Tariff!$B$7:$AA$7,0)),""),IFERROR(INDEX(Tariff!$B$7:$AA$554,MATCH($D$7,Tariff!$G$7:$G$554,0)+3,MATCH(I11,Tariff!$B$7:$AA$7,0)),""),"")</f>
        <v>3</v>
      </c>
      <c r="J15" s="209">
        <f t="array" ref="J15">IF($D$7=IFERROR(INDEX(Tariff!$B$7:$AA$554,MATCH($D$7,Tariff!$G$7:$G$554,0)+3,MATCH("Origin Port",Tariff!$B$7:$AA$7,0)),""),IFERROR(INDEX(Tariff!$B$7:$AA$554,MATCH($D$7,Tariff!$G$7:$G$554,0)+3,MATCH(J11,Tariff!$B$7:$AA$7,0)),""),"")</f>
        <v>10</v>
      </c>
      <c r="K15" s="209" t="str">
        <f t="array" ref="K15">IF($D$7=IFERROR(INDEX(Tariff!$B$7:$AA$554,MATCH($D$7,Tariff!$G$7:$G$554,0)+3,MATCH("Origin Port",Tariff!$B$7:$AA$7,0)),""),IFERROR(INDEX(Tariff!$B$7:$AA$554,MATCH($D$7,Tariff!$G$7:$G$554,0)+3,MATCH(K11,Tariff!$B$7:$AA$7,0)),""),"")</f>
        <v>N/A</v>
      </c>
      <c r="L15" s="209" t="str">
        <f t="array" ref="L15">IF($D$7=IFERROR(INDEX(Tariff!$B$7:$AA$554,MATCH($D$7,Tariff!$G$7:$G$554,0)+3,MATCH("Origin Port",Tariff!$B$7:$AA$7,0)),""),IFERROR(INDEX(Tariff!$B$7:$AA$554,MATCH($D$7,Tariff!$G$7:$G$554,0)+3,MATCH(L11,Tariff!$B$7:$AA$7,0)),""),"")</f>
        <v>Direct</v>
      </c>
      <c r="M15" s="209" t="str">
        <f t="array" ref="M15">IF($D$7=IFERROR(INDEX(Tariff!$B$7:$AA$554,MATCH($D$7,Tariff!$G$7:$G$554,0)+3,MATCH("Origin Port",Tariff!$B$7:$AA$7,0)),""),IFERROR(INDEX(Tariff!$B$7:$AA$554,MATCH($D$7,Tariff!$G$7:$G$554,0)+3,MATCH(M11,Tariff!$B$7:$AA$7,0)),""),"")</f>
        <v>Shanghai</v>
      </c>
      <c r="N15" s="232">
        <f t="array" ref="N15">IF($D$7=IFERROR(INDEX(Tariff!$B$7:$AA$554,MATCH($D$7,Tariff!$G$7:$G$554,0)+3,MATCH("Origin Port",Tariff!$B$7:$AA$7,0)),""),IFERROR(INDEX(Tariff!$B$7:$AA$554,MATCH($D$7,Tariff!$G$7:$G$554,0)+3,MATCH(N11,Tariff!$B$7:$AA$7,0)),""),"")</f>
        <v>22</v>
      </c>
      <c r="O15" s="209" t="str">
        <f t="array" ref="O15">IF($D$7=IFERROR(INDEX(Tariff!$B$7:$AA$554,MATCH($D$7,Tariff!$G$7:$G$554,0)+3,MATCH("Origin Port",Tariff!$B$7:$AA$7,0)),""),IFERROR(INDEX(Tariff!$B$7:$AA$554,MATCH($D$7,Tariff!$G$7:$G$554,0)+3,MATCH(O11,Tariff!$B$7:$AA$7,0)),""),"")</f>
        <v>Weekly</v>
      </c>
      <c r="P15" s="234">
        <f t="array" ref="P15">IF($D$7=IFERROR(INDEX(Tariff!$B$7:$AA$554,MATCH($D$7,Tariff!$G$7:$G$554,0)+3,MATCH("Origin Port",Tariff!$B$7:$AA$7,0)),""),IFERROR(INDEX(Tariff!$B$7:$AA$554,MATCH($D$7,Tariff!$G$7:$G$554,0)+3,MATCH(P11,Tariff!$B$7:$AA$7,0)),""),"")</f>
        <v>46265</v>
      </c>
      <c r="S15" s="47"/>
      <c r="T15" s="47"/>
      <c r="U15" s="47"/>
    </row>
    <row r="16" spans="1:21" s="49" customFormat="1" ht="25.5" customHeight="1" thickBot="1" x14ac:dyDescent="0.35">
      <c r="A16" s="227"/>
      <c r="B16" s="238" t="str">
        <f t="array" ref="B16">IF($D$7=IFERROR(INDEX(Tariff!$B$7:$AA$554,MATCH($D$7,Tariff!$G$7:$G$554,0)+4,MATCH("Origin Port",Tariff!$B$7:$AA$7,0)),""),IFERROR(INDEX(Tariff!$B$7:$AA$554,MATCH($D$7,Tariff!$G$7:$G$554,0)+4,MATCH("Destination Port",Tariff!$B$7:$AA$7,0)),""),"")</f>
        <v>Adelaide</v>
      </c>
      <c r="C16" s="209" t="str">
        <f t="array" ref="C16">IF($D$7=IFERROR(INDEX(Tariff!$B$7:$AA$554,MATCH($D$7,Tariff!$G$7:$G$554,0)+4,MATCH("Origin Port",Tariff!$B$7:$AA$7,0)),""),IFERROR(INDEX(Tariff!$B$7:$AA$554,MATCH($D$7,Tariff!$G$7:$G$554,0)+4,MATCH(C11,Tariff!$B$7:$AA$7,0)),""),"")</f>
        <v>USD</v>
      </c>
      <c r="D16" s="209">
        <f t="array" ref="D16">IF($D$7=IFERROR(INDEX(Tariff!$B$7:$AA$554,MATCH($D$7,Tariff!$G$7:$G$554,0)+4,MATCH("Origin Port",Tariff!$B$7:$AA$7,0)),""),IFERROR(INDEX(Tariff!$B$7:$AA$554,MATCH($D$7,Tariff!$G$7:$G$554,0)+4,MATCH(D11,Tariff!$B$7:$AA$7,0)),""),"")</f>
        <v>73</v>
      </c>
      <c r="E16" s="209">
        <f t="array" ref="E16">IF($D$7=IFERROR(INDEX(Tariff!$B$7:$AA$554,MATCH($D$7,Tariff!$G$7:$G$554,0)+4,MATCH("Origin Port",Tariff!$B$7:$AA$7,0)),""),IFERROR(INDEX(Tariff!$B$7:$AA$554,MATCH($D$7,Tariff!$G$7:$G$554,0)+4,MATCH(E11,Tariff!$B$7:$AA$7,0)),""),"")</f>
        <v>73</v>
      </c>
      <c r="F16" s="209">
        <f t="array" ref="F16">IF($D$7=IFERROR(INDEX(Tariff!$B$7:$AA$554,MATCH($D$7,Tariff!$G$7:$G$554,0)+4,MATCH("Origin Port",Tariff!$B$7:$AA$7,0)),""),IFERROR(INDEX(Tariff!$B$7:$AA$554,MATCH($D$7,Tariff!$G$7:$G$554,0)+4,MATCH(F11,Tariff!$B$7:$AA$7,0)),""),"")</f>
        <v>73</v>
      </c>
      <c r="G16" s="209" t="str">
        <f t="array" ref="G16">IF($D$7=IFERROR(INDEX(Tariff!$B$7:$AA$554,MATCH($D$7,Tariff!$G$7:$G$554,0)+4,MATCH("Origin Port",Tariff!$B$7:$AA$7,0)),""),IFERROR(INDEX(Tariff!$B$7:$AA$554,MATCH($D$7,Tariff!$G$7:$G$554,0)+4,MATCH(G11,Tariff!$B$7:$AA$7,0)),""),"")</f>
        <v>N/A</v>
      </c>
      <c r="H16" s="209" t="str">
        <f t="array" ref="H16">IF($D$7=IFERROR(INDEX(Tariff!$B$7:$AA$554,MATCH($D$7,Tariff!$G$7:$G$554,0)+4,MATCH("Origin Port",Tariff!$B$7:$AA$7,0)),""),IFERROR(INDEX(Tariff!$B$7:$AA$554,MATCH($D$7,Tariff!$G$7:$G$554,0)+4,MATCH(H11,Tariff!$B$7:$AA$7,0)),""),"")</f>
        <v>N/A</v>
      </c>
      <c r="I16" s="209">
        <f t="array" ref="I16">IF($D$7=IFERROR(INDEX(Tariff!$B$7:$AA$554,MATCH($D$7,Tariff!$G$7:$G$554,0)+4,MATCH("Origin Port",Tariff!$B$7:$AA$7,0)),""),IFERROR(INDEX(Tariff!$B$7:$AA$554,MATCH($D$7,Tariff!$G$7:$G$554,0)+4,MATCH(I11,Tariff!$B$7:$AA$7,0)),""),"")</f>
        <v>3</v>
      </c>
      <c r="J16" s="209">
        <f t="array" ref="J16">IF($D$7=IFERROR(INDEX(Tariff!$B$7:$AA$554,MATCH($D$7,Tariff!$G$7:$G$554,0)+4,MATCH("Origin Port",Tariff!$B$7:$AA$7,0)),""),IFERROR(INDEX(Tariff!$B$7:$AA$554,MATCH($D$7,Tariff!$G$7:$G$554,0)+4,MATCH(J11,Tariff!$B$7:$AA$7,0)),""),"")</f>
        <v>10</v>
      </c>
      <c r="K16" s="209" t="str">
        <f t="array" ref="K16">IF($D$7=IFERROR(INDEX(Tariff!$B$7:$AA$554,MATCH($D$7,Tariff!$G$7:$G$554,0)+4,MATCH("Origin Port",Tariff!$B$7:$AA$7,0)),""),IFERROR(INDEX(Tariff!$B$7:$AA$554,MATCH($D$7,Tariff!$G$7:$G$554,0)+4,MATCH(K11,Tariff!$B$7:$AA$7,0)),""),"")</f>
        <v>N/A</v>
      </c>
      <c r="L16" s="209" t="str">
        <f t="array" ref="L16">IF($D$7=IFERROR(INDEX(Tariff!$B$7:$AA$554,MATCH($D$7,Tariff!$G$7:$G$554,0)+4,MATCH("Origin Port",Tariff!$B$7:$AA$7,0)),""),IFERROR(INDEX(Tariff!$B$7:$AA$554,MATCH($D$7,Tariff!$G$7:$G$554,0)+4,MATCH(L11,Tariff!$B$7:$AA$7,0)),""),"")</f>
        <v>Direct</v>
      </c>
      <c r="M16" s="209" t="str">
        <f t="array" ref="M16">IF($D$7=IFERROR(INDEX(Tariff!$B$7:$AA$554,MATCH($D$7,Tariff!$G$7:$G$554,0)+4,MATCH("Origin Port",Tariff!$B$7:$AA$7,0)),""),IFERROR(INDEX(Tariff!$B$7:$AA$554,MATCH($D$7,Tariff!$G$7:$G$554,0)+4,MATCH(M11,Tariff!$B$7:$AA$7,0)),""),"")</f>
        <v>Shanghai</v>
      </c>
      <c r="N16" s="232">
        <f t="array" ref="N16">IF($D$7=IFERROR(INDEX(Tariff!$B$7:$AA$554,MATCH($D$7,Tariff!$G$7:$G$554,0)+4,MATCH("Origin Port",Tariff!$B$7:$AA$7,0)),""),IFERROR(INDEX(Tariff!$B$7:$AA$554,MATCH($D$7,Tariff!$G$7:$G$554,0)+4,MATCH(N11,Tariff!$B$7:$AA$7,0)),""),"")</f>
        <v>28</v>
      </c>
      <c r="O16" s="209" t="str">
        <f t="array" ref="O16">IF($D$7=IFERROR(INDEX(Tariff!$B$7:$AA$554,MATCH($D$7,Tariff!$G$7:$G$554,0)+4,MATCH("Origin Port",Tariff!$B$7:$AA$7,0)),""),IFERROR(INDEX(Tariff!$B$7:$AA$554,MATCH($D$7,Tariff!$G$7:$G$554,0)+4,MATCH(O11,Tariff!$B$7:$AA$7,0)),""),"")</f>
        <v>Weekly</v>
      </c>
      <c r="P16" s="234">
        <f t="array" ref="P16">IF($D$7=IFERROR(INDEX(Tariff!$B$7:$AA$554,MATCH($D$7,Tariff!$G$7:$G$554,0)+4,MATCH("Origin Port",Tariff!$B$7:$AA$7,0)),""),IFERROR(INDEX(Tariff!$B$7:$AA$554,MATCH($D$7,Tariff!$G$7:$G$554,0)+4,MATCH(P11,Tariff!$B$7:$AA$7,0)),""),"")</f>
        <v>46265</v>
      </c>
      <c r="S16" s="47"/>
      <c r="T16" s="47"/>
    </row>
    <row r="17" spans="1:20" ht="25.5" customHeight="1" thickBot="1" x14ac:dyDescent="0.3">
      <c r="B17" s="236" t="str">
        <f t="array" ref="B17">IF($D$7=IFERROR(INDEX(Tariff!$B$7:$AA$554,MATCH($D$7,Tariff!$G$7:$G$554,0)+5,MATCH("Origin Port",Tariff!$B$7:$AA$7,0)),""),IFERROR(INDEX(Tariff!$B$7:$AA$554,MATCH($D$7,Tariff!$G$7:$G$554,0)+5,MATCH("Destination Port",Tariff!$B$7:$AA$7,0)),""),"")</f>
        <v/>
      </c>
      <c r="C17" s="209" t="str">
        <f t="array" ref="C17">IF($D$7=IFERROR(INDEX(Tariff!$B$7:$AA$554,MATCH($D$7,Tariff!$G$7:$G$554,0)+5,MATCH("Origin Port",Tariff!$B$7:$AA$7,0)),""),IFERROR(INDEX(Tariff!$B$7:$AA$554,MATCH($D$7,Tariff!$G$7:$G$554,0)+5,MATCH(C11,Tariff!$B$7:$AA$7,0)),""),"")</f>
        <v/>
      </c>
      <c r="D17" s="209" t="str">
        <f t="array" ref="D17">IF($D$7=IFERROR(INDEX(Tariff!$B$7:$AA$554,MATCH($D$7,Tariff!$G$7:$G$554,0)+5,MATCH("Origin Port",Tariff!$B$7:$AA$7,0)),""),IFERROR(INDEX(Tariff!$B$7:$AA$554,MATCH($D$7,Tariff!$G$7:$G$554,0)+5,MATCH(D11,Tariff!$B$7:$AA$7,0)),""),"")</f>
        <v/>
      </c>
      <c r="E17" s="209" t="str">
        <f t="array" ref="E17">IF($D$7=IFERROR(INDEX(Tariff!$B$7:$AA$554,MATCH($D$7,Tariff!$G$7:$G$554,0)+5,MATCH("Origin Port",Tariff!$B$7:$AA$7,0)),""),IFERROR(INDEX(Tariff!$B$7:$AA$554,MATCH($D$7,Tariff!$G$7:$G$554,0)+5,MATCH(E11,Tariff!$B$7:$AA$7,0)),""),"")</f>
        <v/>
      </c>
      <c r="F17" s="209" t="str">
        <f t="array" ref="F17">IF($D$7=IFERROR(INDEX(Tariff!$B$7:$AA$554,MATCH($D$7,Tariff!$G$7:$G$554,0)+5,MATCH("Origin Port",Tariff!$B$7:$AA$7,0)),""),IFERROR(INDEX(Tariff!$B$7:$AA$554,MATCH($D$7,Tariff!$G$7:$G$554,0)+5,MATCH(F11,Tariff!$B$7:$AA$7,0)),""),"")</f>
        <v/>
      </c>
      <c r="G17" s="209" t="str">
        <f t="array" ref="G17">IF($D$7=IFERROR(INDEX(Tariff!$B$7:$AA$554,MATCH($D$7,Tariff!$G$7:$G$554,0)+5,MATCH("Origin Port",Tariff!$B$7:$AA$7,0)),""),IFERROR(INDEX(Tariff!$B$7:$AA$554,MATCH($D$7,Tariff!$G$7:$G$554,0)+5,MATCH(G11,Tariff!$B$7:$AA$7,0)),""),"")</f>
        <v/>
      </c>
      <c r="H17" s="209" t="str">
        <f t="array" ref="H17">IF($D$7=IFERROR(INDEX(Tariff!$B$7:$AA$554,MATCH($D$7,Tariff!$G$7:$G$554,0)+5,MATCH("Origin Port",Tariff!$B$7:$AA$7,0)),""),IFERROR(INDEX(Tariff!$B$7:$AA$554,MATCH($D$7,Tariff!$G$7:$G$554,0)+5,MATCH(H11,Tariff!$B$7:$AA$7,0)),""),"")</f>
        <v/>
      </c>
      <c r="I17" s="209" t="str">
        <f t="array" ref="I17">IF($D$7=IFERROR(INDEX(Tariff!$B$7:$AA$554,MATCH($D$7,Tariff!$G$7:$G$554,0)+5,MATCH("Origin Port",Tariff!$B$7:$AA$7,0)),""),IFERROR(INDEX(Tariff!$B$7:$AA$554,MATCH($D$7,Tariff!$G$7:$G$554,0)+5,MATCH(I11,Tariff!$B$7:$AA$7,0)),""),"")</f>
        <v/>
      </c>
      <c r="J17" s="209" t="str">
        <f t="array" ref="J17">IF($D$7=IFERROR(INDEX(Tariff!$B$7:$AA$554,MATCH($D$7,Tariff!$G$7:$G$554,0)+5,MATCH("Origin Port",Tariff!$B$7:$AA$7,0)),""),IFERROR(INDEX(Tariff!$B$7:$AA$554,MATCH($D$7,Tariff!$G$7:$G$554,0)+5,MATCH(J11,Tariff!$B$7:$AA$7,0)),""),"")</f>
        <v/>
      </c>
      <c r="K17" s="209" t="str">
        <f t="array" ref="K17">IF($D$7=IFERROR(INDEX(Tariff!$B$7:$AA$554,MATCH($D$7,Tariff!$G$7:$G$554,0)+5,MATCH("Origin Port",Tariff!$B$7:$AA$7,0)),""),IFERROR(INDEX(Tariff!$B$7:$AA$554,MATCH($D$7,Tariff!$G$7:$G$554,0)+5,MATCH(K11,Tariff!$B$7:$AA$7,0)),""),"")</f>
        <v/>
      </c>
      <c r="L17" s="209" t="str">
        <f t="array" ref="L17">IF($D$7=IFERROR(INDEX(Tariff!$B$7:$AA$554,MATCH($D$7,Tariff!$G$7:$G$554,0)+5,MATCH("Origin Port",Tariff!$B$7:$AA$7,0)),""),IFERROR(INDEX(Tariff!$B$7:$AA$554,MATCH($D$7,Tariff!$G$7:$G$554,0)+5,MATCH(L11,Tariff!$B$7:$AA$7,0)),""),"")</f>
        <v/>
      </c>
      <c r="M17" s="209" t="str">
        <f t="array" ref="M17">IF($D$7=IFERROR(INDEX(Tariff!$B$7:$AA$554,MATCH($D$7,Tariff!$G$7:$G$554,0)+5,MATCH("Origin Port",Tariff!$B$7:$AA$7,0)),""),IFERROR(INDEX(Tariff!$B$7:$AA$554,MATCH($D$7,Tariff!$G$7:$G$554,0)+5,MATCH(M11,Tariff!$B$7:$AA$7,0)),""),"")</f>
        <v/>
      </c>
      <c r="N17" s="232" t="str">
        <f t="array" ref="N17">IF($D$7=IFERROR(INDEX(Tariff!$B$7:$AA$554,MATCH($D$7,Tariff!$G$7:$G$554,0)+5,MATCH("Origin Port",Tariff!$B$7:$AA$7,0)),""),IFERROR(INDEX(Tariff!$B$7:$AA$554,MATCH($D$7,Tariff!$G$7:$G$554,0)+5,MATCH(N11,Tariff!$B$7:$AA$7,0)),""),"")</f>
        <v/>
      </c>
      <c r="O17" s="209" t="str">
        <f t="array" ref="O17">IF($D$7=IFERROR(INDEX(Tariff!$B$7:$AA$554,MATCH($D$7,Tariff!$G$7:$G$554,0)+5,MATCH("Origin Port",Tariff!$B$7:$AA$7,0)),""),IFERROR(INDEX(Tariff!$B$7:$AA$554,MATCH($D$7,Tariff!$G$7:$G$554,0)+5,MATCH(O11,Tariff!$B$7:$AA$7,0)),""),"")</f>
        <v/>
      </c>
      <c r="P17" s="234" t="str">
        <f t="array" ref="P17">IF($D$7=IFERROR(INDEX(Tariff!$B$7:$AA$554,MATCH($D$7,Tariff!$G$7:$G$554,0)+5,MATCH("Origin Port",Tariff!$B$7:$AA$7,0)),""),IFERROR(INDEX(Tariff!$B$7:$AA$554,MATCH($D$7,Tariff!$G$7:$G$554,0)+5,MATCH(P11,Tariff!$B$7:$AA$7,0)),""),"")</f>
        <v/>
      </c>
      <c r="S17" s="47"/>
      <c r="T17" s="47"/>
    </row>
    <row r="18" spans="1:20" s="49" customFormat="1" ht="25.5" customHeight="1" thickBot="1" x14ac:dyDescent="0.35">
      <c r="A18" s="227"/>
      <c r="B18" s="237" t="str">
        <f t="array" ref="B18">IF($D$7=IFERROR(INDEX(Tariff!$B$7:$AA$554,MATCH($D$7,Tariff!$G$7:$G$554,0)+6,MATCH("Origin Port",Tariff!$B$7:$AA$7,0)),""),IFERROR(INDEX(Tariff!$B$7:$AA$554,MATCH($D$7,Tariff!$G$7:$G$554,0)+6,MATCH("Destination Port",Tariff!$B$7:$AA$7,0)),""),"")</f>
        <v/>
      </c>
      <c r="C18" s="209" t="str">
        <f t="array" ref="C18">IF($D$7=IFERROR(INDEX(Tariff!$B$7:$AA$554,MATCH($D$7,Tariff!$G$7:$G$554,0)+6,MATCH("Origin Port",Tariff!$B$7:$AA$7,0)),""),IFERROR(INDEX(Tariff!$B$7:$AA$554,MATCH($D$7,Tariff!$G$7:$G$554,0)+6,MATCH(C11,Tariff!$B$7:$AA$7,0)),""),"")</f>
        <v/>
      </c>
      <c r="D18" s="209" t="str">
        <f t="array" ref="D18">IF($D$7=IFERROR(INDEX(Tariff!$B$7:$AA$554,MATCH($D$7,Tariff!$G$7:$G$554,0)+6,MATCH("Origin Port",Tariff!$B$7:$AA$7,0)),""),IFERROR(INDEX(Tariff!$B$7:$AA$554,MATCH($D$7,Tariff!$G$7:$G$554,0)+6,MATCH(D11,Tariff!$B$7:$AA$7,0)),""),"")</f>
        <v/>
      </c>
      <c r="E18" s="209" t="str">
        <f t="array" ref="E18">IF($D$7=IFERROR(INDEX(Tariff!$B$7:$AA$554,MATCH($D$7,Tariff!$G$7:$G$554,0)+6,MATCH("Origin Port",Tariff!$B$7:$AA$7,0)),""),IFERROR(INDEX(Tariff!$B$7:$AA$554,MATCH($D$7,Tariff!$G$7:$G$554,0)+6,MATCH(E11,Tariff!$B$7:$AA$7,0)),""),"")</f>
        <v/>
      </c>
      <c r="F18" s="209" t="str">
        <f t="array" ref="F18">IF($D$7=IFERROR(INDEX(Tariff!$B$7:$AA$554,MATCH($D$7,Tariff!$G$7:$G$554,0)+6,MATCH("Origin Port",Tariff!$B$7:$AA$7,0)),""),IFERROR(INDEX(Tariff!$B$7:$AA$554,MATCH($D$7,Tariff!$G$7:$G$554,0)+6,MATCH(F11,Tariff!$B$7:$AA$7,0)),""),"")</f>
        <v/>
      </c>
      <c r="G18" s="209" t="str">
        <f t="array" ref="G18">IF($D$7=IFERROR(INDEX(Tariff!$B$7:$AA$554,MATCH($D$7,Tariff!$G$7:$G$554,0)+6,MATCH("Origin Port",Tariff!$B$7:$AA$7,0)),""),IFERROR(INDEX(Tariff!$B$7:$AA$554,MATCH($D$7,Tariff!$G$7:$G$554,0)+6,MATCH(G11,Tariff!$B$7:$AA$7,0)),""),"")</f>
        <v/>
      </c>
      <c r="H18" s="209" t="str">
        <f t="array" ref="H18">IF($D$7=IFERROR(INDEX(Tariff!$B$7:$AA$554,MATCH($D$7,Tariff!$G$7:$G$554,0)+6,MATCH("Origin Port",Tariff!$B$7:$AA$7,0)),""),IFERROR(INDEX(Tariff!$B$7:$AA$554,MATCH($D$7,Tariff!$G$7:$G$554,0)+6,MATCH(H11,Tariff!$B$7:$AA$7,0)),""),"")</f>
        <v/>
      </c>
      <c r="I18" s="209" t="str">
        <f t="array" ref="I18">IF($D$7=IFERROR(INDEX(Tariff!$B$7:$AA$554,MATCH($D$7,Tariff!$G$7:$G$554,0)+6,MATCH("Origin Port",Tariff!$B$7:$AA$7,0)),""),IFERROR(INDEX(Tariff!$B$7:$AA$554,MATCH($D$7,Tariff!$G$7:$G$554,0)+6,MATCH(I11,Tariff!$B$7:$AA$7,0)),""),"")</f>
        <v/>
      </c>
      <c r="J18" s="209" t="str">
        <f t="array" ref="J18">IF($D$7=IFERROR(INDEX(Tariff!$B$7:$AA$554,MATCH($D$7,Tariff!$G$7:$G$554,0)+6,MATCH("Origin Port",Tariff!$B$7:$AA$7,0)),""),IFERROR(INDEX(Tariff!$B$7:$AA$554,MATCH($D$7,Tariff!$G$7:$G$554,0)+6,MATCH(J11,Tariff!$B$7:$AA$7,0)),""),"")</f>
        <v/>
      </c>
      <c r="K18" s="209" t="str">
        <f t="array" ref="K18">IF($D$7=IFERROR(INDEX(Tariff!$B$7:$AA$554,MATCH($D$7,Tariff!$G$7:$G$554,0)+6,MATCH("Origin Port",Tariff!$B$7:$AA$7,0)),""),IFERROR(INDEX(Tariff!$B$7:$AA$554,MATCH($D$7,Tariff!$G$7:$G$554,0)+6,MATCH(K11,Tariff!$B$7:$AA$7,0)),""),"")</f>
        <v/>
      </c>
      <c r="L18" s="209" t="str">
        <f t="array" ref="L18">IF($D$7=IFERROR(INDEX(Tariff!$B$7:$AA$554,MATCH($D$7,Tariff!$G$7:$G$554,0)+6,MATCH("Origin Port",Tariff!$B$7:$AA$7,0)),""),IFERROR(INDEX(Tariff!$B$7:$AA$554,MATCH($D$7,Tariff!$G$7:$G$554,0)+6,MATCH(L11,Tariff!$B$7:$AA$7,0)),""),"")</f>
        <v/>
      </c>
      <c r="M18" s="209" t="str">
        <f t="array" ref="M18">IF($D$7=IFERROR(INDEX(Tariff!$B$7:$AA$554,MATCH($D$7,Tariff!$G$7:$G$554,0)+6,MATCH("Origin Port",Tariff!$B$7:$AA$7,0)),""),IFERROR(INDEX(Tariff!$B$7:$AA$554,MATCH($D$7,Tariff!$G$7:$G$554,0)+6,MATCH(M11,Tariff!$B$7:$AA$7,0)),""),"")</f>
        <v/>
      </c>
      <c r="N18" s="232" t="str">
        <f t="array" ref="N18">IF($D$7=IFERROR(INDEX(Tariff!$B$7:$AA$554,MATCH($D$7,Tariff!$G$7:$G$554,0)+6,MATCH("Origin Port",Tariff!$B$7:$AA$7,0)),""),IFERROR(INDEX(Tariff!$B$7:$AA$554,MATCH($D$7,Tariff!$G$7:$G$554,0)+6,MATCH(N11,Tariff!$B$7:$AA$7,0)),""),"")</f>
        <v/>
      </c>
      <c r="O18" s="209" t="str">
        <f t="array" ref="O18">IF($D$7=IFERROR(INDEX(Tariff!$B$7:$AA$554,MATCH($D$7,Tariff!$G$7:$G$554,0)+6,MATCH("Origin Port",Tariff!$B$7:$AA$7,0)),""),IFERROR(INDEX(Tariff!$B$7:$AA$554,MATCH($D$7,Tariff!$G$7:$G$554,0)+6,MATCH(O11,Tariff!$B$7:$AA$7,0)),""),"")</f>
        <v/>
      </c>
      <c r="P18" s="234" t="str">
        <f t="array" ref="P18">IF($D$7=IFERROR(INDEX(Tariff!$B$7:$AA$554,MATCH($D$7,Tariff!$G$7:$G$554,0)+6,MATCH("Origin Port",Tariff!$B$7:$AA$7,0)),""),IFERROR(INDEX(Tariff!$B$7:$AA$554,MATCH($D$7,Tariff!$G$7:$G$554,0)+6,MATCH(P11,Tariff!$B$7:$AA$7,0)),""),"")</f>
        <v/>
      </c>
      <c r="S18" s="47"/>
      <c r="T18" s="47"/>
    </row>
    <row r="19" spans="1:20" s="49" customFormat="1" ht="25.5" customHeight="1" thickBot="1" x14ac:dyDescent="0.35">
      <c r="A19" s="227"/>
      <c r="B19" s="236" t="str">
        <f t="array" ref="B19">IF($D$7=IFERROR(INDEX(Tariff!$B$7:$AA$510,MATCH($D$7,Tariff!$G$7:$G$510,0)+7,MATCH("Origin Port",Tariff!$B$7:$AA$7,0)),""),IFERROR(INDEX(Tariff!$B$7:$AA$510,MATCH($D$7,Tariff!$G$7:$G$510,0)+7,MATCH("Destination Port",Tariff!$B$7:$AA$7,0)),""),"")</f>
        <v/>
      </c>
      <c r="C19" s="209" t="str">
        <f t="array" ref="C19">IF($D$7=IFERROR(INDEX(Tariff!$B$7:$AA$510,MATCH($D$7,Tariff!$G$7:$G$510,0)+7,MATCH("Origin Port",Tariff!$B$7:$AA$7,0)),""),IFERROR(INDEX(Tariff!$B$7:$AA$510,MATCH($D$7,Tariff!$G$7:$G$510,0)+7,MATCH(C11,Tariff!$B$7:$AA$7,0)),""),"")</f>
        <v/>
      </c>
      <c r="D19" s="209" t="str">
        <f t="array" ref="D19">IF($D$7=IFERROR(INDEX(Tariff!$B$7:$AA$510,MATCH($D$7,Tariff!$G$7:$G$510,0)+7,MATCH("Origin Port",Tariff!$B$7:$AA$7,0)),""),IFERROR(INDEX(Tariff!$B$7:$AA$510,MATCH($D$7,Tariff!$G$7:$G$510,0)+7,MATCH(D11,Tariff!$B$7:$AA$7,0)),""),"")</f>
        <v/>
      </c>
      <c r="E19" s="209" t="str">
        <f t="array" ref="E19">IF($D$7=IFERROR(INDEX(Tariff!$B$7:$AA$510,MATCH($D$7,Tariff!$G$7:$G$510,0)+7,MATCH("Origin Port",Tariff!$B$7:$AA$7,0)),""),IFERROR(INDEX(Tariff!$B$7:$AA$510,MATCH($D$7,Tariff!$G$7:$G$510,0)+7,MATCH(E11,Tariff!$B$7:$AA$7,0)),""),"")</f>
        <v/>
      </c>
      <c r="F19" s="209" t="str">
        <f t="array" ref="F19">IF($D$7=IFERROR(INDEX(Tariff!$B$7:$AA$510,MATCH($D$7,Tariff!$G$7:$G$510,0)+7,MATCH("Origin Port",Tariff!$B$7:$AA$7,0)),""),IFERROR(INDEX(Tariff!$B$7:$AA$510,MATCH($D$7,Tariff!$G$7:$G$510,0)+7,MATCH(F11,Tariff!$B$7:$AA$7,0)),""),"")</f>
        <v/>
      </c>
      <c r="G19" s="209" t="str">
        <f t="array" ref="G19">IF($D$7=IFERROR(INDEX(Tariff!$B$7:$AA$510,MATCH($D$7,Tariff!$G$7:$G$510,0)+7,MATCH("Origin Port",Tariff!$B$7:$AA$7,0)),""),IFERROR(INDEX(Tariff!$B$7:$AA$510,MATCH($D$7,Tariff!$G$7:$G$510,0)+7,MATCH(G11,Tariff!$B$7:$AA$7,0)),""),"")</f>
        <v/>
      </c>
      <c r="H19" s="209" t="str">
        <f t="array" ref="H19">IF($D$7=IFERROR(INDEX(Tariff!$B$7:$AA$510,MATCH($D$7,Tariff!$G$7:$G$510,0)+7,MATCH("Origin Port",Tariff!$B$7:$AA$7,0)),""),IFERROR(INDEX(Tariff!$B$7:$AA$510,MATCH($D$7,Tariff!$G$7:$G$510,0)+7,MATCH(H11,Tariff!$B$7:$AA$7,0)),""),"")</f>
        <v/>
      </c>
      <c r="I19" s="209" t="str">
        <f t="array" ref="I19">IF($D$7=IFERROR(INDEX(Tariff!$B$7:$AA$510,MATCH($D$7,Tariff!$G$7:$G$510,0)+7,MATCH("Origin Port",Tariff!$B$7:$AA$7,0)),""),IFERROR(INDEX(Tariff!$B$7:$AA$510,MATCH($D$7,Tariff!$G$7:$G$510,0)+7,MATCH(I11,Tariff!$B$7:$AA$7,0)),""),"")</f>
        <v/>
      </c>
      <c r="J19" s="209" t="str">
        <f t="array" ref="J19">IF($D$7=IFERROR(INDEX(Tariff!$B$7:$AA$510,MATCH($D$7,Tariff!$G$7:$G$510,0)+7,MATCH("Origin Port",Tariff!$B$7:$AA$7,0)),""),IFERROR(INDEX(Tariff!$B$7:$AA$510,MATCH($D$7,Tariff!$G$7:$G$510,0)+7,MATCH(J11,Tariff!$B$7:$AA$7,0)),""),"")</f>
        <v/>
      </c>
      <c r="K19" s="209" t="str">
        <f t="array" ref="K19">IF($D$7=IFERROR(INDEX(Tariff!$B$7:$AA$510,MATCH($D$7,Tariff!$G$7:$G$510,0)+7,MATCH("Origin Port",Tariff!$B$7:$AA$7,0)),""),IFERROR(INDEX(Tariff!$B$7:$AA$510,MATCH($D$7,Tariff!$G$7:$G$510,0)+7,MATCH(K11,Tariff!$B$7:$AA$7,0)),""),"")</f>
        <v/>
      </c>
      <c r="L19" s="209" t="str">
        <f t="array" ref="L19">IF($D$7=IFERROR(INDEX(Tariff!$B$7:$AA$510,MATCH($D$7,Tariff!$G$7:$G$510,0)+7,MATCH("Origin Port",Tariff!$B$7:$AA$7,0)),""),IFERROR(INDEX(Tariff!$B$7:$AA$510,MATCH($D$7,Tariff!$G$7:$G$510,0)+7,MATCH(L11,Tariff!$B$7:$AA$7,0)),""),"")</f>
        <v/>
      </c>
      <c r="M19" s="209" t="str">
        <f t="array" ref="M19">IF($D$7=IFERROR(INDEX(Tariff!$B$7:$AA$510,MATCH($D$7,Tariff!$G$7:$G$510,0)+7,MATCH("Origin Port",Tariff!$B$7:$AA$7,0)),""),IFERROR(INDEX(Tariff!$B$7:$AA$510,MATCH($D$7,Tariff!$G$7:$G$510,0)+7,MATCH(M11,Tariff!$B$7:$AA$7,0)),""),"")</f>
        <v/>
      </c>
      <c r="N19" s="232" t="str">
        <f t="array" ref="N19">IF($D$7=IFERROR(INDEX(Tariff!$B$7:$AA$510,MATCH($D$7,Tariff!$G$7:$G$510,0)+7,MATCH("Origin Port",Tariff!$B$7:$AA$7,0)),""),IFERROR(INDEX(Tariff!$B$7:$AA$510,MATCH($D$7,Tariff!$G$7:$G$510,0)+7,MATCH(N11,Tariff!$B$7:$AA$7,0)),""),"")</f>
        <v/>
      </c>
      <c r="O19" s="209" t="str">
        <f t="array" ref="O19">IF($D$7=IFERROR(INDEX(Tariff!$B$7:$AA$510,MATCH($D$7,Tariff!$G$7:$G$510,0)+7,MATCH("Origin Port",Tariff!$B$7:$AA$7,0)),""),IFERROR(INDEX(Tariff!$B$7:$AA$510,MATCH($D$7,Tariff!$G$7:$G$510,0)+7,MATCH(O11,Tariff!$B$7:$AA$7,0)),""),"")</f>
        <v/>
      </c>
      <c r="P19" s="234" t="str">
        <f t="array" ref="P19">IF($D$7=IFERROR(INDEX(Tariff!$B$7:$AA$510,MATCH($D$7,Tariff!$G$7:$G$510,0)+7,MATCH("Origin Port",Tariff!$B$7:$AA$7,0)),""),IFERROR(INDEX(Tariff!$B$7:$AA$510,MATCH($D$7,Tariff!$G$7:$G$510,0)+7,MATCH(P11,Tariff!$B$7:$AA$7,0)),""),"")</f>
        <v/>
      </c>
      <c r="S19" s="47"/>
      <c r="T19" s="47"/>
    </row>
    <row r="20" spans="1:20" s="49" customFormat="1" ht="25.5" hidden="1" customHeight="1" thickBot="1" x14ac:dyDescent="0.35">
      <c r="A20" s="228"/>
      <c r="B20" s="239" t="str">
        <f t="array" ref="B20">IF($D$7=IFERROR(INDEX(Tariff!$B$7:$AA$510,MATCH($D$7,Tariff!$G$7:$G$510,0)+8,MATCH("Origin Port",Tariff!$B$7:$AA$7,0)),""),IFERROR(INDEX(Tariff!$B$7:$AA$510,MATCH($D$7,Tariff!$G$7:$G$510,0)+8,MATCH("Destination Port",Tariff!$B$7:$AA$7,0)),""),"")</f>
        <v/>
      </c>
      <c r="C20" s="209" t="str">
        <f t="array" ref="C20">IF($D$7=IFERROR(INDEX(Tariff!$B$7:$AA$510,MATCH($D$7,Tariff!$G$7:$G$510,0)+8,MATCH("Origin Port",Tariff!$B$7:$AA$7,0)),""),IFERROR(INDEX(Tariff!$B$7:$AA$510,MATCH($D$7,Tariff!$G$7:$G$510,0)+8,MATCH(C11,Tariff!$B$7:$AA$7,0)),""),"")</f>
        <v/>
      </c>
      <c r="D20" s="209" t="str">
        <f t="array" ref="D20">IF($D$7=IFERROR(INDEX(Tariff!$B$7:$AA$510,MATCH($D$7,Tariff!$G$7:$G$510,0)+8,MATCH("Origin Port",Tariff!$B$7:$AA$7,0)),""),IFERROR(INDEX(Tariff!$B$7:$AA$510,MATCH($D$7,Tariff!$G$7:$G$510,0)+8,MATCH(D11,Tariff!$B$7:$AA$7,0)),""),"")</f>
        <v/>
      </c>
      <c r="E20" s="209" t="str">
        <f t="array" ref="E20">IF($D$7=IFERROR(INDEX(Tariff!$B$7:$AA$510,MATCH($D$7,Tariff!$G$7:$G$510,0)+8,MATCH("Origin Port",Tariff!$B$7:$AA$7,0)),""),IFERROR(INDEX(Tariff!$B$7:$AA$510,MATCH($D$7,Tariff!$G$7:$G$510,0)+8,MATCH(E11,Tariff!$B$7:$AA$7,0)),""),"")</f>
        <v/>
      </c>
      <c r="F20" s="209" t="str">
        <f t="array" ref="F20">IF($D$7=IFERROR(INDEX(Tariff!$B$7:$AA$510,MATCH($D$7,Tariff!$G$7:$G$510,0)+8,MATCH("Origin Port",Tariff!$B$7:$AA$7,0)),""),IFERROR(INDEX(Tariff!$B$7:$AA$510,MATCH($D$7,Tariff!$G$7:$G$510,0)+8,MATCH(F11,Tariff!$B$7:$AA$7,0)),""),"")</f>
        <v/>
      </c>
      <c r="G20" s="209" t="str">
        <f t="array" ref="G20">IF($D$7=IFERROR(INDEX(Tariff!$B$7:$AA$510,MATCH($D$7,Tariff!$G$7:$G$510,0)+8,MATCH("Origin Port",Tariff!$B$7:$AA$7,0)),""),IFERROR(INDEX(Tariff!$B$7:$AA$510,MATCH($D$7,Tariff!$G$7:$G$510,0)+8,MATCH(G11,Tariff!$B$7:$AA$7,0)),""),"")</f>
        <v/>
      </c>
      <c r="H20" s="209" t="str">
        <f t="array" ref="H20">IF($D$7=IFERROR(INDEX(Tariff!$B$7:$AA$510,MATCH($D$7,Tariff!$G$7:$G$510,0)+8,MATCH("Origin Port",Tariff!$B$7:$AA$7,0)),""),IFERROR(INDEX(Tariff!$B$7:$AA$510,MATCH($D$7,Tariff!$G$7:$G$510,0)+8,MATCH(H11,Tariff!$B$7:$AA$7,0)),""),"")</f>
        <v/>
      </c>
      <c r="I20" s="209" t="str">
        <f t="array" ref="I20">IF($D$7=IFERROR(INDEX(Tariff!$B$7:$AA$510,MATCH($D$7,Tariff!$G$7:$G$510,0)+8,MATCH("Origin Port",Tariff!$B$7:$AA$7,0)),""),IFERROR(INDEX(Tariff!$B$7:$AA$510,MATCH($D$7,Tariff!$G$7:$G$510,0)+8,MATCH(I11,Tariff!$B$7:$AA$7,0)),""),"")</f>
        <v/>
      </c>
      <c r="J20" s="209" t="str">
        <f t="array" ref="J20">IF($D$7=IFERROR(INDEX(Tariff!$B$7:$AA$510,MATCH($D$7,Tariff!$G$7:$G$510,0)+8,MATCH("Origin Port",Tariff!$B$7:$AA$7,0)),""),IFERROR(INDEX(Tariff!$B$7:$AA$510,MATCH($D$7,Tariff!$G$7:$G$510,0)+8,MATCH(J11,Tariff!$B$7:$AA$7,0)),""),"")</f>
        <v/>
      </c>
      <c r="K20" s="209" t="str">
        <f t="array" ref="K20">IF($D$7=IFERROR(INDEX(Tariff!$B$7:$AA$510,MATCH($D$7,Tariff!$G$7:$G$510,0)+8,MATCH("Origin Port",Tariff!$B$7:$AA$7,0)),""),IFERROR(INDEX(Tariff!$B$7:$AA$510,MATCH($D$7,Tariff!$G$7:$G$510,0)+8,MATCH(K11,Tariff!$B$7:$AA$7,0)),""),"")</f>
        <v/>
      </c>
      <c r="L20" s="209" t="str">
        <f t="array" ref="L20">IF($D$7=IFERROR(INDEX(Tariff!$B$7:$AA$510,MATCH($D$7,Tariff!$G$7:$G$510,0)+8,MATCH("Origin Port",Tariff!$B$7:$AA$7,0)),""),IFERROR(INDEX(Tariff!$B$7:$AA$510,MATCH($D$7,Tariff!$G$7:$G$510,0)+8,MATCH(L11,Tariff!$B$7:$AA$7,0)),""),"")</f>
        <v/>
      </c>
      <c r="M20" s="209" t="str">
        <f t="array" ref="M20">IF($D$7=IFERROR(INDEX(Tariff!$B$7:$AA$510,MATCH($D$7,Tariff!$G$7:$G$510,0)+8,MATCH("Origin Port",Tariff!$B$7:$AA$7,0)),""),IFERROR(INDEX(Tariff!$B$7:$AA$510,MATCH($D$7,Tariff!$G$7:$G$510,0)+8,MATCH(M11,Tariff!$B$7:$AA$7,0)),""),"")</f>
        <v/>
      </c>
      <c r="N20" s="232" t="str">
        <f t="array" ref="N20">IF($D$7=IFERROR(INDEX(Tariff!$B$7:$AA$510,MATCH($D$7,Tariff!$G$7:$G$510,0)+8,MATCH("Origin Port",Tariff!$B$7:$AA$7,0)),""),IFERROR(INDEX(Tariff!$B$7:$AA$510,MATCH($D$7,Tariff!$G$7:$G$510,0)+8,MATCH(N11,Tariff!$B$7:$AA$7,0)),""),"")</f>
        <v/>
      </c>
      <c r="O20" s="209" t="str">
        <f t="array" ref="O20">IF($D$7=IFERROR(INDEX(Tariff!$B$7:$AA$510,MATCH($D$7,Tariff!$G$7:$G$510,0)+8,MATCH("Origin Port",Tariff!$B$7:$AA$7,0)),""),IFERROR(INDEX(Tariff!$B$7:$AA$510,MATCH($D$7,Tariff!$G$7:$G$510,0)+8,MATCH(O11,Tariff!$B$7:$AA$7,0)),""),"")</f>
        <v/>
      </c>
      <c r="P20" s="234" t="str">
        <f t="array" ref="P20">IF($D$7=IFERROR(INDEX(Tariff!$B$7:$AA$510,MATCH($D$7,Tariff!$G$7:$G$510,0)+8,MATCH("Origin Port",Tariff!$B$7:$AA$7,0)),""),IFERROR(INDEX(Tariff!$B$7:$AA$510,MATCH($D$7,Tariff!$G$7:$G$510,0)+8,MATCH(P11,Tariff!$B$7:$AA$7,0)),""),"")</f>
        <v/>
      </c>
      <c r="S20" s="47"/>
      <c r="T20" s="47"/>
    </row>
    <row r="21" spans="1:20" s="49" customFormat="1" ht="25.5" hidden="1" customHeight="1" thickTop="1" thickBot="1" x14ac:dyDescent="0.35">
      <c r="A21" s="227"/>
      <c r="B21" s="229" t="str">
        <f t="array" ref="B21">IF($D$7=IFERROR(INDEX(Tariff!$B$7:$AA$510,MATCH($D$7,Tariff!$G$7:$G$510,0)+9,MATCH("Origin Port",Tariff!$B$7:$AA$7,0)),""),IFERROR(INDEX(Tariff!$B$7:$AA$510,MATCH($D$7,Tariff!$G$7:$G$510,0)+9,MATCH("Destination Port",Tariff!$B$7:$AA$7,0)),""),"")</f>
        <v/>
      </c>
      <c r="C21" s="209" t="str">
        <f t="array" ref="C21">IF($D$7=IFERROR(INDEX(Tariff!$B$7:$AA$510,MATCH($D$7,Tariff!$G$7:$G$510,0)+9,MATCH("Origin Port",Tariff!$B$7:$AA$7,0)),""),IFERROR(INDEX(Tariff!$B$7:$AA$510,MATCH($D$7,Tariff!$G$7:$G$510,0)+9,MATCH(C11,Tariff!$B$7:$AA$7,0)),""),"")</f>
        <v/>
      </c>
      <c r="D21" s="209" t="str">
        <f t="array" ref="D21">IF($D$7=IFERROR(INDEX(Tariff!$B$7:$AA$510,MATCH($D$7,Tariff!$G$7:$G$510,0)+9,MATCH("Origin Port",Tariff!$B$7:$AA$7,0)),""),IFERROR(INDEX(Tariff!$B$7:$AA$510,MATCH($D$7,Tariff!$G$7:$G$510,0)+9,MATCH(D11,Tariff!$B$7:$AA$7,0)),""),"")</f>
        <v/>
      </c>
      <c r="E21" s="209" t="str">
        <f t="array" ref="E21">IF($D$7=IFERROR(INDEX(Tariff!$B$7:$AA$510,MATCH($D$7,Tariff!$G$7:$G$510,0)+9,MATCH("Origin Port",Tariff!$B$7:$AA$7,0)),""),IFERROR(INDEX(Tariff!$B$7:$AA$510,MATCH($D$7,Tariff!$G$7:$G$510,0)+9,MATCH(E11,Tariff!$B$7:$AA$7,0)),""),"")</f>
        <v/>
      </c>
      <c r="F21" s="209" t="str">
        <f t="array" ref="F21">IF($D$7=IFERROR(INDEX(Tariff!$B$7:$AA$510,MATCH($D$7,Tariff!$G$7:$G$510,0)+9,MATCH("Origin Port",Tariff!$B$7:$AA$7,0)),""),IFERROR(INDEX(Tariff!$B$7:$AA$510,MATCH($D$7,Tariff!$G$7:$G$510,0)+9,MATCH(F11,Tariff!$B$7:$AA$7,0)),""),"")</f>
        <v/>
      </c>
      <c r="G21" s="209" t="str">
        <f t="array" ref="G21">IF($D$7=IFERROR(INDEX(Tariff!$B$7:$AA$510,MATCH($D$7,Tariff!$G$7:$G$510,0)+9,MATCH("Origin Port",Tariff!$B$7:$AA$7,0)),""),IFERROR(INDEX(Tariff!$B$7:$AA$510,MATCH($D$7,Tariff!$G$7:$G$510,0)+9,MATCH(G11,Tariff!$B$7:$AA$7,0)),""),"")</f>
        <v/>
      </c>
      <c r="H21" s="209" t="str">
        <f t="array" ref="H21">IF($D$7=IFERROR(INDEX(Tariff!$B$7:$AA$510,MATCH($D$7,Tariff!$G$7:$G$510,0)+9,MATCH("Origin Port",Tariff!$B$7:$AA$7,0)),""),IFERROR(INDEX(Tariff!$B$7:$AA$510,MATCH($D$7,Tariff!$G$7:$G$510,0)+9,MATCH(H11,Tariff!$B$7:$AA$7,0)),""),"")</f>
        <v/>
      </c>
      <c r="I21" s="209" t="str">
        <f t="array" ref="I21">IF($D$7=IFERROR(INDEX(Tariff!$B$7:$AA$510,MATCH($D$7,Tariff!$G$7:$G$510,0)+9,MATCH("Origin Port",Tariff!$B$7:$AA$7,0)),""),IFERROR(INDEX(Tariff!$B$7:$AA$510,MATCH($D$7,Tariff!$G$7:$G$510,0)+9,MATCH(I11,Tariff!$B$7:$AA$7,0)),""),"")</f>
        <v/>
      </c>
      <c r="J21" s="209" t="str">
        <f t="array" ref="J21">IF($D$7=IFERROR(INDEX(Tariff!$B$7:$AA$510,MATCH($D$7,Tariff!$G$7:$G$510,0)+9,MATCH("Origin Port",Tariff!$B$7:$AA$7,0)),""),IFERROR(INDEX(Tariff!$B$7:$AA$510,MATCH($D$7,Tariff!$G$7:$G$510,0)+9,MATCH(J11,Tariff!$B$7:$AA$7,0)),""),"")</f>
        <v/>
      </c>
      <c r="K21" s="209" t="str">
        <f t="array" ref="K21">IF($D$7=IFERROR(INDEX(Tariff!$B$7:$AA$510,MATCH($D$7,Tariff!$G$7:$G$510,0)+9,MATCH("Origin Port",Tariff!$B$7:$AA$7,0)),""),IFERROR(INDEX(Tariff!$B$7:$AA$510,MATCH($D$7,Tariff!$G$7:$G$510,0)+9,MATCH(K11,Tariff!$B$7:$AA$7,0)),""),"")</f>
        <v/>
      </c>
      <c r="L21" s="209" t="str">
        <f t="array" ref="L21">IF($D$7=IFERROR(INDEX(Tariff!$B$7:$AA$510,MATCH($D$7,Tariff!$G$7:$G$510,0)+9,MATCH("Origin Port",Tariff!$B$7:$AA$7,0)),""),IFERROR(INDEX(Tariff!$B$7:$AA$510,MATCH($D$7,Tariff!$G$7:$G$510,0)+9,MATCH(L11,Tariff!$B$7:$AA$7,0)),""),"")</f>
        <v/>
      </c>
      <c r="M21" s="209" t="str">
        <f t="array" ref="M21">IF($D$7=IFERROR(INDEX(Tariff!$B$7:$AA$510,MATCH($D$7,Tariff!$G$7:$G$510,0)+9,MATCH("Origin Port",Tariff!$B$7:$AA$7,0)),""),IFERROR(INDEX(Tariff!$B$7:$AA$510,MATCH($D$7,Tariff!$G$7:$G$510,0)+9,MATCH(M11,Tariff!$B$7:$AA$7,0)),""),"")</f>
        <v/>
      </c>
      <c r="N21" s="232" t="str">
        <f t="array" ref="N21">IF($D$7=IFERROR(INDEX(Tariff!$B$7:$AA$510,MATCH($D$7,Tariff!$G$7:$G$510,0)+9,MATCH("Origin Port",Tariff!$B$7:$AA$7,0)),""),IFERROR(INDEX(Tariff!$B$7:$AA$510,MATCH($D$7,Tariff!$G$7:$G$510,0)+9,MATCH(N11,Tariff!$B$7:$AA$7,0)),""),"")</f>
        <v/>
      </c>
      <c r="O21" s="209" t="str">
        <f t="array" ref="O21">IF($D$7=IFERROR(INDEX(Tariff!$B$7:$AA$510,MATCH($D$7,Tariff!$G$7:$G$510,0)+9,MATCH("Origin Port",Tariff!$B$7:$AA$7,0)),""),IFERROR(INDEX(Tariff!$B$7:$AA$510,MATCH($D$7,Tariff!$G$7:$G$510,0)+9,MATCH(O11,Tariff!$B$7:$AA$7,0)),""),"")</f>
        <v/>
      </c>
      <c r="P21" s="234" t="str">
        <f t="array" ref="P21">IF($D$7=IFERROR(INDEX(Tariff!$B$7:$AA$510,MATCH($D$7,Tariff!$G$7:$G$510,0)+9,MATCH("Origin Port",Tariff!$B$7:$AA$7,0)),""),IFERROR(INDEX(Tariff!$B$7:$AA$510,MATCH($D$7,Tariff!$G$7:$G$510,0)+9,MATCH(P11,Tariff!$B$7:$AA$7,0)),""),"")</f>
        <v/>
      </c>
      <c r="S21" s="47"/>
      <c r="T21" s="47"/>
    </row>
    <row r="22" spans="1:20" ht="25.5" hidden="1" customHeight="1" thickTop="1" thickBot="1" x14ac:dyDescent="0.3">
      <c r="B22" s="229"/>
      <c r="C22" s="208"/>
      <c r="D22" s="208"/>
      <c r="E22" s="208"/>
      <c r="F22" s="208"/>
      <c r="G22" s="208"/>
      <c r="H22" s="208"/>
      <c r="I22" s="208"/>
      <c r="J22" s="208"/>
      <c r="K22" s="208"/>
      <c r="L22" s="208"/>
      <c r="M22" s="208"/>
      <c r="N22" s="233"/>
      <c r="O22" s="208"/>
      <c r="P22" s="235"/>
      <c r="S22" s="47"/>
      <c r="T22" s="47"/>
    </row>
    <row r="23" spans="1:20" ht="18.600000000000001" hidden="1" thickTop="1" thickBot="1" x14ac:dyDescent="0.3">
      <c r="S23" s="47"/>
      <c r="T23" s="47"/>
    </row>
    <row r="24" spans="1:20" s="51" customFormat="1" ht="16.2" customHeight="1" thickBot="1" x14ac:dyDescent="0.3">
      <c r="B24" s="159"/>
      <c r="C24" s="348" t="s">
        <v>593</v>
      </c>
      <c r="D24" s="349"/>
      <c r="E24" s="349"/>
      <c r="F24" s="349"/>
      <c r="G24" s="349"/>
      <c r="H24" s="349"/>
      <c r="I24" s="349"/>
      <c r="J24" s="349"/>
      <c r="K24" s="349"/>
      <c r="L24" s="349"/>
      <c r="M24" s="349"/>
      <c r="N24" s="349"/>
      <c r="O24" s="349"/>
      <c r="P24" s="350"/>
      <c r="S24" s="47"/>
      <c r="T24" s="47"/>
    </row>
    <row r="25" spans="1:20" s="52" customFormat="1" ht="63.75" customHeight="1" thickTop="1" thickBot="1" x14ac:dyDescent="0.35">
      <c r="B25" s="19"/>
      <c r="C25" s="351" t="str" cm="1">
        <f t="array" ref="C25">IFERROR(INDEX(Tariff!$B$7:$AA$554,MATCH($D$7,Tariff!$G$7:$G$554,0)+0,MATCH("Conditions",Tariff!$B$7:$AA$7,0)),"")</f>
        <v>Subject to applicable GRI, PSS, EFS</v>
      </c>
      <c r="D25" s="352"/>
      <c r="E25" s="352"/>
      <c r="F25" s="352"/>
      <c r="G25" s="352"/>
      <c r="H25" s="352"/>
      <c r="I25" s="352"/>
      <c r="J25" s="352"/>
      <c r="K25" s="352"/>
      <c r="L25" s="352"/>
      <c r="M25" s="352"/>
      <c r="N25" s="352"/>
      <c r="O25" s="352"/>
      <c r="P25" s="353"/>
      <c r="S25" s="47"/>
      <c r="T25" s="47"/>
    </row>
    <row r="26" spans="1:20" s="53" customFormat="1" ht="18" customHeight="1" thickTop="1" x14ac:dyDescent="0.3">
      <c r="B26" s="354" t="s">
        <v>594</v>
      </c>
      <c r="C26" s="355"/>
      <c r="D26" s="355"/>
      <c r="E26" s="355"/>
      <c r="F26" s="355"/>
      <c r="G26" s="355"/>
      <c r="H26" s="355"/>
      <c r="I26" s="355"/>
      <c r="J26" s="355"/>
      <c r="K26" s="355"/>
      <c r="L26" s="355"/>
      <c r="M26" s="355"/>
      <c r="N26" s="355"/>
      <c r="O26" s="355"/>
      <c r="P26" s="355"/>
      <c r="S26" s="47"/>
      <c r="T26" s="47"/>
    </row>
    <row r="27" spans="1:20" ht="17.399999999999999" x14ac:dyDescent="0.25">
      <c r="S27" s="47"/>
      <c r="T27" s="47"/>
    </row>
    <row r="28" spans="1:20" ht="17.399999999999999" x14ac:dyDescent="0.25">
      <c r="S28" s="47"/>
      <c r="T28" s="47"/>
    </row>
    <row r="29" spans="1:20" ht="17.399999999999999" x14ac:dyDescent="0.25">
      <c r="S29" s="47"/>
      <c r="T29" s="47"/>
    </row>
    <row r="30" spans="1:20" ht="17.399999999999999" x14ac:dyDescent="0.25">
      <c r="S30" s="47"/>
      <c r="T30" s="47"/>
    </row>
    <row r="31" spans="1:20" ht="17.399999999999999" x14ac:dyDescent="0.25">
      <c r="S31" s="47"/>
      <c r="T31" s="47"/>
    </row>
    <row r="32" spans="1:20" ht="17.399999999999999" x14ac:dyDescent="0.25">
      <c r="S32" s="47"/>
      <c r="T32" s="47"/>
    </row>
    <row r="33" spans="19:20" ht="17.399999999999999" x14ac:dyDescent="0.25">
      <c r="S33" s="47"/>
      <c r="T33" s="47"/>
    </row>
    <row r="34" spans="19:20" ht="17.399999999999999" x14ac:dyDescent="0.25">
      <c r="S34" s="47"/>
      <c r="T34" s="47"/>
    </row>
    <row r="35" spans="19:20" ht="17.399999999999999" x14ac:dyDescent="0.25">
      <c r="S35" s="47"/>
      <c r="T35" s="47"/>
    </row>
    <row r="36" spans="19:20" ht="17.399999999999999" x14ac:dyDescent="0.25">
      <c r="S36" s="47"/>
      <c r="T36" s="47"/>
    </row>
    <row r="37" spans="19:20" ht="17.399999999999999" x14ac:dyDescent="0.25">
      <c r="S37" s="47"/>
      <c r="T37" s="47"/>
    </row>
    <row r="38" spans="19:20" ht="17.399999999999999" x14ac:dyDescent="0.25">
      <c r="S38" s="47"/>
      <c r="T38" s="47"/>
    </row>
    <row r="39" spans="19:20" ht="17.399999999999999" x14ac:dyDescent="0.25">
      <c r="S39" s="47"/>
      <c r="T39" s="47"/>
    </row>
    <row r="40" spans="19:20" ht="17.399999999999999" x14ac:dyDescent="0.25">
      <c r="S40" s="47"/>
      <c r="T40" s="47"/>
    </row>
    <row r="41" spans="19:20" ht="17.399999999999999" x14ac:dyDescent="0.25">
      <c r="S41" s="47"/>
      <c r="T41" s="47"/>
    </row>
    <row r="42" spans="19:20" ht="17.399999999999999" x14ac:dyDescent="0.25">
      <c r="S42" s="47"/>
      <c r="T42" s="47"/>
    </row>
    <row r="43" spans="19:20" ht="17.399999999999999" x14ac:dyDescent="0.25">
      <c r="S43" s="47"/>
      <c r="T43" s="47"/>
    </row>
    <row r="44" spans="19:20" ht="17.399999999999999" x14ac:dyDescent="0.25">
      <c r="S44" s="47"/>
      <c r="T44" s="47"/>
    </row>
    <row r="45" spans="19:20" ht="17.399999999999999" x14ac:dyDescent="0.25">
      <c r="S45" s="47"/>
      <c r="T45" s="47"/>
    </row>
    <row r="46" spans="19:20" ht="17.399999999999999" x14ac:dyDescent="0.25">
      <c r="S46" s="47"/>
      <c r="T46" s="47"/>
    </row>
    <row r="47" spans="19:20" ht="17.399999999999999" x14ac:dyDescent="0.25">
      <c r="S47" s="47"/>
      <c r="T47" s="47"/>
    </row>
    <row r="48" spans="19:20" ht="17.399999999999999" x14ac:dyDescent="0.25">
      <c r="S48" s="47"/>
      <c r="T48" s="47"/>
    </row>
    <row r="49" spans="19:20" ht="17.399999999999999" x14ac:dyDescent="0.25">
      <c r="S49" s="47"/>
      <c r="T49" s="47"/>
    </row>
    <row r="50" spans="19:20" ht="17.399999999999999" x14ac:dyDescent="0.25">
      <c r="S50" s="47"/>
      <c r="T50" s="47"/>
    </row>
    <row r="51" spans="19:20" ht="17.399999999999999" x14ac:dyDescent="0.25">
      <c r="S51" s="47"/>
      <c r="T51" s="47"/>
    </row>
    <row r="52" spans="19:20" ht="17.399999999999999" x14ac:dyDescent="0.25">
      <c r="S52" s="47"/>
      <c r="T52" s="47"/>
    </row>
    <row r="53" spans="19:20" ht="17.399999999999999" x14ac:dyDescent="0.25">
      <c r="S53" s="47"/>
      <c r="T53" s="47"/>
    </row>
    <row r="54" spans="19:20" ht="17.399999999999999" x14ac:dyDescent="0.25">
      <c r="S54" s="47"/>
      <c r="T54" s="47"/>
    </row>
    <row r="55" spans="19:20" ht="17.399999999999999" x14ac:dyDescent="0.25">
      <c r="S55" s="47"/>
      <c r="T55" s="47"/>
    </row>
    <row r="56" spans="19:20" ht="17.399999999999999" x14ac:dyDescent="0.25">
      <c r="S56" s="47"/>
      <c r="T56" s="47"/>
    </row>
    <row r="57" spans="19:20" ht="17.399999999999999" x14ac:dyDescent="0.25">
      <c r="S57" s="47"/>
      <c r="T57" s="47"/>
    </row>
    <row r="58" spans="19:20" ht="17.399999999999999" x14ac:dyDescent="0.25">
      <c r="S58" s="47"/>
      <c r="T58" s="47"/>
    </row>
    <row r="59" spans="19:20" ht="17.399999999999999" x14ac:dyDescent="0.25">
      <c r="S59" s="47"/>
      <c r="T59" s="47"/>
    </row>
    <row r="60" spans="19:20" ht="17.399999999999999" x14ac:dyDescent="0.25">
      <c r="S60" s="47"/>
      <c r="T60" s="47"/>
    </row>
    <row r="61" spans="19:20" ht="17.399999999999999" x14ac:dyDescent="0.25">
      <c r="S61" s="47"/>
      <c r="T61" s="47"/>
    </row>
    <row r="62" spans="19:20" ht="17.399999999999999" x14ac:dyDescent="0.25">
      <c r="S62" s="47"/>
      <c r="T62" s="47"/>
    </row>
    <row r="63" spans="19:20" ht="17.399999999999999" x14ac:dyDescent="0.25">
      <c r="S63" s="47"/>
      <c r="T63" s="47"/>
    </row>
    <row r="64" spans="19:20" ht="17.399999999999999" x14ac:dyDescent="0.25">
      <c r="S64" s="47"/>
      <c r="T64" s="47"/>
    </row>
    <row r="65" spans="19:20" ht="17.399999999999999" x14ac:dyDescent="0.25">
      <c r="S65" s="47"/>
      <c r="T65" s="47"/>
    </row>
    <row r="66" spans="19:20" ht="17.399999999999999" x14ac:dyDescent="0.25">
      <c r="S66" s="47"/>
      <c r="T66" s="47"/>
    </row>
    <row r="67" spans="19:20" ht="17.399999999999999" x14ac:dyDescent="0.25">
      <c r="S67" s="47"/>
      <c r="T67" s="47"/>
    </row>
    <row r="68" spans="19:20" ht="17.399999999999999" x14ac:dyDescent="0.25">
      <c r="S68" s="47"/>
      <c r="T68" s="47"/>
    </row>
    <row r="69" spans="19:20" ht="17.399999999999999" x14ac:dyDescent="0.25">
      <c r="S69" s="47"/>
      <c r="T69" s="47"/>
    </row>
    <row r="70" spans="19:20" ht="17.399999999999999" x14ac:dyDescent="0.25">
      <c r="S70" s="47"/>
      <c r="T70" s="47"/>
    </row>
    <row r="71" spans="19:20" ht="17.399999999999999" x14ac:dyDescent="0.25">
      <c r="S71" s="47"/>
      <c r="T71" s="47"/>
    </row>
    <row r="72" spans="19:20" ht="17.399999999999999" x14ac:dyDescent="0.25">
      <c r="S72" s="47"/>
      <c r="T72" s="47"/>
    </row>
    <row r="73" spans="19:20" ht="17.399999999999999" x14ac:dyDescent="0.25">
      <c r="S73" s="47"/>
      <c r="T73" s="47"/>
    </row>
    <row r="74" spans="19:20" ht="17.399999999999999" x14ac:dyDescent="0.25">
      <c r="S74" s="47"/>
      <c r="T74" s="47"/>
    </row>
    <row r="75" spans="19:20" ht="17.399999999999999" x14ac:dyDescent="0.25">
      <c r="S75" s="47"/>
      <c r="T75" s="47"/>
    </row>
    <row r="76" spans="19:20" ht="17.399999999999999" x14ac:dyDescent="0.25">
      <c r="S76" s="47"/>
      <c r="T76" s="47"/>
    </row>
    <row r="77" spans="19:20" ht="17.399999999999999" x14ac:dyDescent="0.25">
      <c r="S77" s="47"/>
      <c r="T77" s="47"/>
    </row>
    <row r="78" spans="19:20" ht="17.399999999999999" x14ac:dyDescent="0.25">
      <c r="S78" s="47"/>
      <c r="T78" s="47"/>
    </row>
    <row r="79" spans="19:20" ht="17.399999999999999" x14ac:dyDescent="0.25">
      <c r="S79" s="47"/>
      <c r="T79" s="47"/>
    </row>
    <row r="80" spans="19:20" ht="17.399999999999999" x14ac:dyDescent="0.25">
      <c r="S80" s="47"/>
      <c r="T80" s="47"/>
    </row>
    <row r="81" spans="19:20" ht="17.399999999999999" x14ac:dyDescent="0.25">
      <c r="S81" s="47"/>
      <c r="T81" s="47"/>
    </row>
    <row r="82" spans="19:20" ht="17.399999999999999" x14ac:dyDescent="0.25">
      <c r="S82" s="47"/>
      <c r="T82" s="47"/>
    </row>
    <row r="83" spans="19:20" ht="17.399999999999999" x14ac:dyDescent="0.25">
      <c r="S83" s="47"/>
      <c r="T83" s="47"/>
    </row>
    <row r="84" spans="19:20" ht="17.399999999999999" x14ac:dyDescent="0.25">
      <c r="S84" s="47"/>
      <c r="T84" s="47"/>
    </row>
    <row r="85" spans="19:20" ht="17.399999999999999" x14ac:dyDescent="0.25">
      <c r="S85" s="47"/>
      <c r="T85" s="47"/>
    </row>
    <row r="86" spans="19:20" ht="17.399999999999999" x14ac:dyDescent="0.25">
      <c r="S86" s="47"/>
      <c r="T86" s="47"/>
    </row>
    <row r="87" spans="19:20" ht="17.399999999999999" x14ac:dyDescent="0.25">
      <c r="S87" s="47"/>
      <c r="T87" s="47"/>
    </row>
    <row r="88" spans="19:20" ht="17.399999999999999" x14ac:dyDescent="0.25">
      <c r="S88" s="47"/>
      <c r="T88" s="47"/>
    </row>
    <row r="89" spans="19:20" ht="17.399999999999999" x14ac:dyDescent="0.25">
      <c r="S89" s="47"/>
      <c r="T89" s="47"/>
    </row>
    <row r="90" spans="19:20" ht="17.399999999999999" x14ac:dyDescent="0.25">
      <c r="S90" s="47"/>
      <c r="T90" s="47"/>
    </row>
    <row r="91" spans="19:20" ht="17.399999999999999" x14ac:dyDescent="0.25">
      <c r="S91" s="47"/>
      <c r="T91" s="47"/>
    </row>
    <row r="92" spans="19:20" ht="17.399999999999999" x14ac:dyDescent="0.25">
      <c r="S92" s="47"/>
      <c r="T92" s="47"/>
    </row>
    <row r="93" spans="19:20" ht="17.399999999999999" x14ac:dyDescent="0.25">
      <c r="S93" s="47"/>
      <c r="T93" s="47"/>
    </row>
    <row r="94" spans="19:20" ht="17.399999999999999" x14ac:dyDescent="0.25">
      <c r="S94" s="47"/>
      <c r="T94" s="47"/>
    </row>
    <row r="95" spans="19:20" ht="17.399999999999999" x14ac:dyDescent="0.25">
      <c r="S95" s="47"/>
      <c r="T95" s="47"/>
    </row>
    <row r="96" spans="19:20" ht="17.399999999999999" x14ac:dyDescent="0.25">
      <c r="S96" s="47"/>
      <c r="T96" s="47"/>
    </row>
    <row r="97" spans="19:20" ht="17.399999999999999" x14ac:dyDescent="0.25">
      <c r="S97" s="47"/>
      <c r="T97" s="47"/>
    </row>
    <row r="98" spans="19:20" ht="17.399999999999999" x14ac:dyDescent="0.25">
      <c r="S98" s="47"/>
      <c r="T98" s="47"/>
    </row>
    <row r="99" spans="19:20" ht="17.399999999999999" x14ac:dyDescent="0.25">
      <c r="S99" s="47"/>
      <c r="T99" s="47"/>
    </row>
    <row r="100" spans="19:20" ht="17.399999999999999" x14ac:dyDescent="0.25">
      <c r="S100" s="47"/>
      <c r="T100" s="47"/>
    </row>
    <row r="101" spans="19:20" ht="17.399999999999999" x14ac:dyDescent="0.25">
      <c r="S101" s="47"/>
      <c r="T101" s="47"/>
    </row>
    <row r="102" spans="19:20" ht="17.399999999999999" x14ac:dyDescent="0.25">
      <c r="S102" s="47"/>
      <c r="T102" s="47"/>
    </row>
    <row r="103" spans="19:20" ht="17.399999999999999" x14ac:dyDescent="0.25">
      <c r="S103" s="47"/>
      <c r="T103" s="47"/>
    </row>
    <row r="104" spans="19:20" ht="17.399999999999999" x14ac:dyDescent="0.25">
      <c r="S104" s="47"/>
      <c r="T104" s="47"/>
    </row>
    <row r="105" spans="19:20" ht="17.399999999999999" x14ac:dyDescent="0.25">
      <c r="S105" s="47"/>
      <c r="T105" s="47"/>
    </row>
    <row r="106" spans="19:20" ht="17.399999999999999" x14ac:dyDescent="0.25">
      <c r="S106" s="47"/>
      <c r="T106" s="47"/>
    </row>
    <row r="107" spans="19:20" ht="17.399999999999999" x14ac:dyDescent="0.25">
      <c r="S107" s="47"/>
      <c r="T107" s="47"/>
    </row>
    <row r="108" spans="19:20" ht="17.399999999999999" x14ac:dyDescent="0.25">
      <c r="S108" s="47"/>
      <c r="T108" s="47"/>
    </row>
    <row r="109" spans="19:20" ht="17.399999999999999" x14ac:dyDescent="0.25">
      <c r="S109" s="47"/>
      <c r="T109" s="47"/>
    </row>
    <row r="110" spans="19:20" ht="17.399999999999999" x14ac:dyDescent="0.25">
      <c r="S110" s="47"/>
      <c r="T110" s="47"/>
    </row>
    <row r="111" spans="19:20" ht="17.399999999999999" x14ac:dyDescent="0.25">
      <c r="S111" s="47"/>
      <c r="T111" s="47"/>
    </row>
    <row r="112" spans="19:20" ht="17.399999999999999" x14ac:dyDescent="0.25">
      <c r="S112" s="47"/>
      <c r="T112" s="47"/>
    </row>
    <row r="113" spans="19:20" ht="17.399999999999999" x14ac:dyDescent="0.25">
      <c r="S113" s="47"/>
      <c r="T113" s="47"/>
    </row>
    <row r="114" spans="19:20" ht="17.399999999999999" x14ac:dyDescent="0.25">
      <c r="S114" s="47"/>
      <c r="T114" s="47"/>
    </row>
    <row r="115" spans="19:20" ht="17.399999999999999" x14ac:dyDescent="0.25">
      <c r="S115" s="47"/>
      <c r="T115" s="47"/>
    </row>
    <row r="116" spans="19:20" ht="17.399999999999999" x14ac:dyDescent="0.25">
      <c r="S116" s="47"/>
      <c r="T116" s="47"/>
    </row>
    <row r="117" spans="19:20" ht="17.399999999999999" x14ac:dyDescent="0.25">
      <c r="S117" s="47"/>
      <c r="T117" s="47"/>
    </row>
    <row r="118" spans="19:20" ht="17.399999999999999" x14ac:dyDescent="0.25">
      <c r="S118" s="47"/>
      <c r="T118" s="47"/>
    </row>
    <row r="119" spans="19:20" ht="17.399999999999999" x14ac:dyDescent="0.25">
      <c r="S119" s="47"/>
      <c r="T119" s="47"/>
    </row>
    <row r="120" spans="19:20" ht="17.399999999999999" x14ac:dyDescent="0.25">
      <c r="S120" s="47"/>
      <c r="T120" s="47"/>
    </row>
    <row r="121" spans="19:20" ht="17.399999999999999" x14ac:dyDescent="0.25">
      <c r="S121" s="47"/>
      <c r="T121" s="47"/>
    </row>
    <row r="122" spans="19:20" ht="17.399999999999999" x14ac:dyDescent="0.25">
      <c r="S122" s="47"/>
      <c r="T122" s="47"/>
    </row>
    <row r="123" spans="19:20" ht="17.399999999999999" x14ac:dyDescent="0.25">
      <c r="S123" s="47"/>
      <c r="T123" s="47"/>
    </row>
    <row r="124" spans="19:20" ht="17.399999999999999" x14ac:dyDescent="0.25">
      <c r="S124" s="47"/>
      <c r="T124" s="47"/>
    </row>
    <row r="125" spans="19:20" ht="17.399999999999999" x14ac:dyDescent="0.25">
      <c r="S125" s="47"/>
      <c r="T125" s="47"/>
    </row>
    <row r="126" spans="19:20" ht="17.399999999999999" x14ac:dyDescent="0.25">
      <c r="S126" s="47"/>
      <c r="T126" s="47"/>
    </row>
    <row r="127" spans="19:20" ht="17.399999999999999" x14ac:dyDescent="0.25">
      <c r="S127" s="47"/>
      <c r="T127" s="47"/>
    </row>
    <row r="128" spans="19:20" ht="17.399999999999999" x14ac:dyDescent="0.25">
      <c r="S128" s="47"/>
      <c r="T128" s="47"/>
    </row>
    <row r="129" spans="19:20" ht="17.399999999999999" x14ac:dyDescent="0.25">
      <c r="S129" s="47"/>
      <c r="T129" s="47"/>
    </row>
    <row r="130" spans="19:20" ht="17.399999999999999" x14ac:dyDescent="0.25">
      <c r="S130" s="47"/>
      <c r="T130" s="47"/>
    </row>
    <row r="131" spans="19:20" ht="17.399999999999999" x14ac:dyDescent="0.25">
      <c r="S131" s="47"/>
      <c r="T131" s="47"/>
    </row>
    <row r="132" spans="19:20" ht="17.399999999999999" x14ac:dyDescent="0.25">
      <c r="S132" s="47"/>
      <c r="T132" s="47"/>
    </row>
    <row r="133" spans="19:20" ht="17.399999999999999" x14ac:dyDescent="0.25">
      <c r="S133" s="47"/>
      <c r="T133" s="47"/>
    </row>
    <row r="134" spans="19:20" ht="17.399999999999999" x14ac:dyDescent="0.25">
      <c r="S134" s="47"/>
      <c r="T134" s="47"/>
    </row>
    <row r="135" spans="19:20" ht="17.399999999999999" x14ac:dyDescent="0.25">
      <c r="S135" s="47"/>
      <c r="T135" s="47"/>
    </row>
    <row r="136" spans="19:20" ht="17.399999999999999" x14ac:dyDescent="0.25">
      <c r="S136" s="47"/>
      <c r="T136" s="47"/>
    </row>
    <row r="137" spans="19:20" ht="17.399999999999999" x14ac:dyDescent="0.25">
      <c r="S137" s="47"/>
      <c r="T137" s="47"/>
    </row>
  </sheetData>
  <sheetProtection sheet="1" formatCells="0"/>
  <protectedRanges>
    <protectedRange sqref="D7 I7 F7:G7" name="Range1"/>
  </protectedRanges>
  <mergeCells count="10">
    <mergeCell ref="C24:P24"/>
    <mergeCell ref="C25:P25"/>
    <mergeCell ref="B26:P26"/>
    <mergeCell ref="L1:P1"/>
    <mergeCell ref="B7:C7"/>
    <mergeCell ref="D7:G7"/>
    <mergeCell ref="H7:K7"/>
    <mergeCell ref="L7:P7"/>
    <mergeCell ref="C10:K10"/>
    <mergeCell ref="L10:P10"/>
  </mergeCells>
  <phoneticPr fontId="68" type="noConversion"/>
  <conditionalFormatting sqref="B13 B15 B17 B19 B21">
    <cfRule type="expression" dxfId="2" priority="3">
      <formula>C13=""</formula>
    </cfRule>
  </conditionalFormatting>
  <conditionalFormatting sqref="B12:P22">
    <cfRule type="containsBlanks" dxfId="1" priority="6">
      <formula>LEN(TRIM(B12))=0</formula>
    </cfRule>
  </conditionalFormatting>
  <conditionalFormatting sqref="L12:P21 L22">
    <cfRule type="containsText" dxfId="0" priority="5" operator="containsText" text="Direct">
      <formula>NOT(ISERROR(SEARCH("Direct",L12)))</formula>
    </cfRule>
  </conditionalFormatting>
  <hyperlinks>
    <hyperlink ref="B26" display="www.VLS-Global.com" xr:uid="{8FD17824-CA2D-4720-B619-C90BA53EDDDD}"/>
  </hyperlinks>
  <pageMargins left="0.21" right="0.18" top="0.41" bottom="0.34" header="0.31496062992125984" footer="0.31496062992125984"/>
  <pageSetup paperSize="9" scale="82" fitToHeight="0" orientation="landscape" horizont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9030E29A-B345-499B-8312-6DA2AB7075EC}">
          <x14:formula1>
            <xm:f>Origin!$A:$A</xm:f>
          </x14:formula1>
          <xm:sqref>D7:G7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CAB5-2D38-4440-BDB3-26A2064097A4}">
  <sheetPr>
    <pageSetUpPr autoPageBreaks="0"/>
  </sheetPr>
  <dimension ref="A1:G28"/>
  <sheetViews>
    <sheetView showGridLines="0" showRowColHeaders="0" zoomScaleNormal="100" zoomScaleSheetLayoutView="80" workbookViewId="0">
      <pane xSplit="1" ySplit="26" topLeftCell="B27" activePane="bottomRight" state="frozen"/>
      <selection pane="topRight" activeCell="B1" sqref="B1"/>
      <selection pane="bottomLeft" activeCell="A26" sqref="A26"/>
      <selection pane="bottomRight" activeCell="B1" sqref="B1"/>
    </sheetView>
  </sheetViews>
  <sheetFormatPr defaultColWidth="8.6640625" defaultRowHeight="13.8" x14ac:dyDescent="0.25"/>
  <cols>
    <col min="1" max="1" width="2.6640625" style="13" customWidth="1"/>
    <col min="2" max="2" width="22.6640625" style="13" customWidth="1"/>
    <col min="3" max="7" width="19.6640625" style="13" customWidth="1"/>
    <col min="8" max="15" width="6" style="13" customWidth="1"/>
    <col min="16" max="18" width="7.44140625" style="13" customWidth="1"/>
    <col min="19" max="26" width="6" style="13" customWidth="1"/>
    <col min="27" max="29" width="7.44140625" style="13" customWidth="1"/>
    <col min="30" max="37" width="6" style="13" customWidth="1"/>
    <col min="38" max="40" width="7.44140625" style="13" customWidth="1"/>
    <col min="41" max="48" width="6" style="13" customWidth="1"/>
    <col min="49" max="51" width="7.44140625" style="13" customWidth="1"/>
    <col min="52" max="52" width="6" style="13" customWidth="1"/>
    <col min="53" max="16384" width="8.6640625" style="13"/>
  </cols>
  <sheetData>
    <row r="1" spans="1:7" s="161" customFormat="1" ht="25.95" customHeight="1" x14ac:dyDescent="0.3">
      <c r="B1" s="190" t="s">
        <v>595</v>
      </c>
      <c r="F1" s="299" t="s">
        <v>560</v>
      </c>
      <c r="G1" s="299"/>
    </row>
    <row r="2" spans="1:7" ht="15" customHeight="1" x14ac:dyDescent="0.25"/>
    <row r="3" spans="1:7" ht="15" customHeight="1" x14ac:dyDescent="0.25"/>
    <row r="4" spans="1:7" ht="15" customHeight="1" x14ac:dyDescent="0.3">
      <c r="B4" s="194" t="s">
        <v>1378</v>
      </c>
    </row>
    <row r="5" spans="1:7" ht="15" customHeight="1" x14ac:dyDescent="0.25">
      <c r="B5" s="160"/>
    </row>
    <row r="6" spans="1:7" ht="15" customHeight="1" x14ac:dyDescent="0.25"/>
    <row r="7" spans="1:7" s="59" customFormat="1" ht="19.95" customHeight="1" thickBot="1" x14ac:dyDescent="0.35">
      <c r="A7" s="163"/>
      <c r="B7" s="375" t="s">
        <v>1379</v>
      </c>
      <c r="C7" s="375"/>
      <c r="D7" s="375"/>
      <c r="E7" s="375"/>
      <c r="F7" s="375"/>
      <c r="G7" s="376"/>
    </row>
    <row r="8" spans="1:7" s="84" customFormat="1" ht="19.95" customHeight="1" thickBot="1" x14ac:dyDescent="0.35">
      <c r="A8" s="164"/>
      <c r="B8" s="403" t="s">
        <v>596</v>
      </c>
      <c r="C8" s="404" t="s">
        <v>597</v>
      </c>
      <c r="D8" s="404" t="s">
        <v>598</v>
      </c>
      <c r="E8" s="404" t="s">
        <v>599</v>
      </c>
      <c r="F8" s="405" t="s">
        <v>600</v>
      </c>
      <c r="G8" s="406" t="s">
        <v>601</v>
      </c>
    </row>
    <row r="9" spans="1:7" s="55" customFormat="1" ht="33.6" customHeight="1" thickBot="1" x14ac:dyDescent="0.35">
      <c r="A9" s="165"/>
      <c r="B9" s="162" t="s">
        <v>602</v>
      </c>
      <c r="C9" s="168">
        <v>28</v>
      </c>
      <c r="D9" s="168">
        <v>30</v>
      </c>
      <c r="E9" s="168">
        <v>28</v>
      </c>
      <c r="F9" s="168">
        <v>26</v>
      </c>
      <c r="G9" s="169">
        <v>30</v>
      </c>
    </row>
    <row r="10" spans="1:7" s="55" customFormat="1" ht="33.6" customHeight="1" thickBot="1" x14ac:dyDescent="0.35">
      <c r="A10" s="165"/>
      <c r="B10" s="162" t="s">
        <v>603</v>
      </c>
      <c r="C10" s="168">
        <v>115</v>
      </c>
      <c r="D10" s="168">
        <v>120</v>
      </c>
      <c r="E10" s="168">
        <v>115</v>
      </c>
      <c r="F10" s="168">
        <v>115</v>
      </c>
      <c r="G10" s="169">
        <v>110</v>
      </c>
    </row>
    <row r="11" spans="1:7" s="55" customFormat="1" ht="33.6" customHeight="1" thickBot="1" x14ac:dyDescent="0.35">
      <c r="A11" s="165"/>
      <c r="B11" s="162" t="s">
        <v>604</v>
      </c>
      <c r="C11" s="170">
        <v>0.33</v>
      </c>
      <c r="D11" s="170">
        <v>0.36499999999999999</v>
      </c>
      <c r="E11" s="170">
        <v>0.32</v>
      </c>
      <c r="F11" s="170">
        <v>0.495</v>
      </c>
      <c r="G11" s="171">
        <v>0.41620000000000001</v>
      </c>
    </row>
    <row r="12" spans="1:7" s="55" customFormat="1" ht="33.6" customHeight="1" thickBot="1" x14ac:dyDescent="0.35">
      <c r="A12" s="165"/>
      <c r="B12" s="407" t="s">
        <v>605</v>
      </c>
      <c r="C12" s="172">
        <v>0.08</v>
      </c>
      <c r="D12" s="408">
        <v>6.4000000000000001E-2</v>
      </c>
      <c r="E12" s="172">
        <v>0.08</v>
      </c>
      <c r="F12" s="172">
        <v>0</v>
      </c>
      <c r="G12" s="409">
        <v>0</v>
      </c>
    </row>
    <row r="13" spans="1:7" s="55" customFormat="1" ht="33.6" customHeight="1" thickBot="1" x14ac:dyDescent="0.35">
      <c r="A13" s="165"/>
      <c r="B13" s="410" t="s">
        <v>1380</v>
      </c>
      <c r="C13" s="168">
        <v>45</v>
      </c>
      <c r="D13" s="168">
        <v>45</v>
      </c>
      <c r="E13" s="168">
        <v>45</v>
      </c>
      <c r="F13" s="168">
        <v>45</v>
      </c>
      <c r="G13" s="169">
        <v>45</v>
      </c>
    </row>
    <row r="14" spans="1:7" s="55" customFormat="1" ht="33.6" customHeight="1" x14ac:dyDescent="0.3">
      <c r="A14" s="165"/>
      <c r="B14" s="410" t="s">
        <v>606</v>
      </c>
      <c r="C14" s="411" t="s">
        <v>607</v>
      </c>
      <c r="D14" s="167">
        <v>70</v>
      </c>
      <c r="E14" s="411" t="s">
        <v>608</v>
      </c>
      <c r="F14" s="411">
        <v>60</v>
      </c>
      <c r="G14" s="412" t="s">
        <v>1381</v>
      </c>
    </row>
    <row r="15" spans="1:7" ht="15.6" customHeight="1" x14ac:dyDescent="0.25">
      <c r="B15" s="377" t="s">
        <v>610</v>
      </c>
      <c r="C15" s="378"/>
      <c r="D15" s="378"/>
      <c r="E15" s="378"/>
      <c r="F15" s="378"/>
      <c r="G15" s="379"/>
    </row>
    <row r="16" spans="1:7" ht="15.6" customHeight="1" x14ac:dyDescent="0.25">
      <c r="B16" s="372" t="s">
        <v>611</v>
      </c>
      <c r="C16" s="373"/>
      <c r="D16" s="373"/>
      <c r="E16" s="373"/>
      <c r="F16" s="373"/>
      <c r="G16" s="374"/>
    </row>
    <row r="17" spans="2:7" s="50" customFormat="1" ht="15.6" customHeight="1" x14ac:dyDescent="0.25">
      <c r="B17" s="372" t="s">
        <v>612</v>
      </c>
      <c r="C17" s="373"/>
      <c r="D17" s="373"/>
      <c r="E17" s="373"/>
      <c r="F17" s="373"/>
      <c r="G17" s="374"/>
    </row>
    <row r="18" spans="2:7" s="50" customFormat="1" ht="15.6" customHeight="1" x14ac:dyDescent="0.25">
      <c r="B18" s="372" t="s">
        <v>613</v>
      </c>
      <c r="C18" s="373"/>
      <c r="D18" s="373"/>
      <c r="E18" s="373"/>
      <c r="F18" s="373"/>
      <c r="G18" s="374"/>
    </row>
    <row r="19" spans="2:7" s="54" customFormat="1" ht="15.6" customHeight="1" x14ac:dyDescent="0.2">
      <c r="B19" s="372" t="s">
        <v>614</v>
      </c>
      <c r="C19" s="373"/>
      <c r="D19" s="373"/>
      <c r="E19" s="373"/>
      <c r="F19" s="373"/>
      <c r="G19" s="374"/>
    </row>
    <row r="20" spans="2:7" s="54" customFormat="1" ht="15.6" customHeight="1" x14ac:dyDescent="0.2">
      <c r="B20" s="372" t="s">
        <v>615</v>
      </c>
      <c r="C20" s="373"/>
      <c r="D20" s="373"/>
      <c r="E20" s="373"/>
      <c r="F20" s="373"/>
      <c r="G20" s="374"/>
    </row>
    <row r="21" spans="2:7" s="54" customFormat="1" ht="15.6" customHeight="1" x14ac:dyDescent="0.2">
      <c r="B21" s="372" t="s">
        <v>616</v>
      </c>
      <c r="C21" s="373"/>
      <c r="D21" s="373"/>
      <c r="E21" s="373"/>
      <c r="F21" s="373"/>
      <c r="G21" s="374"/>
    </row>
    <row r="22" spans="2:7" s="54" customFormat="1" ht="15.6" customHeight="1" x14ac:dyDescent="0.2">
      <c r="B22" s="372" t="s">
        <v>617</v>
      </c>
      <c r="C22" s="373"/>
      <c r="D22" s="373"/>
      <c r="E22" s="373"/>
      <c r="F22" s="373"/>
      <c r="G22" s="374"/>
    </row>
    <row r="23" spans="2:7" s="54" customFormat="1" ht="15.6" customHeight="1" thickBot="1" x14ac:dyDescent="0.25">
      <c r="B23" s="372" t="s">
        <v>618</v>
      </c>
      <c r="C23" s="373"/>
      <c r="D23" s="373"/>
      <c r="E23" s="373"/>
      <c r="F23" s="373"/>
      <c r="G23" s="374"/>
    </row>
    <row r="24" spans="2:7" s="54" customFormat="1" ht="18.600000000000001" customHeight="1" x14ac:dyDescent="0.2">
      <c r="B24" s="381" t="s">
        <v>619</v>
      </c>
      <c r="C24" s="382"/>
      <c r="D24" s="382"/>
      <c r="E24" s="382"/>
      <c r="F24" s="382"/>
      <c r="G24" s="383"/>
    </row>
    <row r="25" spans="2:7" s="54" customFormat="1" ht="12" customHeight="1" x14ac:dyDescent="0.2">
      <c r="C25" s="77"/>
    </row>
    <row r="26" spans="2:7" s="54" customFormat="1" ht="12" customHeight="1" x14ac:dyDescent="0.2">
      <c r="C26" s="77"/>
    </row>
    <row r="27" spans="2:7" ht="11.7" customHeight="1" x14ac:dyDescent="0.25">
      <c r="C27" s="56"/>
      <c r="D27" s="57"/>
      <c r="E27" s="57"/>
      <c r="F27" s="57"/>
    </row>
    <row r="28" spans="2:7" x14ac:dyDescent="0.25">
      <c r="B28" s="380"/>
      <c r="C28" s="380"/>
      <c r="D28" s="380"/>
      <c r="E28" s="380"/>
      <c r="F28" s="380"/>
      <c r="G28" s="380"/>
    </row>
  </sheetData>
  <sheetProtection sheet="1" objects="1" scenarios="1"/>
  <mergeCells count="13">
    <mergeCell ref="B28:G28"/>
    <mergeCell ref="B19:G19"/>
    <mergeCell ref="B20:G20"/>
    <mergeCell ref="B21:G21"/>
    <mergeCell ref="B22:G22"/>
    <mergeCell ref="B23:G23"/>
    <mergeCell ref="B24:G24"/>
    <mergeCell ref="F1:G1"/>
    <mergeCell ref="B7:G7"/>
    <mergeCell ref="B15:G15"/>
    <mergeCell ref="B16:G16"/>
    <mergeCell ref="B17:G17"/>
    <mergeCell ref="B18:G18"/>
  </mergeCells>
  <pageMargins left="0.21" right="0.18" top="0.41" bottom="0.25" header="0.31496062992125984" footer="0.2"/>
  <pageSetup paperSize="9" orientation="landscape"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0BE69-D097-4C79-9796-70E1F3E4C5AE}">
  <sheetPr>
    <pageSetUpPr autoPageBreaks="0" fitToPage="1"/>
  </sheetPr>
  <dimension ref="B1:K38"/>
  <sheetViews>
    <sheetView showGridLines="0" showRowColHeaders="0" zoomScaleNormal="100" zoomScaleSheetLayoutView="100" workbookViewId="0">
      <pane xSplit="3" ySplit="5" topLeftCell="D6" activePane="bottomRight" state="frozen"/>
      <selection pane="topRight" activeCell="C4" sqref="C4"/>
      <selection pane="bottomLeft" activeCell="C4" sqref="C4"/>
      <selection pane="bottomRight" activeCell="I4" sqref="I4"/>
    </sheetView>
  </sheetViews>
  <sheetFormatPr defaultColWidth="8.6640625" defaultRowHeight="13.8" x14ac:dyDescent="0.25"/>
  <cols>
    <col min="1" max="1" width="1.6640625" style="12" customWidth="1"/>
    <col min="2" max="3" width="25.6640625" style="12" customWidth="1"/>
    <col min="4" max="6" width="10.6640625" style="12" customWidth="1"/>
    <col min="7" max="11" width="15.6640625" style="12" customWidth="1"/>
    <col min="12" max="17" width="6" style="12" customWidth="1"/>
    <col min="18" max="20" width="7.44140625" style="12" customWidth="1"/>
    <col min="21" max="28" width="6" style="12" customWidth="1"/>
    <col min="29" max="31" width="7.44140625" style="12" customWidth="1"/>
    <col min="32" max="39" width="6" style="12" customWidth="1"/>
    <col min="40" max="42" width="7.44140625" style="12" customWidth="1"/>
    <col min="43" max="50" width="6" style="12" customWidth="1"/>
    <col min="51" max="53" width="7.44140625" style="12" customWidth="1"/>
    <col min="54" max="54" width="6" style="12" customWidth="1"/>
    <col min="55" max="16384" width="8.6640625" style="12"/>
  </cols>
  <sheetData>
    <row r="1" spans="2:11" s="138" customFormat="1" ht="25.95" customHeight="1" x14ac:dyDescent="0.3">
      <c r="B1" s="191" t="s">
        <v>620</v>
      </c>
      <c r="I1" s="244"/>
      <c r="J1" s="191"/>
      <c r="K1" s="245" t="s">
        <v>1</v>
      </c>
    </row>
    <row r="2" spans="2:11" ht="15" customHeight="1" x14ac:dyDescent="0.25">
      <c r="B2" s="246" t="s">
        <v>621</v>
      </c>
    </row>
    <row r="3" spans="2:11" ht="13.2" customHeight="1" x14ac:dyDescent="0.25">
      <c r="B3" s="13"/>
      <c r="C3" s="13"/>
      <c r="D3" s="13"/>
      <c r="E3" s="13"/>
      <c r="F3" s="13"/>
      <c r="G3" s="13"/>
      <c r="H3" s="13"/>
      <c r="I3" s="13"/>
    </row>
    <row r="4" spans="2:11" ht="25.2" customHeight="1" thickBot="1" x14ac:dyDescent="0.3">
      <c r="B4" s="59"/>
      <c r="C4" s="59"/>
      <c r="D4" s="59"/>
      <c r="E4" s="59"/>
      <c r="F4" s="59"/>
      <c r="G4" s="247"/>
      <c r="H4" s="248"/>
      <c r="I4" s="249" t="s">
        <v>580</v>
      </c>
      <c r="J4" s="248"/>
      <c r="K4" s="248"/>
    </row>
    <row r="5" spans="2:11" s="166" customFormat="1" ht="25.2" customHeight="1" thickBot="1" x14ac:dyDescent="0.35">
      <c r="B5" s="250" t="s">
        <v>622</v>
      </c>
      <c r="C5" s="251" t="s">
        <v>623</v>
      </c>
      <c r="D5" s="251" t="s">
        <v>624</v>
      </c>
      <c r="E5" s="252" t="s">
        <v>625</v>
      </c>
      <c r="F5" s="252" t="s">
        <v>563</v>
      </c>
      <c r="G5" s="253" t="s">
        <v>597</v>
      </c>
      <c r="H5" s="253" t="s">
        <v>598</v>
      </c>
      <c r="I5" s="253" t="s">
        <v>601</v>
      </c>
      <c r="J5" s="253" t="s">
        <v>599</v>
      </c>
      <c r="K5" s="254" t="s">
        <v>600</v>
      </c>
    </row>
    <row r="6" spans="2:11" s="49" customFormat="1" ht="13.2" customHeight="1" thickTop="1" thickBot="1" x14ac:dyDescent="0.35">
      <c r="B6" s="384" t="s">
        <v>153</v>
      </c>
      <c r="C6" s="255" t="s">
        <v>626</v>
      </c>
      <c r="D6" s="255" t="s">
        <v>627</v>
      </c>
      <c r="E6" s="256" t="s">
        <v>628</v>
      </c>
      <c r="F6" s="256" t="s">
        <v>629</v>
      </c>
      <c r="G6" s="257">
        <v>127</v>
      </c>
      <c r="H6" s="257">
        <v>130</v>
      </c>
      <c r="I6" s="257">
        <v>130</v>
      </c>
      <c r="J6" s="257">
        <v>127</v>
      </c>
      <c r="K6" s="258">
        <v>129</v>
      </c>
    </row>
    <row r="7" spans="2:11" s="49" customFormat="1" thickBot="1" x14ac:dyDescent="0.35">
      <c r="B7" s="385"/>
      <c r="C7" s="259" t="s">
        <v>630</v>
      </c>
      <c r="D7" s="259" t="s">
        <v>631</v>
      </c>
      <c r="E7" s="260" t="s">
        <v>632</v>
      </c>
      <c r="F7" s="260" t="s">
        <v>629</v>
      </c>
      <c r="G7" s="261">
        <v>65</v>
      </c>
      <c r="H7" s="261">
        <v>65</v>
      </c>
      <c r="I7" s="261">
        <v>65</v>
      </c>
      <c r="J7" s="261">
        <v>65</v>
      </c>
      <c r="K7" s="262">
        <v>65</v>
      </c>
    </row>
    <row r="8" spans="2:11" s="49" customFormat="1" ht="5.4" hidden="1" customHeight="1" thickTop="1" thickBot="1" x14ac:dyDescent="0.35">
      <c r="B8" s="263"/>
      <c r="C8" s="264"/>
      <c r="D8" s="264"/>
      <c r="E8" s="265"/>
      <c r="F8" s="265"/>
      <c r="G8" s="266"/>
      <c r="H8" s="266"/>
      <c r="I8" s="266"/>
      <c r="J8" s="266"/>
      <c r="K8" s="267"/>
    </row>
    <row r="9" spans="2:11" s="49" customFormat="1" ht="14.4" customHeight="1" thickTop="1" thickBot="1" x14ac:dyDescent="0.35">
      <c r="B9" s="384" t="s">
        <v>633</v>
      </c>
      <c r="C9" s="255" t="s">
        <v>626</v>
      </c>
      <c r="D9" s="255" t="s">
        <v>627</v>
      </c>
      <c r="E9" s="256" t="s">
        <v>628</v>
      </c>
      <c r="F9" s="256" t="s">
        <v>629</v>
      </c>
      <c r="G9" s="257">
        <v>117</v>
      </c>
      <c r="H9" s="257">
        <v>120</v>
      </c>
      <c r="I9" s="257">
        <v>120</v>
      </c>
      <c r="J9" s="257">
        <v>117</v>
      </c>
      <c r="K9" s="258">
        <v>119</v>
      </c>
    </row>
    <row r="10" spans="2:11" s="49" customFormat="1" thickBot="1" x14ac:dyDescent="0.35">
      <c r="B10" s="385"/>
      <c r="C10" s="259" t="s">
        <v>630</v>
      </c>
      <c r="D10" s="259" t="s">
        <v>631</v>
      </c>
      <c r="E10" s="260" t="s">
        <v>632</v>
      </c>
      <c r="F10" s="260" t="s">
        <v>629</v>
      </c>
      <c r="G10" s="261">
        <v>65</v>
      </c>
      <c r="H10" s="261">
        <v>65</v>
      </c>
      <c r="I10" s="261">
        <v>65</v>
      </c>
      <c r="J10" s="261">
        <v>65</v>
      </c>
      <c r="K10" s="262">
        <v>65</v>
      </c>
    </row>
    <row r="11" spans="2:11" s="49" customFormat="1" ht="4.95" hidden="1" customHeight="1" thickTop="1" thickBot="1" x14ac:dyDescent="0.35">
      <c r="B11" s="268"/>
      <c r="C11" s="264"/>
      <c r="D11" s="264"/>
      <c r="E11" s="265"/>
      <c r="F11" s="265"/>
      <c r="G11" s="266"/>
      <c r="H11" s="266"/>
      <c r="I11" s="266"/>
      <c r="J11" s="266"/>
      <c r="K11" s="267"/>
    </row>
    <row r="12" spans="2:11" ht="15" thickTop="1" thickBot="1" x14ac:dyDescent="0.3">
      <c r="B12" s="384" t="s">
        <v>395</v>
      </c>
      <c r="C12" s="255" t="s">
        <v>626</v>
      </c>
      <c r="D12" s="255" t="s">
        <v>627</v>
      </c>
      <c r="E12" s="256" t="s">
        <v>628</v>
      </c>
      <c r="F12" s="256" t="s">
        <v>629</v>
      </c>
      <c r="G12" s="257">
        <v>72</v>
      </c>
      <c r="H12" s="257">
        <v>75</v>
      </c>
      <c r="I12" s="257">
        <v>75</v>
      </c>
      <c r="J12" s="257">
        <v>72</v>
      </c>
      <c r="K12" s="258">
        <v>74</v>
      </c>
    </row>
    <row r="13" spans="2:11" ht="14.4" thickBot="1" x14ac:dyDescent="0.3">
      <c r="B13" s="385"/>
      <c r="C13" s="259" t="s">
        <v>630</v>
      </c>
      <c r="D13" s="259" t="s">
        <v>631</v>
      </c>
      <c r="E13" s="260" t="s">
        <v>632</v>
      </c>
      <c r="F13" s="260" t="s">
        <v>629</v>
      </c>
      <c r="G13" s="261">
        <v>65</v>
      </c>
      <c r="H13" s="261">
        <v>65</v>
      </c>
      <c r="I13" s="261">
        <v>65</v>
      </c>
      <c r="J13" s="261">
        <v>65</v>
      </c>
      <c r="K13" s="262">
        <v>65</v>
      </c>
    </row>
    <row r="14" spans="2:11" s="49" customFormat="1" ht="3.6" hidden="1" customHeight="1" thickTop="1" thickBot="1" x14ac:dyDescent="0.35">
      <c r="B14" s="269"/>
      <c r="C14" s="264"/>
      <c r="D14" s="264"/>
      <c r="E14" s="265"/>
      <c r="F14" s="265"/>
      <c r="G14" s="266"/>
      <c r="H14" s="266"/>
      <c r="I14" s="266"/>
      <c r="J14" s="266"/>
      <c r="K14" s="267"/>
    </row>
    <row r="15" spans="2:11" ht="15" thickTop="1" thickBot="1" x14ac:dyDescent="0.3">
      <c r="B15" s="384" t="s">
        <v>82</v>
      </c>
      <c r="C15" s="255" t="s">
        <v>626</v>
      </c>
      <c r="D15" s="255" t="s">
        <v>627</v>
      </c>
      <c r="E15" s="256" t="s">
        <v>628</v>
      </c>
      <c r="F15" s="256" t="s">
        <v>629</v>
      </c>
      <c r="G15" s="257">
        <v>75</v>
      </c>
      <c r="H15" s="257">
        <v>78</v>
      </c>
      <c r="I15" s="257">
        <v>78</v>
      </c>
      <c r="J15" s="257">
        <v>75</v>
      </c>
      <c r="K15" s="258">
        <v>77</v>
      </c>
    </row>
    <row r="16" spans="2:11" ht="14.4" thickBot="1" x14ac:dyDescent="0.3">
      <c r="B16" s="385"/>
      <c r="C16" s="259" t="s">
        <v>630</v>
      </c>
      <c r="D16" s="259" t="s">
        <v>631</v>
      </c>
      <c r="E16" s="260" t="s">
        <v>632</v>
      </c>
      <c r="F16" s="260" t="s">
        <v>629</v>
      </c>
      <c r="G16" s="261">
        <v>64</v>
      </c>
      <c r="H16" s="261">
        <v>64</v>
      </c>
      <c r="I16" s="261">
        <v>64</v>
      </c>
      <c r="J16" s="261">
        <v>64</v>
      </c>
      <c r="K16" s="262">
        <v>64</v>
      </c>
    </row>
    <row r="17" spans="2:11" s="49" customFormat="1" ht="5.4" hidden="1" customHeight="1" thickTop="1" thickBot="1" x14ac:dyDescent="0.35">
      <c r="B17" s="269"/>
      <c r="C17" s="264"/>
      <c r="D17" s="264"/>
      <c r="E17" s="265"/>
      <c r="F17" s="265"/>
      <c r="G17" s="266"/>
      <c r="H17" s="266"/>
      <c r="I17" s="266"/>
      <c r="J17" s="266"/>
      <c r="K17" s="267"/>
    </row>
    <row r="18" spans="2:11" ht="15" thickTop="1" thickBot="1" x14ac:dyDescent="0.3">
      <c r="B18" s="384" t="s">
        <v>528</v>
      </c>
      <c r="C18" s="255" t="s">
        <v>626</v>
      </c>
      <c r="D18" s="255" t="s">
        <v>627</v>
      </c>
      <c r="E18" s="256" t="s">
        <v>628</v>
      </c>
      <c r="F18" s="256" t="s">
        <v>629</v>
      </c>
      <c r="G18" s="257">
        <v>82</v>
      </c>
      <c r="H18" s="257">
        <v>85</v>
      </c>
      <c r="I18" s="257">
        <v>95</v>
      </c>
      <c r="J18" s="257">
        <v>92</v>
      </c>
      <c r="K18" s="258">
        <v>94</v>
      </c>
    </row>
    <row r="19" spans="2:11" ht="12.6" customHeight="1" thickBot="1" x14ac:dyDescent="0.3">
      <c r="B19" s="385"/>
      <c r="C19" s="259" t="s">
        <v>630</v>
      </c>
      <c r="D19" s="259" t="s">
        <v>631</v>
      </c>
      <c r="E19" s="260" t="s">
        <v>632</v>
      </c>
      <c r="F19" s="260" t="s">
        <v>629</v>
      </c>
      <c r="G19" s="261">
        <v>45</v>
      </c>
      <c r="H19" s="261">
        <v>45</v>
      </c>
      <c r="I19" s="261">
        <v>45</v>
      </c>
      <c r="J19" s="261">
        <v>45</v>
      </c>
      <c r="K19" s="262">
        <v>45</v>
      </c>
    </row>
    <row r="20" spans="2:11" ht="15" thickTop="1" thickBot="1" x14ac:dyDescent="0.3">
      <c r="B20" s="384" t="s">
        <v>634</v>
      </c>
      <c r="C20" s="255" t="s">
        <v>626</v>
      </c>
      <c r="D20" s="255" t="s">
        <v>627</v>
      </c>
      <c r="E20" s="256" t="s">
        <v>628</v>
      </c>
      <c r="F20" s="256" t="s">
        <v>629</v>
      </c>
      <c r="G20" s="257">
        <v>102</v>
      </c>
      <c r="H20" s="257">
        <v>105</v>
      </c>
      <c r="I20" s="257"/>
      <c r="J20" s="257"/>
      <c r="K20" s="258"/>
    </row>
    <row r="21" spans="2:11" ht="12.6" customHeight="1" thickBot="1" x14ac:dyDescent="0.3">
      <c r="B21" s="385"/>
      <c r="C21" s="259" t="s">
        <v>630</v>
      </c>
      <c r="D21" s="259" t="s">
        <v>631</v>
      </c>
      <c r="E21" s="260" t="s">
        <v>632</v>
      </c>
      <c r="F21" s="260" t="s">
        <v>629</v>
      </c>
      <c r="G21" s="261">
        <v>65</v>
      </c>
      <c r="H21" s="261">
        <v>65</v>
      </c>
      <c r="I21" s="261"/>
      <c r="J21" s="261"/>
      <c r="K21" s="262"/>
    </row>
    <row r="22" spans="2:11" s="49" customFormat="1" ht="4.2" hidden="1" customHeight="1" thickTop="1" thickBot="1" x14ac:dyDescent="0.35">
      <c r="B22" s="269"/>
      <c r="C22" s="264"/>
      <c r="D22" s="264"/>
      <c r="E22" s="265"/>
      <c r="F22" s="265"/>
      <c r="G22" s="266"/>
      <c r="H22" s="266"/>
      <c r="I22" s="266"/>
      <c r="J22" s="266"/>
      <c r="K22" s="267"/>
    </row>
    <row r="23" spans="2:11" ht="15" thickTop="1" thickBot="1" x14ac:dyDescent="0.3">
      <c r="B23" s="384" t="s">
        <v>635</v>
      </c>
      <c r="C23" s="255" t="s">
        <v>626</v>
      </c>
      <c r="D23" s="255" t="s">
        <v>627</v>
      </c>
      <c r="E23" s="256" t="s">
        <v>628</v>
      </c>
      <c r="F23" s="256" t="s">
        <v>629</v>
      </c>
      <c r="G23" s="257">
        <v>112</v>
      </c>
      <c r="H23" s="257">
        <v>115</v>
      </c>
      <c r="I23" s="257">
        <v>115</v>
      </c>
      <c r="J23" s="257">
        <v>112</v>
      </c>
      <c r="K23" s="258">
        <v>114</v>
      </c>
    </row>
    <row r="24" spans="2:11" ht="14.4" thickBot="1" x14ac:dyDescent="0.3">
      <c r="B24" s="385"/>
      <c r="C24" s="259" t="s">
        <v>630</v>
      </c>
      <c r="D24" s="259" t="s">
        <v>631</v>
      </c>
      <c r="E24" s="260" t="s">
        <v>632</v>
      </c>
      <c r="F24" s="260" t="s">
        <v>629</v>
      </c>
      <c r="G24" s="261">
        <v>65</v>
      </c>
      <c r="H24" s="261">
        <v>65</v>
      </c>
      <c r="I24" s="261">
        <v>65</v>
      </c>
      <c r="J24" s="261">
        <v>65</v>
      </c>
      <c r="K24" s="262">
        <v>65</v>
      </c>
    </row>
    <row r="25" spans="2:11" s="49" customFormat="1" ht="4.2" hidden="1" customHeight="1" thickTop="1" thickBot="1" x14ac:dyDescent="0.35">
      <c r="B25" s="269"/>
      <c r="C25" s="264"/>
      <c r="D25" s="264"/>
      <c r="E25" s="265"/>
      <c r="F25" s="265"/>
      <c r="G25" s="266"/>
      <c r="H25" s="266"/>
      <c r="I25" s="266"/>
      <c r="J25" s="266"/>
      <c r="K25" s="267"/>
    </row>
    <row r="26" spans="2:11" s="270" customFormat="1" ht="15" thickTop="1" thickBot="1" x14ac:dyDescent="0.3">
      <c r="B26" s="384" t="s">
        <v>636</v>
      </c>
      <c r="C26" s="255" t="s">
        <v>626</v>
      </c>
      <c r="D26" s="255" t="s">
        <v>627</v>
      </c>
      <c r="E26" s="256" t="s">
        <v>628</v>
      </c>
      <c r="F26" s="256" t="s">
        <v>629</v>
      </c>
      <c r="G26" s="257">
        <v>107</v>
      </c>
      <c r="H26" s="257">
        <v>110</v>
      </c>
      <c r="I26" s="257">
        <v>110</v>
      </c>
      <c r="J26" s="257">
        <v>107</v>
      </c>
      <c r="K26" s="258">
        <v>109</v>
      </c>
    </row>
    <row r="27" spans="2:11" s="270" customFormat="1" ht="14.4" thickBot="1" x14ac:dyDescent="0.3">
      <c r="B27" s="385"/>
      <c r="C27" s="259" t="s">
        <v>630</v>
      </c>
      <c r="D27" s="259" t="s">
        <v>631</v>
      </c>
      <c r="E27" s="260" t="s">
        <v>632</v>
      </c>
      <c r="F27" s="260" t="s">
        <v>629</v>
      </c>
      <c r="G27" s="261">
        <v>65</v>
      </c>
      <c r="H27" s="261">
        <v>65</v>
      </c>
      <c r="I27" s="261">
        <v>65</v>
      </c>
      <c r="J27" s="261">
        <v>65</v>
      </c>
      <c r="K27" s="262">
        <v>65</v>
      </c>
    </row>
    <row r="28" spans="2:11" s="49" customFormat="1" ht="5.4" hidden="1" customHeight="1" thickTop="1" thickBot="1" x14ac:dyDescent="0.35">
      <c r="B28" s="269"/>
      <c r="C28" s="264"/>
      <c r="D28" s="264"/>
      <c r="E28" s="265"/>
      <c r="F28" s="265"/>
      <c r="G28" s="266"/>
      <c r="H28" s="266"/>
      <c r="I28" s="266"/>
      <c r="J28" s="266"/>
      <c r="K28" s="267"/>
    </row>
    <row r="29" spans="2:11" ht="14.4" customHeight="1" thickTop="1" thickBot="1" x14ac:dyDescent="0.3">
      <c r="B29" s="386" t="s">
        <v>637</v>
      </c>
      <c r="C29" s="271" t="s">
        <v>626</v>
      </c>
      <c r="D29" s="271" t="s">
        <v>627</v>
      </c>
      <c r="E29" s="272" t="s">
        <v>628</v>
      </c>
      <c r="F29" s="272" t="s">
        <v>629</v>
      </c>
      <c r="G29" s="266">
        <v>117</v>
      </c>
      <c r="H29" s="266">
        <v>120</v>
      </c>
      <c r="I29" s="266">
        <v>20</v>
      </c>
      <c r="J29" s="266">
        <v>117</v>
      </c>
      <c r="K29" s="267">
        <v>119</v>
      </c>
    </row>
    <row r="30" spans="2:11" ht="14.4" thickBot="1" x14ac:dyDescent="0.3">
      <c r="B30" s="385"/>
      <c r="C30" s="259" t="s">
        <v>630</v>
      </c>
      <c r="D30" s="259" t="s">
        <v>631</v>
      </c>
      <c r="E30" s="260" t="s">
        <v>632</v>
      </c>
      <c r="F30" s="260" t="s">
        <v>629</v>
      </c>
      <c r="G30" s="261">
        <v>65</v>
      </c>
      <c r="H30" s="261">
        <v>65</v>
      </c>
      <c r="I30" s="261">
        <v>65</v>
      </c>
      <c r="J30" s="261">
        <v>65</v>
      </c>
      <c r="K30" s="262">
        <v>65</v>
      </c>
    </row>
    <row r="31" spans="2:11" ht="14.4" hidden="1" thickTop="1" x14ac:dyDescent="0.25">
      <c r="B31" s="273"/>
      <c r="C31" s="274"/>
      <c r="D31" s="274"/>
      <c r="E31" s="59"/>
      <c r="F31" s="59"/>
      <c r="G31" s="59"/>
      <c r="H31" s="59"/>
      <c r="I31" s="59"/>
      <c r="J31" s="59"/>
      <c r="K31" s="59"/>
    </row>
    <row r="32" spans="2:11" ht="15" thickTop="1" thickBot="1" x14ac:dyDescent="0.3">
      <c r="B32" s="275" t="s">
        <v>638</v>
      </c>
      <c r="C32" s="276" t="s">
        <v>639</v>
      </c>
      <c r="D32" s="276" t="s">
        <v>640</v>
      </c>
      <c r="E32" s="277" t="s">
        <v>632</v>
      </c>
      <c r="F32" s="277" t="s">
        <v>629</v>
      </c>
      <c r="G32" s="278">
        <v>35</v>
      </c>
      <c r="H32" s="59"/>
      <c r="I32" s="59"/>
      <c r="J32" s="59"/>
      <c r="K32" s="59"/>
    </row>
    <row r="33" spans="2:9" ht="19.95" customHeight="1" thickBot="1" x14ac:dyDescent="0.3">
      <c r="B33" s="387" t="s">
        <v>641</v>
      </c>
      <c r="C33" s="387"/>
      <c r="D33" s="387"/>
      <c r="E33" s="387"/>
      <c r="F33" s="387"/>
      <c r="G33" s="388"/>
      <c r="H33" s="13"/>
      <c r="I33" s="13"/>
    </row>
    <row r="34" spans="2:9" x14ac:dyDescent="0.25">
      <c r="B34" s="13"/>
      <c r="C34" s="13"/>
      <c r="D34" s="13"/>
      <c r="E34" s="13"/>
      <c r="F34" s="13"/>
      <c r="G34" s="13"/>
      <c r="H34" s="13"/>
      <c r="I34" s="13"/>
    </row>
    <row r="35" spans="2:9" ht="13.95" customHeight="1" x14ac:dyDescent="0.25">
      <c r="B35" s="13"/>
      <c r="C35" s="13"/>
      <c r="D35" s="13"/>
      <c r="E35" s="13"/>
      <c r="F35" s="13"/>
      <c r="G35" s="13"/>
      <c r="H35" s="13"/>
      <c r="I35" s="13"/>
    </row>
    <row r="36" spans="2:9" x14ac:dyDescent="0.25">
      <c r="B36" s="13"/>
      <c r="C36" s="13"/>
      <c r="D36" s="13"/>
      <c r="E36" s="13"/>
      <c r="F36" s="13"/>
      <c r="G36" s="13"/>
      <c r="H36" s="13"/>
      <c r="I36" s="13"/>
    </row>
    <row r="37" spans="2:9" x14ac:dyDescent="0.25">
      <c r="B37" s="13"/>
      <c r="C37" s="13"/>
      <c r="D37" s="13"/>
      <c r="E37" s="13"/>
      <c r="F37" s="13"/>
      <c r="G37" s="13"/>
      <c r="H37" s="13"/>
      <c r="I37" s="13"/>
    </row>
    <row r="38" spans="2:9" x14ac:dyDescent="0.25">
      <c r="B38" s="13"/>
      <c r="C38" s="13"/>
      <c r="D38" s="13"/>
      <c r="E38" s="13"/>
      <c r="F38" s="13"/>
      <c r="G38" s="13"/>
      <c r="H38" s="13"/>
      <c r="I38" s="13"/>
    </row>
  </sheetData>
  <sheetProtection sheet="1" selectLockedCells="1" selectUnlockedCells="1"/>
  <mergeCells count="10">
    <mergeCell ref="B26:B27"/>
    <mergeCell ref="B29:B30"/>
    <mergeCell ref="B33:G33"/>
    <mergeCell ref="B6:B7"/>
    <mergeCell ref="B9:B10"/>
    <mergeCell ref="B12:B13"/>
    <mergeCell ref="B15:B16"/>
    <mergeCell ref="B20:B21"/>
    <mergeCell ref="B23:B24"/>
    <mergeCell ref="B18:B19"/>
  </mergeCells>
  <pageMargins left="0.21" right="0.18" top="0.41" bottom="0.34" header="0.31496062992125984" footer="0.31496062992125984"/>
  <pageSetup paperSize="9" scale="89" fitToHeight="0" orientation="landscape"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988F-D52F-40B7-A27E-C269F30E297A}">
  <sheetPr>
    <pageSetUpPr autoPageBreaks="0" fitToPage="1"/>
  </sheetPr>
  <dimension ref="B1:K38"/>
  <sheetViews>
    <sheetView showGridLines="0" showRowColHeaders="0" zoomScaleNormal="100" zoomScaleSheetLayoutView="100" workbookViewId="0">
      <pane xSplit="3" ySplit="5" topLeftCell="D6" activePane="bottomRight" state="frozen"/>
      <selection pane="topRight" activeCell="C4" sqref="C4"/>
      <selection pane="bottomLeft" activeCell="C4" sqref="C4"/>
      <selection pane="bottomRight" activeCell="I4" sqref="I4"/>
    </sheetView>
  </sheetViews>
  <sheetFormatPr defaultColWidth="8.6640625" defaultRowHeight="13.8" x14ac:dyDescent="0.25"/>
  <cols>
    <col min="1" max="1" width="1.6640625" style="12" customWidth="1"/>
    <col min="2" max="3" width="25.6640625" style="12" customWidth="1"/>
    <col min="4" max="6" width="10.6640625" style="12" customWidth="1"/>
    <col min="7" max="11" width="15.6640625" style="12" customWidth="1"/>
    <col min="12" max="17" width="6" style="12" customWidth="1"/>
    <col min="18" max="20" width="7.44140625" style="12" customWidth="1"/>
    <col min="21" max="28" width="6" style="12" customWidth="1"/>
    <col min="29" max="31" width="7.44140625" style="12" customWidth="1"/>
    <col min="32" max="39" width="6" style="12" customWidth="1"/>
    <col min="40" max="42" width="7.44140625" style="12" customWidth="1"/>
    <col min="43" max="50" width="6" style="12" customWidth="1"/>
    <col min="51" max="53" width="7.44140625" style="12" customWidth="1"/>
    <col min="54" max="54" width="6" style="12" customWidth="1"/>
    <col min="55" max="16384" width="8.6640625" style="12"/>
  </cols>
  <sheetData>
    <row r="1" spans="2:11" s="138" customFormat="1" ht="25.95" customHeight="1" x14ac:dyDescent="0.3">
      <c r="B1" s="191" t="s">
        <v>620</v>
      </c>
      <c r="I1" s="244"/>
      <c r="J1" s="191"/>
      <c r="K1" s="245" t="s">
        <v>1</v>
      </c>
    </row>
    <row r="2" spans="2:11" ht="15" customHeight="1" x14ac:dyDescent="0.25">
      <c r="B2" s="246" t="s">
        <v>621</v>
      </c>
    </row>
    <row r="3" spans="2:11" ht="13.2" customHeight="1" x14ac:dyDescent="0.25">
      <c r="B3" s="13"/>
      <c r="C3" s="13"/>
      <c r="D3" s="13"/>
      <c r="E3" s="13"/>
      <c r="F3" s="13"/>
      <c r="G3" s="13"/>
      <c r="H3" s="13"/>
      <c r="I3" s="13"/>
    </row>
    <row r="4" spans="2:11" ht="25.2" customHeight="1" thickBot="1" x14ac:dyDescent="0.3">
      <c r="B4" s="59"/>
      <c r="C4" s="59"/>
      <c r="D4" s="59"/>
      <c r="E4" s="59"/>
      <c r="F4" s="59"/>
      <c r="G4" s="247"/>
      <c r="H4" s="248"/>
      <c r="I4" s="249" t="s">
        <v>580</v>
      </c>
      <c r="J4" s="248"/>
      <c r="K4" s="248"/>
    </row>
    <row r="5" spans="2:11" s="166" customFormat="1" ht="25.2" customHeight="1" thickBot="1" x14ac:dyDescent="0.35">
      <c r="B5" s="250" t="s">
        <v>622</v>
      </c>
      <c r="C5" s="251" t="s">
        <v>623</v>
      </c>
      <c r="D5" s="251" t="s">
        <v>624</v>
      </c>
      <c r="E5" s="252" t="s">
        <v>625</v>
      </c>
      <c r="F5" s="252" t="s">
        <v>563</v>
      </c>
      <c r="G5" s="253" t="s">
        <v>597</v>
      </c>
      <c r="H5" s="253" t="s">
        <v>598</v>
      </c>
      <c r="I5" s="253" t="s">
        <v>601</v>
      </c>
      <c r="J5" s="253" t="s">
        <v>599</v>
      </c>
      <c r="K5" s="254" t="s">
        <v>600</v>
      </c>
    </row>
    <row r="6" spans="2:11" s="49" customFormat="1" ht="13.2" customHeight="1" thickTop="1" thickBot="1" x14ac:dyDescent="0.35">
      <c r="B6" s="384" t="s">
        <v>642</v>
      </c>
      <c r="C6" s="255" t="s">
        <v>626</v>
      </c>
      <c r="D6" s="255" t="s">
        <v>627</v>
      </c>
      <c r="E6" s="256" t="s">
        <v>628</v>
      </c>
      <c r="F6" s="256" t="s">
        <v>629</v>
      </c>
      <c r="G6" s="257">
        <v>82</v>
      </c>
      <c r="H6" s="257">
        <v>82</v>
      </c>
      <c r="I6" s="257">
        <v>82</v>
      </c>
      <c r="J6" s="257">
        <v>82</v>
      </c>
      <c r="K6" s="258">
        <v>84</v>
      </c>
    </row>
    <row r="7" spans="2:11" s="49" customFormat="1" thickBot="1" x14ac:dyDescent="0.35">
      <c r="B7" s="385"/>
      <c r="C7" s="259" t="s">
        <v>630</v>
      </c>
      <c r="D7" s="259" t="s">
        <v>631</v>
      </c>
      <c r="E7" s="260" t="s">
        <v>632</v>
      </c>
      <c r="F7" s="260" t="s">
        <v>629</v>
      </c>
      <c r="G7" s="261">
        <v>55</v>
      </c>
      <c r="H7" s="261">
        <v>55</v>
      </c>
      <c r="I7" s="261">
        <v>55</v>
      </c>
      <c r="J7" s="261">
        <v>55</v>
      </c>
      <c r="K7" s="262">
        <v>55</v>
      </c>
    </row>
    <row r="8" spans="2:11" s="49" customFormat="1" ht="5.4" hidden="1" customHeight="1" thickTop="1" thickBot="1" x14ac:dyDescent="0.35">
      <c r="B8" s="263"/>
      <c r="C8" s="264"/>
      <c r="D8" s="264"/>
      <c r="E8" s="265"/>
      <c r="F8" s="265"/>
      <c r="G8" s="266"/>
      <c r="H8" s="266"/>
      <c r="I8" s="266"/>
      <c r="J8" s="266"/>
      <c r="K8" s="267"/>
    </row>
    <row r="9" spans="2:11" s="49" customFormat="1" ht="14.4" customHeight="1" thickTop="1" thickBot="1" x14ac:dyDescent="0.35">
      <c r="B9" s="384" t="s">
        <v>633</v>
      </c>
      <c r="C9" s="255" t="s">
        <v>626</v>
      </c>
      <c r="D9" s="255" t="s">
        <v>627</v>
      </c>
      <c r="E9" s="256" t="s">
        <v>628</v>
      </c>
      <c r="F9" s="256" t="s">
        <v>629</v>
      </c>
      <c r="G9" s="257">
        <v>95</v>
      </c>
      <c r="H9" s="257">
        <v>98</v>
      </c>
      <c r="I9" s="257">
        <v>98</v>
      </c>
      <c r="J9" s="257">
        <v>95</v>
      </c>
      <c r="K9" s="258">
        <v>97</v>
      </c>
    </row>
    <row r="10" spans="2:11" s="49" customFormat="1" thickBot="1" x14ac:dyDescent="0.35">
      <c r="B10" s="385"/>
      <c r="C10" s="259" t="s">
        <v>630</v>
      </c>
      <c r="D10" s="259" t="s">
        <v>631</v>
      </c>
      <c r="E10" s="260" t="s">
        <v>632</v>
      </c>
      <c r="F10" s="260" t="s">
        <v>629</v>
      </c>
      <c r="G10" s="261">
        <v>65</v>
      </c>
      <c r="H10" s="261">
        <v>65</v>
      </c>
      <c r="I10" s="261">
        <v>65</v>
      </c>
      <c r="J10" s="261">
        <v>65</v>
      </c>
      <c r="K10" s="262">
        <v>65</v>
      </c>
    </row>
    <row r="11" spans="2:11" s="49" customFormat="1" ht="4.95" hidden="1" customHeight="1" thickTop="1" thickBot="1" x14ac:dyDescent="0.35">
      <c r="B11" s="268"/>
      <c r="C11" s="264"/>
      <c r="D11" s="264"/>
      <c r="E11" s="265"/>
      <c r="F11" s="265"/>
      <c r="G11" s="266"/>
      <c r="H11" s="266"/>
      <c r="I11" s="266"/>
      <c r="J11" s="266"/>
      <c r="K11" s="267"/>
    </row>
    <row r="12" spans="2:11" ht="15" thickTop="1" thickBot="1" x14ac:dyDescent="0.3">
      <c r="B12" s="384" t="s">
        <v>395</v>
      </c>
      <c r="C12" s="255" t="s">
        <v>626</v>
      </c>
      <c r="D12" s="255" t="s">
        <v>627</v>
      </c>
      <c r="E12" s="256" t="s">
        <v>628</v>
      </c>
      <c r="F12" s="256" t="s">
        <v>629</v>
      </c>
      <c r="G12" s="257">
        <v>75</v>
      </c>
      <c r="H12" s="257">
        <v>78</v>
      </c>
      <c r="I12" s="257">
        <v>78</v>
      </c>
      <c r="J12" s="257">
        <v>75</v>
      </c>
      <c r="K12" s="258">
        <v>77</v>
      </c>
    </row>
    <row r="13" spans="2:11" ht="14.4" thickBot="1" x14ac:dyDescent="0.3">
      <c r="B13" s="385"/>
      <c r="C13" s="259" t="s">
        <v>630</v>
      </c>
      <c r="D13" s="259" t="s">
        <v>631</v>
      </c>
      <c r="E13" s="260" t="s">
        <v>632</v>
      </c>
      <c r="F13" s="260" t="s">
        <v>629</v>
      </c>
      <c r="G13" s="261">
        <v>65</v>
      </c>
      <c r="H13" s="261">
        <v>65</v>
      </c>
      <c r="I13" s="261">
        <v>65</v>
      </c>
      <c r="J13" s="261">
        <v>65</v>
      </c>
      <c r="K13" s="262">
        <v>65</v>
      </c>
    </row>
    <row r="14" spans="2:11" s="49" customFormat="1" ht="3.6" hidden="1" customHeight="1" thickTop="1" thickBot="1" x14ac:dyDescent="0.35">
      <c r="B14" s="269"/>
      <c r="C14" s="264"/>
      <c r="D14" s="264"/>
      <c r="E14" s="265"/>
      <c r="F14" s="265"/>
      <c r="G14" s="266"/>
      <c r="H14" s="266"/>
      <c r="I14" s="266"/>
      <c r="J14" s="266"/>
      <c r="K14" s="267"/>
    </row>
    <row r="15" spans="2:11" ht="15" thickTop="1" thickBot="1" x14ac:dyDescent="0.3">
      <c r="B15" s="384" t="s">
        <v>82</v>
      </c>
      <c r="C15" s="255" t="s">
        <v>626</v>
      </c>
      <c r="D15" s="255" t="s">
        <v>627</v>
      </c>
      <c r="E15" s="256" t="s">
        <v>628</v>
      </c>
      <c r="F15" s="256" t="s">
        <v>629</v>
      </c>
      <c r="G15" s="257">
        <v>75</v>
      </c>
      <c r="H15" s="257">
        <v>78</v>
      </c>
      <c r="I15" s="257">
        <v>75</v>
      </c>
      <c r="J15" s="257">
        <v>75</v>
      </c>
      <c r="K15" s="258">
        <v>77</v>
      </c>
    </row>
    <row r="16" spans="2:11" ht="14.4" thickBot="1" x14ac:dyDescent="0.3">
      <c r="B16" s="385"/>
      <c r="C16" s="259" t="s">
        <v>630</v>
      </c>
      <c r="D16" s="259" t="s">
        <v>631</v>
      </c>
      <c r="E16" s="260" t="s">
        <v>632</v>
      </c>
      <c r="F16" s="260" t="s">
        <v>629</v>
      </c>
      <c r="G16" s="261">
        <v>64</v>
      </c>
      <c r="H16" s="261">
        <v>64</v>
      </c>
      <c r="I16" s="261">
        <v>64</v>
      </c>
      <c r="J16" s="261">
        <v>64</v>
      </c>
      <c r="K16" s="262">
        <v>64</v>
      </c>
    </row>
    <row r="17" spans="2:11" s="49" customFormat="1" ht="5.4" hidden="1" customHeight="1" thickTop="1" thickBot="1" x14ac:dyDescent="0.35">
      <c r="B17" s="269"/>
      <c r="C17" s="264"/>
      <c r="D17" s="264"/>
      <c r="E17" s="265"/>
      <c r="F17" s="265"/>
      <c r="G17" s="266"/>
      <c r="H17" s="266"/>
      <c r="I17" s="266"/>
      <c r="J17" s="266"/>
      <c r="K17" s="267"/>
    </row>
    <row r="18" spans="2:11" ht="15" thickTop="1" thickBot="1" x14ac:dyDescent="0.3">
      <c r="B18" s="384" t="s">
        <v>528</v>
      </c>
      <c r="C18" s="255" t="s">
        <v>626</v>
      </c>
      <c r="D18" s="255" t="s">
        <v>627</v>
      </c>
      <c r="E18" s="256" t="s">
        <v>628</v>
      </c>
      <c r="F18" s="256" t="s">
        <v>629</v>
      </c>
      <c r="G18" s="257">
        <v>85</v>
      </c>
      <c r="H18" s="257">
        <v>88</v>
      </c>
      <c r="I18" s="257">
        <v>98</v>
      </c>
      <c r="J18" s="257">
        <v>95</v>
      </c>
      <c r="K18" s="258">
        <v>97</v>
      </c>
    </row>
    <row r="19" spans="2:11" ht="12.6" customHeight="1" thickBot="1" x14ac:dyDescent="0.3">
      <c r="B19" s="385"/>
      <c r="C19" s="259" t="s">
        <v>630</v>
      </c>
      <c r="D19" s="259" t="s">
        <v>631</v>
      </c>
      <c r="E19" s="260" t="s">
        <v>632</v>
      </c>
      <c r="F19" s="260" t="s">
        <v>629</v>
      </c>
      <c r="G19" s="261">
        <v>45</v>
      </c>
      <c r="H19" s="261">
        <v>45</v>
      </c>
      <c r="I19" s="261">
        <v>45</v>
      </c>
      <c r="J19" s="261">
        <v>45</v>
      </c>
      <c r="K19" s="262">
        <v>45</v>
      </c>
    </row>
    <row r="20" spans="2:11" ht="15" thickTop="1" thickBot="1" x14ac:dyDescent="0.3">
      <c r="B20" s="384" t="s">
        <v>634</v>
      </c>
      <c r="C20" s="255" t="s">
        <v>626</v>
      </c>
      <c r="D20" s="255" t="s">
        <v>627</v>
      </c>
      <c r="E20" s="256" t="s">
        <v>628</v>
      </c>
      <c r="F20" s="256" t="s">
        <v>629</v>
      </c>
      <c r="G20" s="257">
        <v>87</v>
      </c>
      <c r="H20" s="257">
        <v>89</v>
      </c>
      <c r="I20" s="257"/>
      <c r="J20" s="257"/>
      <c r="K20" s="258"/>
    </row>
    <row r="21" spans="2:11" ht="12.6" customHeight="1" thickBot="1" x14ac:dyDescent="0.3">
      <c r="B21" s="385"/>
      <c r="C21" s="259" t="s">
        <v>630</v>
      </c>
      <c r="D21" s="259" t="s">
        <v>631</v>
      </c>
      <c r="E21" s="260" t="s">
        <v>632</v>
      </c>
      <c r="F21" s="260" t="s">
        <v>629</v>
      </c>
      <c r="G21" s="261">
        <v>65</v>
      </c>
      <c r="H21" s="261">
        <v>65</v>
      </c>
      <c r="I21" s="261"/>
      <c r="J21" s="261"/>
      <c r="K21" s="262"/>
    </row>
    <row r="22" spans="2:11" s="49" customFormat="1" ht="4.2" hidden="1" customHeight="1" thickTop="1" thickBot="1" x14ac:dyDescent="0.35">
      <c r="B22" s="269"/>
      <c r="C22" s="264"/>
      <c r="D22" s="264"/>
      <c r="E22" s="265"/>
      <c r="F22" s="265"/>
      <c r="G22" s="266"/>
      <c r="H22" s="266"/>
      <c r="I22" s="266"/>
      <c r="J22" s="266"/>
      <c r="K22" s="267"/>
    </row>
    <row r="23" spans="2:11" ht="15" thickTop="1" thickBot="1" x14ac:dyDescent="0.3">
      <c r="B23" s="384" t="s">
        <v>635</v>
      </c>
      <c r="C23" s="255" t="s">
        <v>626</v>
      </c>
      <c r="D23" s="255" t="s">
        <v>627</v>
      </c>
      <c r="E23" s="256" t="s">
        <v>628</v>
      </c>
      <c r="F23" s="256" t="s">
        <v>629</v>
      </c>
      <c r="G23" s="257">
        <v>97</v>
      </c>
      <c r="H23" s="257">
        <v>99</v>
      </c>
      <c r="I23" s="257">
        <v>100</v>
      </c>
      <c r="J23" s="257">
        <v>97</v>
      </c>
      <c r="K23" s="258">
        <v>99</v>
      </c>
    </row>
    <row r="24" spans="2:11" ht="14.4" thickBot="1" x14ac:dyDescent="0.3">
      <c r="B24" s="385"/>
      <c r="C24" s="259" t="s">
        <v>630</v>
      </c>
      <c r="D24" s="259" t="s">
        <v>631</v>
      </c>
      <c r="E24" s="260" t="s">
        <v>632</v>
      </c>
      <c r="F24" s="260" t="s">
        <v>629</v>
      </c>
      <c r="G24" s="261">
        <v>65</v>
      </c>
      <c r="H24" s="261">
        <v>65</v>
      </c>
      <c r="I24" s="261">
        <v>65</v>
      </c>
      <c r="J24" s="261">
        <v>65</v>
      </c>
      <c r="K24" s="262">
        <v>65</v>
      </c>
    </row>
    <row r="25" spans="2:11" s="49" customFormat="1" ht="4.2" hidden="1" customHeight="1" thickTop="1" thickBot="1" x14ac:dyDescent="0.35">
      <c r="B25" s="269"/>
      <c r="C25" s="264"/>
      <c r="D25" s="264"/>
      <c r="E25" s="265"/>
      <c r="F25" s="265"/>
      <c r="G25" s="266"/>
      <c r="H25" s="266"/>
      <c r="I25" s="266"/>
      <c r="J25" s="266"/>
      <c r="K25" s="267"/>
    </row>
    <row r="26" spans="2:11" s="270" customFormat="1" ht="15" thickTop="1" thickBot="1" x14ac:dyDescent="0.3">
      <c r="B26" s="384" t="s">
        <v>636</v>
      </c>
      <c r="C26" s="255" t="s">
        <v>626</v>
      </c>
      <c r="D26" s="255" t="s">
        <v>627</v>
      </c>
      <c r="E26" s="256" t="s">
        <v>628</v>
      </c>
      <c r="F26" s="256" t="s">
        <v>629</v>
      </c>
      <c r="G26" s="257">
        <v>100</v>
      </c>
      <c r="H26" s="257">
        <v>103</v>
      </c>
      <c r="I26" s="257">
        <v>103</v>
      </c>
      <c r="J26" s="257">
        <v>100</v>
      </c>
      <c r="K26" s="258">
        <v>102</v>
      </c>
    </row>
    <row r="27" spans="2:11" s="270" customFormat="1" ht="14.4" thickBot="1" x14ac:dyDescent="0.3">
      <c r="B27" s="385"/>
      <c r="C27" s="259" t="s">
        <v>630</v>
      </c>
      <c r="D27" s="259" t="s">
        <v>631</v>
      </c>
      <c r="E27" s="260" t="s">
        <v>632</v>
      </c>
      <c r="F27" s="260" t="s">
        <v>629</v>
      </c>
      <c r="G27" s="261">
        <v>65</v>
      </c>
      <c r="H27" s="261">
        <v>65</v>
      </c>
      <c r="I27" s="261">
        <v>65</v>
      </c>
      <c r="J27" s="261">
        <v>65</v>
      </c>
      <c r="K27" s="262">
        <v>65</v>
      </c>
    </row>
    <row r="28" spans="2:11" s="49" customFormat="1" ht="5.4" hidden="1" customHeight="1" thickTop="1" thickBot="1" x14ac:dyDescent="0.35">
      <c r="B28" s="269"/>
      <c r="C28" s="264"/>
      <c r="D28" s="264"/>
      <c r="E28" s="265"/>
      <c r="F28" s="265"/>
      <c r="G28" s="266"/>
      <c r="H28" s="266"/>
      <c r="I28" s="266"/>
      <c r="J28" s="266"/>
      <c r="K28" s="267"/>
    </row>
    <row r="29" spans="2:11" ht="14.4" customHeight="1" thickTop="1" thickBot="1" x14ac:dyDescent="0.3">
      <c r="B29" s="386" t="s">
        <v>637</v>
      </c>
      <c r="C29" s="271" t="s">
        <v>626</v>
      </c>
      <c r="D29" s="271" t="s">
        <v>627</v>
      </c>
      <c r="E29" s="272" t="s">
        <v>628</v>
      </c>
      <c r="F29" s="272" t="s">
        <v>629</v>
      </c>
      <c r="G29" s="266">
        <v>110</v>
      </c>
      <c r="H29" s="266">
        <v>113</v>
      </c>
      <c r="I29" s="266">
        <v>113</v>
      </c>
      <c r="J29" s="266">
        <v>110</v>
      </c>
      <c r="K29" s="267">
        <v>112</v>
      </c>
    </row>
    <row r="30" spans="2:11" ht="14.4" thickBot="1" x14ac:dyDescent="0.3">
      <c r="B30" s="385"/>
      <c r="C30" s="259" t="s">
        <v>630</v>
      </c>
      <c r="D30" s="259" t="s">
        <v>631</v>
      </c>
      <c r="E30" s="260" t="s">
        <v>632</v>
      </c>
      <c r="F30" s="260" t="s">
        <v>629</v>
      </c>
      <c r="G30" s="261">
        <v>65</v>
      </c>
      <c r="H30" s="261">
        <v>65</v>
      </c>
      <c r="I30" s="261">
        <v>65</v>
      </c>
      <c r="J30" s="261">
        <v>65</v>
      </c>
      <c r="K30" s="262">
        <v>65</v>
      </c>
    </row>
    <row r="31" spans="2:11" ht="14.4" hidden="1" thickTop="1" x14ac:dyDescent="0.25">
      <c r="B31" s="273"/>
      <c r="C31" s="274"/>
      <c r="D31" s="274"/>
      <c r="E31" s="59"/>
      <c r="F31" s="59"/>
      <c r="G31" s="59"/>
      <c r="H31" s="59"/>
      <c r="I31" s="59"/>
      <c r="J31" s="59"/>
      <c r="K31" s="59"/>
    </row>
    <row r="32" spans="2:11" ht="15" thickTop="1" thickBot="1" x14ac:dyDescent="0.3">
      <c r="B32" s="275" t="s">
        <v>638</v>
      </c>
      <c r="C32" s="276" t="s">
        <v>639</v>
      </c>
      <c r="D32" s="276" t="s">
        <v>640</v>
      </c>
      <c r="E32" s="277" t="s">
        <v>632</v>
      </c>
      <c r="F32" s="277" t="s">
        <v>629</v>
      </c>
      <c r="G32" s="278">
        <v>35</v>
      </c>
      <c r="H32" s="59"/>
      <c r="I32" s="59"/>
      <c r="J32" s="59"/>
      <c r="K32" s="59"/>
    </row>
    <row r="33" spans="2:9" ht="19.95" customHeight="1" thickBot="1" x14ac:dyDescent="0.3">
      <c r="B33" s="387" t="s">
        <v>641</v>
      </c>
      <c r="C33" s="387"/>
      <c r="D33" s="387"/>
      <c r="E33" s="387"/>
      <c r="F33" s="387"/>
      <c r="G33" s="388"/>
      <c r="H33" s="13"/>
      <c r="I33" s="13"/>
    </row>
    <row r="34" spans="2:9" x14ac:dyDescent="0.25">
      <c r="B34" s="13"/>
      <c r="C34" s="13"/>
      <c r="D34" s="13"/>
      <c r="E34" s="13"/>
      <c r="F34" s="13"/>
      <c r="G34" s="13"/>
      <c r="H34" s="13"/>
      <c r="I34" s="13"/>
    </row>
    <row r="35" spans="2:9" ht="13.95" customHeight="1" x14ac:dyDescent="0.25">
      <c r="B35" s="13"/>
      <c r="C35" s="13"/>
      <c r="D35" s="13"/>
      <c r="E35" s="13"/>
      <c r="F35" s="13"/>
      <c r="G35" s="13"/>
      <c r="H35" s="13"/>
      <c r="I35" s="13"/>
    </row>
    <row r="36" spans="2:9" x14ac:dyDescent="0.25">
      <c r="B36" s="13"/>
      <c r="C36" s="13"/>
      <c r="D36" s="13"/>
      <c r="E36" s="13"/>
      <c r="F36" s="13"/>
      <c r="G36" s="13"/>
      <c r="H36" s="13"/>
      <c r="I36" s="13"/>
    </row>
    <row r="37" spans="2:9" x14ac:dyDescent="0.25">
      <c r="B37" s="13"/>
      <c r="C37" s="13"/>
      <c r="D37" s="13"/>
      <c r="E37" s="13"/>
      <c r="F37" s="13"/>
      <c r="G37" s="13"/>
      <c r="H37" s="13"/>
      <c r="I37" s="13"/>
    </row>
    <row r="38" spans="2:9" x14ac:dyDescent="0.25">
      <c r="B38" s="13"/>
      <c r="C38" s="13"/>
      <c r="D38" s="13"/>
      <c r="E38" s="13"/>
      <c r="F38" s="13"/>
      <c r="G38" s="13"/>
      <c r="H38" s="13"/>
      <c r="I38" s="13"/>
    </row>
  </sheetData>
  <sheetProtection sheet="1" selectLockedCells="1" selectUnlockedCells="1"/>
  <mergeCells count="10">
    <mergeCell ref="B26:B27"/>
    <mergeCell ref="B29:B30"/>
    <mergeCell ref="B33:G33"/>
    <mergeCell ref="B6:B7"/>
    <mergeCell ref="B9:B10"/>
    <mergeCell ref="B12:B13"/>
    <mergeCell ref="B15:B16"/>
    <mergeCell ref="B20:B21"/>
    <mergeCell ref="B23:B24"/>
    <mergeCell ref="B18:B19"/>
  </mergeCells>
  <pageMargins left="0.21" right="0.18" top="0.41" bottom="0.34" header="0.31496062992125984" footer="0.31496062992125984"/>
  <pageSetup paperSize="9" scale="89" fitToHeight="0" orientation="landscape"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8F4AE-97E9-4CC9-8F6A-491B8EAAEE0F}">
  <sheetPr filterMode="1"/>
  <dimension ref="A1:BF135"/>
  <sheetViews>
    <sheetView showGridLines="0" showRowColHeaders="0" zoomScale="85" zoomScaleNormal="85" workbookViewId="0">
      <selection activeCell="C7" sqref="C7:F7"/>
    </sheetView>
  </sheetViews>
  <sheetFormatPr defaultColWidth="8.6640625" defaultRowHeight="13.8" x14ac:dyDescent="0.25"/>
  <cols>
    <col min="1" max="1" width="1.44140625" style="13" customWidth="1"/>
    <col min="2" max="2" width="15.6640625" style="13" customWidth="1"/>
    <col min="3" max="6" width="9.6640625" style="13" customWidth="1"/>
    <col min="7" max="7" width="19.6640625" style="13" customWidth="1"/>
    <col min="8" max="10" width="9.6640625" style="13" customWidth="1"/>
    <col min="11" max="11" width="0.5546875" style="13" customWidth="1"/>
    <col min="12" max="12" width="8.5546875" style="13" customWidth="1"/>
    <col min="13" max="14" width="13.33203125" style="13" customWidth="1"/>
    <col min="15" max="22" width="6" style="13" customWidth="1"/>
    <col min="23" max="25" width="7.44140625" style="13" customWidth="1"/>
    <col min="26" max="33" width="6" style="13" customWidth="1"/>
    <col min="34" max="36" width="7.44140625" style="13" customWidth="1"/>
    <col min="37" max="44" width="6" style="13" customWidth="1"/>
    <col min="45" max="47" width="7.44140625" style="13" customWidth="1"/>
    <col min="48" max="55" width="6" style="13" customWidth="1"/>
    <col min="56" max="58" width="7.44140625" style="13" customWidth="1"/>
    <col min="59" max="59" width="6" style="13" customWidth="1"/>
    <col min="60" max="16384" width="8.6640625" style="13"/>
  </cols>
  <sheetData>
    <row r="1" spans="1:12" s="123" customFormat="1" ht="24" x14ac:dyDescent="0.3">
      <c r="B1" s="190" t="s">
        <v>643</v>
      </c>
      <c r="F1" s="299" t="s">
        <v>1</v>
      </c>
      <c r="G1" s="299"/>
      <c r="H1" s="299"/>
      <c r="I1" s="299"/>
      <c r="J1" s="299"/>
    </row>
    <row r="4" spans="1:12" ht="15.6" x14ac:dyDescent="0.3">
      <c r="B4" s="194" t="s">
        <v>644</v>
      </c>
    </row>
    <row r="6" spans="1:12" ht="17.7" customHeight="1" thickBot="1" x14ac:dyDescent="0.3">
      <c r="C6" s="174"/>
      <c r="D6" s="174"/>
      <c r="E6" s="174"/>
      <c r="F6" s="173"/>
    </row>
    <row r="7" spans="1:12" s="46" customFormat="1" ht="42" customHeight="1" thickBot="1" x14ac:dyDescent="0.35">
      <c r="B7" s="175" t="s">
        <v>645</v>
      </c>
      <c r="C7" s="392" t="s">
        <v>221</v>
      </c>
      <c r="D7" s="392"/>
      <c r="E7" s="392"/>
      <c r="F7" s="393"/>
      <c r="G7" s="394" t="str">
        <f>IF(C7="","",(INDEX($B$29:$I$148,MATCH($C$7,$B$29:$B$148,),MATCH("Country",$B$29:$H$29,))))</f>
        <v xml:space="preserve">Denmark </v>
      </c>
      <c r="H7" s="395"/>
      <c r="I7" s="395"/>
      <c r="J7" s="396"/>
      <c r="K7" s="176"/>
      <c r="L7" s="58"/>
    </row>
    <row r="9" spans="1:12" x14ac:dyDescent="0.25">
      <c r="B9" s="177"/>
    </row>
    <row r="10" spans="1:12" s="55" customFormat="1" ht="34.950000000000003" customHeight="1" x14ac:dyDescent="0.3">
      <c r="A10" s="165"/>
      <c r="B10" s="178" t="s">
        <v>105</v>
      </c>
      <c r="C10" s="389" t="str">
        <f>INDEX($B$29:$I$148, MATCH($C$7,$B$29:$B$148,), MATCH("Company",$B$29:$H$29,))</f>
        <v>Greencarrier</v>
      </c>
      <c r="D10" s="390"/>
      <c r="E10" s="390"/>
      <c r="F10" s="390"/>
      <c r="G10" s="390"/>
      <c r="H10" s="390"/>
      <c r="I10" s="390"/>
      <c r="J10" s="391"/>
    </row>
    <row r="11" spans="1:12" s="55" customFormat="1" ht="57.6" customHeight="1" x14ac:dyDescent="0.3">
      <c r="A11" s="165"/>
      <c r="B11" s="179" t="s">
        <v>106</v>
      </c>
      <c r="C11" s="397" t="str">
        <f>INDEX($B$29:$I$148, MATCH($C$7,$B$29:$B$148,), MATCH("Address",$B$29:$H$29,))</f>
        <v xml:space="preserve">Nyhavn 16, 2nd Floor
DK-1051 Copenhagen K, Denmark
</v>
      </c>
      <c r="D11" s="398"/>
      <c r="E11" s="398"/>
      <c r="F11" s="398"/>
      <c r="G11" s="398"/>
      <c r="H11" s="398"/>
      <c r="I11" s="398"/>
      <c r="J11" s="399"/>
    </row>
    <row r="12" spans="1:12" s="55" customFormat="1" ht="36" customHeight="1" x14ac:dyDescent="0.3">
      <c r="A12" s="165"/>
      <c r="B12" s="178" t="s">
        <v>107</v>
      </c>
      <c r="C12" s="400" t="str">
        <f>INDEX($B$29:$I$148, MATCH($C$7,$B$29:$B$148,), MATCH("Contact",$B$29:$H$29,))</f>
        <v xml:space="preserve">Janni Hartmann </v>
      </c>
      <c r="D12" s="401"/>
      <c r="E12" s="401"/>
      <c r="F12" s="401"/>
      <c r="G12" s="401"/>
      <c r="H12" s="401"/>
      <c r="I12" s="401"/>
      <c r="J12" s="402"/>
    </row>
    <row r="13" spans="1:12" s="55" customFormat="1" ht="28.95" customHeight="1" x14ac:dyDescent="0.3">
      <c r="A13" s="165"/>
      <c r="B13" s="178" t="s">
        <v>108</v>
      </c>
      <c r="C13" s="389" t="str">
        <f>INDEX($B$29:$I$148, MATCH($C$7,$B$29:$B$148,), MATCH("Phone",$B$29:$H$29,))</f>
        <v>+45 77330600</v>
      </c>
      <c r="D13" s="390"/>
      <c r="E13" s="390"/>
      <c r="F13" s="390"/>
      <c r="G13" s="390"/>
      <c r="H13" s="390"/>
      <c r="I13" s="390"/>
      <c r="J13" s="391"/>
    </row>
    <row r="14" spans="1:12" s="55" customFormat="1" ht="51" customHeight="1" x14ac:dyDescent="0.3">
      <c r="A14" s="165"/>
      <c r="B14" s="178" t="s">
        <v>646</v>
      </c>
      <c r="C14" s="389" t="str">
        <f>INDEX($B$29:$I$148, MATCH($C$7,$B$29:$B$148,), MATCH("email",$B$29:$H$29,))</f>
        <v xml:space="preserve">export.gcc.se@greencarrier.com ; Janni.Hartmann@greencarrier.com
</v>
      </c>
      <c r="D14" s="390"/>
      <c r="E14" s="390"/>
      <c r="F14" s="390"/>
      <c r="G14" s="390"/>
      <c r="H14" s="390"/>
      <c r="I14" s="390"/>
      <c r="J14" s="391"/>
    </row>
    <row r="17" spans="2:58" x14ac:dyDescent="0.25">
      <c r="B17" s="380"/>
      <c r="C17" s="380"/>
      <c r="D17" s="380"/>
      <c r="E17" s="380"/>
      <c r="F17" s="380"/>
      <c r="G17" s="380"/>
      <c r="H17" s="380"/>
      <c r="I17" s="380"/>
      <c r="J17" s="380"/>
    </row>
    <row r="18" spans="2:58" s="59" customFormat="1" x14ac:dyDescent="0.25">
      <c r="B18" s="354"/>
      <c r="C18" s="354"/>
      <c r="D18" s="354"/>
      <c r="E18" s="354"/>
      <c r="F18" s="354"/>
      <c r="G18" s="354"/>
      <c r="H18" s="354"/>
      <c r="I18" s="354"/>
      <c r="J18" s="354"/>
      <c r="K18" s="13"/>
      <c r="L18" s="13"/>
      <c r="M18" s="13"/>
      <c r="N18" s="13"/>
    </row>
    <row r="28" spans="2:58" ht="14.4" x14ac:dyDescent="0.3">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row>
    <row r="29" spans="2:58" hidden="1" x14ac:dyDescent="0.25">
      <c r="B29" s="27" t="s">
        <v>103</v>
      </c>
      <c r="C29" s="27" t="s">
        <v>104</v>
      </c>
      <c r="D29" s="27" t="s">
        <v>105</v>
      </c>
      <c r="E29" s="28" t="s">
        <v>106</v>
      </c>
      <c r="F29" s="27" t="s">
        <v>107</v>
      </c>
      <c r="G29" s="29" t="s">
        <v>108</v>
      </c>
      <c r="H29" s="27" t="s">
        <v>109</v>
      </c>
      <c r="I29" s="60"/>
      <c r="J29" s="60"/>
      <c r="K29" s="60"/>
      <c r="L29" s="61"/>
      <c r="M29" s="60"/>
      <c r="N29" s="60"/>
      <c r="O29" s="60"/>
      <c r="P29" s="60"/>
      <c r="Q29" s="60"/>
      <c r="R29" s="60"/>
      <c r="S29" s="60"/>
      <c r="T29" s="60"/>
      <c r="U29" s="60"/>
      <c r="V29" s="60"/>
      <c r="W29" s="61"/>
      <c r="X29" s="60"/>
      <c r="Y29" s="60"/>
      <c r="Z29" s="60"/>
      <c r="AA29" s="60"/>
      <c r="AB29" s="60"/>
      <c r="AC29" s="60"/>
      <c r="AD29" s="60"/>
      <c r="AE29" s="60"/>
      <c r="AF29" s="60"/>
      <c r="AG29" s="60"/>
      <c r="AH29" s="61"/>
      <c r="AI29" s="60"/>
      <c r="AJ29" s="60"/>
      <c r="AK29" s="60"/>
      <c r="AL29" s="60"/>
      <c r="AM29" s="60"/>
      <c r="AN29" s="60"/>
      <c r="AO29" s="60"/>
      <c r="AP29" s="60"/>
      <c r="AQ29" s="60"/>
      <c r="AR29" s="60"/>
      <c r="AS29" s="61"/>
      <c r="AT29" s="60"/>
      <c r="AU29" s="60"/>
      <c r="AV29" s="60"/>
      <c r="AW29" s="60"/>
      <c r="AX29" s="60"/>
      <c r="AY29" s="60"/>
      <c r="AZ29" s="60"/>
      <c r="BA29" s="60"/>
      <c r="BB29" s="60"/>
      <c r="BC29" s="60"/>
      <c r="BD29" s="61"/>
      <c r="BE29" s="60"/>
      <c r="BF29" s="60"/>
    </row>
    <row r="30" spans="2:58" hidden="1" x14ac:dyDescent="0.25">
      <c r="B30" s="30"/>
      <c r="C30" s="30"/>
      <c r="D30" s="30"/>
      <c r="E30" s="30"/>
      <c r="F30" s="30"/>
      <c r="G30" s="30"/>
      <c r="H30" s="31"/>
      <c r="I30" s="62"/>
      <c r="J30" s="63"/>
      <c r="K30" s="64"/>
      <c r="L30" s="65"/>
      <c r="M30" s="66"/>
      <c r="N30" s="67"/>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row>
    <row r="31" spans="2:58" ht="81.599999999999994" hidden="1" x14ac:dyDescent="0.25">
      <c r="B31" s="32" t="s">
        <v>110</v>
      </c>
      <c r="C31" s="32" t="s">
        <v>111</v>
      </c>
      <c r="D31" s="32" t="s">
        <v>112</v>
      </c>
      <c r="E31" s="32" t="s">
        <v>113</v>
      </c>
      <c r="F31" s="32" t="s">
        <v>114</v>
      </c>
      <c r="G31" s="35" t="s">
        <v>115</v>
      </c>
      <c r="H31" s="197" t="s">
        <v>116</v>
      </c>
      <c r="I31" s="69"/>
      <c r="J31" s="70"/>
      <c r="K31" s="71"/>
      <c r="L31" s="71"/>
      <c r="M31" s="72"/>
      <c r="N31" s="67"/>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row>
    <row r="32" spans="2:58" ht="30.6" hidden="1" x14ac:dyDescent="0.25">
      <c r="B32" s="30" t="s">
        <v>117</v>
      </c>
      <c r="C32" s="30" t="s">
        <v>118</v>
      </c>
      <c r="D32" s="30" t="s">
        <v>112</v>
      </c>
      <c r="E32" s="30" t="s">
        <v>119</v>
      </c>
      <c r="F32" s="30" t="s">
        <v>120</v>
      </c>
      <c r="G32" s="30" t="s">
        <v>121</v>
      </c>
      <c r="H32" s="196" t="s">
        <v>122</v>
      </c>
      <c r="I32" s="69"/>
      <c r="J32" s="70"/>
      <c r="K32" s="71"/>
      <c r="L32" s="71"/>
      <c r="M32" s="72"/>
      <c r="N32" s="67"/>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row>
    <row r="33" spans="2:58" ht="71.400000000000006" hidden="1" x14ac:dyDescent="0.25">
      <c r="B33" s="32" t="s">
        <v>123</v>
      </c>
      <c r="C33" s="32" t="s">
        <v>124</v>
      </c>
      <c r="D33" s="32" t="s">
        <v>112</v>
      </c>
      <c r="E33" s="32" t="s">
        <v>125</v>
      </c>
      <c r="F33" s="32" t="s">
        <v>126</v>
      </c>
      <c r="G33" s="32" t="s">
        <v>127</v>
      </c>
      <c r="H33" s="33" t="s">
        <v>128</v>
      </c>
      <c r="I33" s="69"/>
      <c r="J33" s="70"/>
      <c r="K33" s="71"/>
      <c r="L33" s="71"/>
      <c r="M33" s="72"/>
      <c r="N33" s="67"/>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row>
    <row r="34" spans="2:58" ht="71.400000000000006" hidden="1" x14ac:dyDescent="0.25">
      <c r="B34" s="30" t="s">
        <v>129</v>
      </c>
      <c r="C34" s="30" t="s">
        <v>130</v>
      </c>
      <c r="D34" s="30" t="s">
        <v>131</v>
      </c>
      <c r="E34" s="30" t="s">
        <v>132</v>
      </c>
      <c r="F34" s="30" t="s">
        <v>133</v>
      </c>
      <c r="G34" s="30" t="s">
        <v>134</v>
      </c>
      <c r="H34" s="31" t="s">
        <v>135</v>
      </c>
      <c r="I34" s="63"/>
      <c r="J34" s="63"/>
      <c r="K34" s="64"/>
      <c r="L34" s="65"/>
      <c r="M34" s="66"/>
      <c r="N34" s="67"/>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row>
    <row r="35" spans="2:58" ht="71.400000000000006" hidden="1" x14ac:dyDescent="0.25">
      <c r="B35" s="32" t="s">
        <v>136</v>
      </c>
      <c r="C35" s="32" t="s">
        <v>130</v>
      </c>
      <c r="D35" s="32" t="s">
        <v>131</v>
      </c>
      <c r="E35" s="32" t="s">
        <v>132</v>
      </c>
      <c r="F35" s="32" t="s">
        <v>133</v>
      </c>
      <c r="G35" s="32" t="s">
        <v>134</v>
      </c>
      <c r="H35" s="33" t="s">
        <v>135</v>
      </c>
      <c r="I35" s="63"/>
      <c r="J35" s="63"/>
      <c r="K35" s="64"/>
      <c r="L35" s="65"/>
      <c r="M35" s="66"/>
      <c r="N35" s="67"/>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row>
    <row r="36" spans="2:58" ht="71.400000000000006" hidden="1" x14ac:dyDescent="0.25">
      <c r="B36" s="30" t="s">
        <v>137</v>
      </c>
      <c r="C36" s="30" t="s">
        <v>138</v>
      </c>
      <c r="D36" s="30" t="s">
        <v>112</v>
      </c>
      <c r="E36" s="30" t="s">
        <v>139</v>
      </c>
      <c r="F36" s="30" t="s">
        <v>140</v>
      </c>
      <c r="G36" s="34" t="s">
        <v>141</v>
      </c>
      <c r="H36" s="196" t="s">
        <v>142</v>
      </c>
      <c r="I36" s="63"/>
      <c r="J36" s="63"/>
      <c r="K36" s="64"/>
      <c r="L36" s="65"/>
      <c r="M36" s="66"/>
      <c r="N36" s="67"/>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row>
    <row r="37" spans="2:58" ht="91.8" hidden="1" x14ac:dyDescent="0.25">
      <c r="B37" s="32" t="s">
        <v>143</v>
      </c>
      <c r="C37" s="32" t="s">
        <v>138</v>
      </c>
      <c r="D37" s="32" t="s">
        <v>112</v>
      </c>
      <c r="E37" s="32" t="s">
        <v>144</v>
      </c>
      <c r="F37" s="32" t="s">
        <v>145</v>
      </c>
      <c r="G37" s="35" t="s">
        <v>146</v>
      </c>
      <c r="H37" s="197" t="s">
        <v>147</v>
      </c>
      <c r="I37" s="63"/>
      <c r="J37" s="63"/>
      <c r="K37" s="64"/>
      <c r="L37" s="65"/>
      <c r="M37" s="66"/>
      <c r="N37" s="67"/>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row>
    <row r="38" spans="2:58" ht="91.8" hidden="1" x14ac:dyDescent="0.25">
      <c r="B38" s="30" t="s">
        <v>148</v>
      </c>
      <c r="C38" s="30" t="s">
        <v>138</v>
      </c>
      <c r="D38" s="30" t="s">
        <v>112</v>
      </c>
      <c r="E38" s="30" t="s">
        <v>144</v>
      </c>
      <c r="F38" s="30" t="s">
        <v>149</v>
      </c>
      <c r="G38" s="34" t="s">
        <v>150</v>
      </c>
      <c r="H38" s="196" t="s">
        <v>151</v>
      </c>
      <c r="I38" s="63"/>
      <c r="J38" s="63"/>
      <c r="K38" s="64"/>
      <c r="L38" s="65"/>
      <c r="M38" s="66"/>
      <c r="N38" s="67"/>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row>
    <row r="39" spans="2:58" ht="71.400000000000006" hidden="1" x14ac:dyDescent="0.25">
      <c r="B39" s="32" t="s">
        <v>152</v>
      </c>
      <c r="C39" s="32" t="s">
        <v>153</v>
      </c>
      <c r="D39" s="32" t="s">
        <v>112</v>
      </c>
      <c r="E39" s="32" t="s">
        <v>154</v>
      </c>
      <c r="F39" s="32" t="s">
        <v>155</v>
      </c>
      <c r="G39" s="32" t="s">
        <v>156</v>
      </c>
      <c r="H39" s="33" t="s">
        <v>157</v>
      </c>
      <c r="I39" s="63"/>
      <c r="J39" s="63"/>
      <c r="K39" s="64"/>
      <c r="L39" s="65"/>
      <c r="M39" s="66"/>
      <c r="N39" s="67"/>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row>
    <row r="40" spans="2:58" ht="81.599999999999994" hidden="1" x14ac:dyDescent="0.25">
      <c r="B40" s="30" t="s">
        <v>158</v>
      </c>
      <c r="C40" s="30" t="s">
        <v>153</v>
      </c>
      <c r="D40" s="30" t="s">
        <v>112</v>
      </c>
      <c r="E40" s="30" t="s">
        <v>159</v>
      </c>
      <c r="F40" s="30" t="s">
        <v>160</v>
      </c>
      <c r="G40" s="30">
        <v>8675582316764</v>
      </c>
      <c r="H40" s="196" t="s">
        <v>161</v>
      </c>
      <c r="I40" s="63"/>
      <c r="J40" s="63"/>
      <c r="K40" s="64"/>
      <c r="L40" s="65"/>
      <c r="M40" s="66"/>
      <c r="N40" s="67"/>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row>
    <row r="41" spans="2:58" ht="122.4" hidden="1" x14ac:dyDescent="0.25">
      <c r="B41" s="32" t="s">
        <v>162</v>
      </c>
      <c r="C41" s="32" t="s">
        <v>153</v>
      </c>
      <c r="D41" s="32" t="s">
        <v>112</v>
      </c>
      <c r="E41" s="32" t="s">
        <v>163</v>
      </c>
      <c r="F41" s="32" t="s">
        <v>164</v>
      </c>
      <c r="G41" s="35" t="s">
        <v>165</v>
      </c>
      <c r="H41" s="197" t="s">
        <v>166</v>
      </c>
      <c r="I41" s="63"/>
      <c r="J41" s="73"/>
      <c r="K41" s="71"/>
      <c r="L41" s="71"/>
      <c r="M41" s="72"/>
      <c r="N41" s="67"/>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row>
    <row r="42" spans="2:58" ht="91.8" hidden="1" x14ac:dyDescent="0.25">
      <c r="B42" s="30" t="s">
        <v>167</v>
      </c>
      <c r="C42" s="30" t="s">
        <v>153</v>
      </c>
      <c r="D42" s="30" t="s">
        <v>168</v>
      </c>
      <c r="E42" s="30" t="s">
        <v>169</v>
      </c>
      <c r="F42" s="30" t="s">
        <v>170</v>
      </c>
      <c r="G42" s="30" t="s">
        <v>171</v>
      </c>
      <c r="H42" s="196" t="s">
        <v>172</v>
      </c>
      <c r="I42" s="63"/>
      <c r="J42" s="73"/>
      <c r="K42" s="71"/>
      <c r="L42" s="71"/>
      <c r="M42" s="72"/>
      <c r="N42" s="67"/>
      <c r="O42" s="68"/>
      <c r="P42" s="68"/>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row>
    <row r="43" spans="2:58" ht="91.8" hidden="1" x14ac:dyDescent="0.25">
      <c r="B43" s="32" t="s">
        <v>173</v>
      </c>
      <c r="C43" s="32" t="s">
        <v>153</v>
      </c>
      <c r="D43" s="32" t="s">
        <v>168</v>
      </c>
      <c r="E43" s="32" t="s">
        <v>169</v>
      </c>
      <c r="F43" s="32" t="s">
        <v>170</v>
      </c>
      <c r="G43" s="35" t="s">
        <v>171</v>
      </c>
      <c r="H43" s="197" t="s">
        <v>172</v>
      </c>
      <c r="I43" s="63"/>
      <c r="J43" s="73"/>
      <c r="K43" s="71"/>
      <c r="L43" s="71"/>
      <c r="M43" s="72"/>
      <c r="N43" s="67"/>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row>
    <row r="44" spans="2:58" ht="61.2" hidden="1" x14ac:dyDescent="0.25">
      <c r="B44" s="30" t="s">
        <v>174</v>
      </c>
      <c r="C44" s="30" t="s">
        <v>153</v>
      </c>
      <c r="D44" s="30" t="s">
        <v>175</v>
      </c>
      <c r="E44" s="30" t="s">
        <v>176</v>
      </c>
      <c r="F44" s="30" t="s">
        <v>177</v>
      </c>
      <c r="G44" s="30" t="s">
        <v>178</v>
      </c>
      <c r="H44" s="196" t="s">
        <v>179</v>
      </c>
      <c r="I44" s="36"/>
      <c r="J44" s="73"/>
      <c r="K44" s="71"/>
      <c r="L44" s="71"/>
      <c r="M44" s="72"/>
      <c r="N44" s="67"/>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row>
    <row r="45" spans="2:58" ht="81.599999999999994" hidden="1" x14ac:dyDescent="0.25">
      <c r="B45" s="32" t="s">
        <v>180</v>
      </c>
      <c r="C45" s="32" t="s">
        <v>153</v>
      </c>
      <c r="D45" s="32" t="s">
        <v>112</v>
      </c>
      <c r="E45" s="32" t="s">
        <v>181</v>
      </c>
      <c r="F45" s="32" t="s">
        <v>182</v>
      </c>
      <c r="G45" s="35" t="s">
        <v>183</v>
      </c>
      <c r="H45" s="33" t="s">
        <v>184</v>
      </c>
      <c r="I45" s="36"/>
      <c r="J45" s="73"/>
      <c r="K45" s="71"/>
      <c r="L45" s="65"/>
      <c r="M45" s="72"/>
      <c r="N45" s="67"/>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row>
    <row r="46" spans="2:58" ht="91.8" hidden="1" x14ac:dyDescent="0.25">
      <c r="B46" s="30" t="s">
        <v>185</v>
      </c>
      <c r="C46" s="30" t="s">
        <v>153</v>
      </c>
      <c r="D46" s="30" t="s">
        <v>112</v>
      </c>
      <c r="E46" s="30" t="s">
        <v>186</v>
      </c>
      <c r="F46" s="30" t="s">
        <v>187</v>
      </c>
      <c r="G46" s="30" t="s">
        <v>188</v>
      </c>
      <c r="H46" s="31" t="s">
        <v>189</v>
      </c>
      <c r="I46" s="36"/>
      <c r="J46" s="73"/>
      <c r="K46" s="71"/>
      <c r="L46" s="65"/>
      <c r="M46" s="72"/>
      <c r="N46" s="67"/>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row>
    <row r="47" spans="2:58" ht="61.2" hidden="1" x14ac:dyDescent="0.25">
      <c r="B47" s="32" t="s">
        <v>190</v>
      </c>
      <c r="C47" s="32" t="s">
        <v>153</v>
      </c>
      <c r="D47" s="32" t="s">
        <v>112</v>
      </c>
      <c r="E47" s="32" t="s">
        <v>191</v>
      </c>
      <c r="F47" s="32" t="s">
        <v>192</v>
      </c>
      <c r="G47" s="35" t="s">
        <v>193</v>
      </c>
      <c r="H47" s="197" t="s">
        <v>194</v>
      </c>
      <c r="I47" s="36"/>
      <c r="J47" s="73"/>
      <c r="K47" s="71"/>
      <c r="L47" s="65"/>
      <c r="M47" s="72"/>
      <c r="N47" s="67"/>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row>
    <row r="48" spans="2:58" ht="81.599999999999994" hidden="1" x14ac:dyDescent="0.25">
      <c r="B48" s="30" t="s">
        <v>195</v>
      </c>
      <c r="C48" s="30" t="s">
        <v>153</v>
      </c>
      <c r="D48" s="30" t="s">
        <v>112</v>
      </c>
      <c r="E48" s="30" t="s">
        <v>159</v>
      </c>
      <c r="F48" s="30" t="s">
        <v>196</v>
      </c>
      <c r="G48" s="30" t="s">
        <v>197</v>
      </c>
      <c r="H48" s="196" t="s">
        <v>198</v>
      </c>
      <c r="I48" s="74"/>
      <c r="J48" s="63"/>
      <c r="K48" s="71"/>
      <c r="L48" s="71"/>
      <c r="M48" s="72"/>
      <c r="N48" s="67"/>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row>
    <row r="49" spans="2:58" ht="81.599999999999994" hidden="1" x14ac:dyDescent="0.25">
      <c r="B49" s="32" t="s">
        <v>199</v>
      </c>
      <c r="C49" s="32" t="s">
        <v>153</v>
      </c>
      <c r="D49" s="32" t="s">
        <v>112</v>
      </c>
      <c r="E49" s="32" t="s">
        <v>159</v>
      </c>
      <c r="F49" s="32" t="s">
        <v>196</v>
      </c>
      <c r="G49" s="35" t="s">
        <v>197</v>
      </c>
      <c r="H49" s="33" t="s">
        <v>198</v>
      </c>
      <c r="I49" s="63"/>
      <c r="J49" s="63"/>
      <c r="K49" s="71"/>
      <c r="L49" s="71"/>
      <c r="M49" s="72"/>
      <c r="N49" s="67"/>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row>
    <row r="50" spans="2:58" ht="81.599999999999994" hidden="1" x14ac:dyDescent="0.25">
      <c r="B50" s="30" t="s">
        <v>200</v>
      </c>
      <c r="C50" s="30" t="s">
        <v>153</v>
      </c>
      <c r="D50" s="30" t="s">
        <v>112</v>
      </c>
      <c r="E50" s="30" t="s">
        <v>159</v>
      </c>
      <c r="F50" s="30" t="s">
        <v>160</v>
      </c>
      <c r="G50" s="30">
        <v>8675582316764</v>
      </c>
      <c r="H50" s="196" t="s">
        <v>161</v>
      </c>
      <c r="I50" s="63"/>
      <c r="J50" s="63"/>
      <c r="K50" s="71"/>
      <c r="L50" s="71"/>
      <c r="M50" s="72"/>
      <c r="N50" s="67"/>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row>
    <row r="51" spans="2:58" ht="91.8" hidden="1" x14ac:dyDescent="0.25">
      <c r="B51" s="32" t="s">
        <v>201</v>
      </c>
      <c r="C51" s="32" t="s">
        <v>153</v>
      </c>
      <c r="D51" s="32" t="s">
        <v>112</v>
      </c>
      <c r="E51" s="32" t="s">
        <v>202</v>
      </c>
      <c r="F51" s="32" t="s">
        <v>203</v>
      </c>
      <c r="G51" s="35" t="s">
        <v>204</v>
      </c>
      <c r="H51" s="33" t="s">
        <v>205</v>
      </c>
      <c r="I51" s="63"/>
      <c r="J51" s="63"/>
      <c r="K51" s="71"/>
      <c r="L51" s="71"/>
      <c r="M51" s="72"/>
      <c r="N51" s="67"/>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row>
    <row r="52" spans="2:58" ht="81.599999999999994" hidden="1" x14ac:dyDescent="0.25">
      <c r="B52" s="30" t="s">
        <v>206</v>
      </c>
      <c r="C52" s="30" t="s">
        <v>153</v>
      </c>
      <c r="D52" s="30" t="s">
        <v>112</v>
      </c>
      <c r="E52" s="30" t="s">
        <v>207</v>
      </c>
      <c r="F52" s="30" t="s">
        <v>208</v>
      </c>
      <c r="G52" s="34" t="s">
        <v>209</v>
      </c>
      <c r="H52" s="196" t="s">
        <v>210</v>
      </c>
      <c r="I52" s="63"/>
      <c r="J52" s="63"/>
      <c r="K52" s="71"/>
      <c r="L52" s="71"/>
      <c r="M52" s="72"/>
      <c r="N52" s="67"/>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row>
    <row r="53" spans="2:58" ht="91.8" hidden="1" x14ac:dyDescent="0.25">
      <c r="B53" s="32" t="s">
        <v>211</v>
      </c>
      <c r="C53" s="32" t="s">
        <v>153</v>
      </c>
      <c r="D53" s="32" t="s">
        <v>112</v>
      </c>
      <c r="E53" s="32" t="s">
        <v>202</v>
      </c>
      <c r="F53" s="32" t="s">
        <v>203</v>
      </c>
      <c r="G53" s="35" t="s">
        <v>204</v>
      </c>
      <c r="H53" s="33" t="s">
        <v>205</v>
      </c>
      <c r="I53" s="63"/>
      <c r="J53" s="63"/>
      <c r="K53" s="71"/>
      <c r="L53" s="71"/>
      <c r="M53" s="72"/>
      <c r="N53" s="67"/>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row>
    <row r="54" spans="2:58" ht="81.599999999999994" hidden="1" x14ac:dyDescent="0.25">
      <c r="B54" s="30" t="s">
        <v>212</v>
      </c>
      <c r="C54" s="30" t="s">
        <v>153</v>
      </c>
      <c r="D54" s="30" t="s">
        <v>112</v>
      </c>
      <c r="E54" s="30" t="s">
        <v>159</v>
      </c>
      <c r="F54" s="30" t="s">
        <v>196</v>
      </c>
      <c r="G54" s="30" t="s">
        <v>197</v>
      </c>
      <c r="H54" s="196" t="s">
        <v>213</v>
      </c>
      <c r="I54" s="63"/>
      <c r="J54" s="63"/>
      <c r="K54" s="71"/>
      <c r="L54" s="71"/>
      <c r="M54" s="72"/>
      <c r="N54" s="67"/>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row>
    <row r="55" spans="2:58" ht="112.2" hidden="1" x14ac:dyDescent="0.25">
      <c r="B55" s="32" t="s">
        <v>214</v>
      </c>
      <c r="C55" s="32" t="s">
        <v>153</v>
      </c>
      <c r="D55" s="32" t="s">
        <v>112</v>
      </c>
      <c r="E55" s="32" t="s">
        <v>215</v>
      </c>
      <c r="F55" s="32" t="s">
        <v>216</v>
      </c>
      <c r="G55" s="35" t="s">
        <v>217</v>
      </c>
      <c r="H55" s="33" t="s">
        <v>218</v>
      </c>
      <c r="I55" s="63"/>
      <c r="J55" s="63"/>
      <c r="K55" s="71"/>
      <c r="L55" s="71"/>
      <c r="M55" s="72"/>
      <c r="N55" s="67"/>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row>
    <row r="56" spans="2:58" ht="122.4" hidden="1" x14ac:dyDescent="0.25">
      <c r="B56" s="30" t="s">
        <v>219</v>
      </c>
      <c r="C56" s="30" t="s">
        <v>153</v>
      </c>
      <c r="D56" s="30" t="s">
        <v>175</v>
      </c>
      <c r="E56" s="30" t="s">
        <v>220</v>
      </c>
      <c r="F56" s="30" t="s">
        <v>177</v>
      </c>
      <c r="G56" s="30" t="s">
        <v>178</v>
      </c>
      <c r="H56" s="31" t="s">
        <v>179</v>
      </c>
      <c r="I56" s="63"/>
      <c r="J56" s="63"/>
      <c r="K56" s="71"/>
      <c r="L56" s="71"/>
      <c r="M56" s="72"/>
      <c r="N56" s="67"/>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row>
    <row r="57" spans="2:58" ht="71.400000000000006" hidden="1" x14ac:dyDescent="0.25">
      <c r="B57" s="32" t="s">
        <v>221</v>
      </c>
      <c r="C57" s="32" t="s">
        <v>222</v>
      </c>
      <c r="D57" s="32" t="s">
        <v>1360</v>
      </c>
      <c r="E57" s="32" t="s">
        <v>1361</v>
      </c>
      <c r="F57" s="32" t="s">
        <v>1362</v>
      </c>
      <c r="G57" s="35" t="s">
        <v>1363</v>
      </c>
      <c r="H57" s="197" t="s">
        <v>1364</v>
      </c>
      <c r="I57" s="63"/>
      <c r="J57" s="63"/>
      <c r="K57" s="71"/>
      <c r="L57" s="71"/>
      <c r="M57" s="72"/>
      <c r="N57" s="67"/>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row>
    <row r="58" spans="2:58" ht="71.400000000000006" hidden="1" x14ac:dyDescent="0.25">
      <c r="B58" s="30" t="s">
        <v>223</v>
      </c>
      <c r="C58" s="30" t="s">
        <v>222</v>
      </c>
      <c r="D58" s="30" t="s">
        <v>1360</v>
      </c>
      <c r="E58" s="30" t="s">
        <v>1361</v>
      </c>
      <c r="F58" s="30" t="s">
        <v>1362</v>
      </c>
      <c r="G58" s="30" t="s">
        <v>1363</v>
      </c>
      <c r="H58" s="31" t="s">
        <v>1364</v>
      </c>
      <c r="I58" s="63"/>
      <c r="J58" s="63"/>
      <c r="K58" s="71"/>
      <c r="L58" s="71"/>
      <c r="M58" s="72"/>
      <c r="N58" s="67"/>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row>
    <row r="59" spans="2:58" ht="51" hidden="1" x14ac:dyDescent="0.25">
      <c r="B59" s="32" t="s">
        <v>224</v>
      </c>
      <c r="C59" s="32" t="s">
        <v>225</v>
      </c>
      <c r="D59" s="32" t="s">
        <v>226</v>
      </c>
      <c r="E59" s="32" t="s">
        <v>227</v>
      </c>
      <c r="F59" s="32" t="s">
        <v>228</v>
      </c>
      <c r="G59" s="35" t="s">
        <v>229</v>
      </c>
      <c r="H59" s="33" t="s">
        <v>230</v>
      </c>
      <c r="I59" s="63"/>
      <c r="J59" s="63"/>
      <c r="K59" s="71"/>
      <c r="L59" s="71"/>
      <c r="M59" s="72"/>
      <c r="N59" s="67"/>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row>
    <row r="60" spans="2:58" ht="40.799999999999997" hidden="1" x14ac:dyDescent="0.25">
      <c r="B60" s="32" t="s">
        <v>231</v>
      </c>
      <c r="C60" s="32" t="s">
        <v>225</v>
      </c>
      <c r="D60" s="32" t="s">
        <v>226</v>
      </c>
      <c r="E60" s="32" t="s">
        <v>232</v>
      </c>
      <c r="F60" s="32" t="s">
        <v>233</v>
      </c>
      <c r="G60" s="35" t="s">
        <v>234</v>
      </c>
      <c r="H60" s="197" t="s">
        <v>235</v>
      </c>
      <c r="I60" s="63"/>
      <c r="J60" s="63"/>
      <c r="K60" s="71"/>
      <c r="L60" s="71"/>
      <c r="M60" s="72"/>
      <c r="N60" s="67"/>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row>
    <row r="61" spans="2:58" ht="61.2" hidden="1" x14ac:dyDescent="0.25">
      <c r="B61" s="30" t="s">
        <v>236</v>
      </c>
      <c r="C61" s="30" t="s">
        <v>237</v>
      </c>
      <c r="D61" s="30" t="s">
        <v>1360</v>
      </c>
      <c r="E61" s="30" t="s">
        <v>1365</v>
      </c>
      <c r="F61" s="30" t="s">
        <v>1366</v>
      </c>
      <c r="G61" s="30" t="s">
        <v>1367</v>
      </c>
      <c r="H61" s="31" t="s">
        <v>1368</v>
      </c>
      <c r="I61" s="36"/>
      <c r="J61" s="75"/>
      <c r="K61" s="71"/>
      <c r="L61" s="65"/>
      <c r="M61" s="72"/>
      <c r="N61" s="67"/>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row>
    <row r="62" spans="2:58" ht="30.6" hidden="1" x14ac:dyDescent="0.25">
      <c r="B62" s="32" t="s">
        <v>238</v>
      </c>
      <c r="C62" s="32" t="s">
        <v>239</v>
      </c>
      <c r="D62" s="30" t="s">
        <v>112</v>
      </c>
      <c r="E62" s="30" t="s">
        <v>119</v>
      </c>
      <c r="F62" s="30" t="s">
        <v>120</v>
      </c>
      <c r="G62" s="30" t="s">
        <v>121</v>
      </c>
      <c r="H62" s="196" t="s">
        <v>122</v>
      </c>
      <c r="I62" s="36"/>
      <c r="J62" s="75"/>
      <c r="K62" s="71"/>
      <c r="L62" s="65"/>
      <c r="M62" s="72"/>
      <c r="N62" s="67"/>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row>
    <row r="63" spans="2:58" ht="30.6" hidden="1" x14ac:dyDescent="0.25">
      <c r="B63" s="30" t="s">
        <v>240</v>
      </c>
      <c r="C63" s="30" t="s">
        <v>239</v>
      </c>
      <c r="D63" s="30" t="s">
        <v>112</v>
      </c>
      <c r="E63" s="30" t="s">
        <v>119</v>
      </c>
      <c r="F63" s="30" t="s">
        <v>120</v>
      </c>
      <c r="G63" s="30" t="s">
        <v>121</v>
      </c>
      <c r="H63" s="196" t="s">
        <v>122</v>
      </c>
      <c r="I63" s="36"/>
      <c r="J63" s="75"/>
      <c r="K63" s="71"/>
      <c r="L63" s="65"/>
      <c r="M63" s="72"/>
      <c r="N63" s="67"/>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row>
    <row r="64" spans="2:58" ht="71.400000000000006" hidden="1" x14ac:dyDescent="0.25">
      <c r="B64" s="32" t="s">
        <v>241</v>
      </c>
      <c r="C64" s="32" t="s">
        <v>242</v>
      </c>
      <c r="D64" s="32" t="s">
        <v>243</v>
      </c>
      <c r="E64" s="32" t="s">
        <v>244</v>
      </c>
      <c r="F64" s="32" t="s">
        <v>245</v>
      </c>
      <c r="G64" s="35" t="s">
        <v>246</v>
      </c>
      <c r="H64" s="33" t="s">
        <v>247</v>
      </c>
      <c r="I64" s="63"/>
      <c r="J64" s="63"/>
      <c r="K64" s="71"/>
      <c r="L64" s="71"/>
      <c r="M64" s="72"/>
      <c r="N64" s="67"/>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row>
    <row r="65" spans="2:58" ht="71.400000000000006" hidden="1" x14ac:dyDescent="0.25">
      <c r="B65" s="30" t="s">
        <v>248</v>
      </c>
      <c r="C65" s="30" t="s">
        <v>248</v>
      </c>
      <c r="D65" s="30" t="s">
        <v>175</v>
      </c>
      <c r="E65" s="30" t="s">
        <v>249</v>
      </c>
      <c r="F65" s="30" t="s">
        <v>177</v>
      </c>
      <c r="G65" s="30" t="s">
        <v>178</v>
      </c>
      <c r="H65" s="31" t="s">
        <v>179</v>
      </c>
      <c r="I65" s="63"/>
      <c r="J65" s="63"/>
      <c r="K65" s="71"/>
      <c r="L65" s="71"/>
      <c r="M65" s="72"/>
      <c r="N65" s="67"/>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row>
    <row r="66" spans="2:58" ht="71.400000000000006" hidden="1" x14ac:dyDescent="0.25">
      <c r="B66" s="30" t="s">
        <v>250</v>
      </c>
      <c r="C66" s="30" t="s">
        <v>251</v>
      </c>
      <c r="D66" s="30" t="s">
        <v>243</v>
      </c>
      <c r="E66" s="30" t="s">
        <v>244</v>
      </c>
      <c r="F66" s="30" t="s">
        <v>252</v>
      </c>
      <c r="G66" s="30" t="s">
        <v>246</v>
      </c>
      <c r="H66" s="31" t="s">
        <v>253</v>
      </c>
      <c r="I66" s="63"/>
      <c r="J66" s="73"/>
      <c r="K66" s="71"/>
      <c r="L66" s="71"/>
      <c r="M66" s="72"/>
      <c r="N66" s="67"/>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row>
    <row r="67" spans="2:58" ht="102" hidden="1" x14ac:dyDescent="0.25">
      <c r="B67" s="32" t="s">
        <v>254</v>
      </c>
      <c r="C67" s="32" t="s">
        <v>255</v>
      </c>
      <c r="D67" s="32" t="s">
        <v>112</v>
      </c>
      <c r="E67" s="32" t="s">
        <v>256</v>
      </c>
      <c r="F67" s="32" t="s">
        <v>140</v>
      </c>
      <c r="G67" s="35" t="s">
        <v>257</v>
      </c>
      <c r="H67" s="33" t="s">
        <v>258</v>
      </c>
      <c r="I67" s="63"/>
      <c r="J67" s="63"/>
      <c r="K67" s="71"/>
      <c r="L67" s="71"/>
      <c r="M67" s="72"/>
      <c r="N67" s="67"/>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row>
    <row r="68" spans="2:58" ht="102" hidden="1" x14ac:dyDescent="0.25">
      <c r="B68" s="30" t="s">
        <v>259</v>
      </c>
      <c r="C68" s="30" t="s">
        <v>255</v>
      </c>
      <c r="D68" s="30" t="s">
        <v>112</v>
      </c>
      <c r="E68" s="30" t="s">
        <v>260</v>
      </c>
      <c r="F68" s="30" t="s">
        <v>261</v>
      </c>
      <c r="G68" s="30" t="s">
        <v>262</v>
      </c>
      <c r="H68" s="31" t="s">
        <v>263</v>
      </c>
      <c r="I68" s="36"/>
      <c r="J68" s="75"/>
      <c r="K68" s="71"/>
      <c r="L68" s="65"/>
      <c r="M68" s="72"/>
      <c r="N68" s="67"/>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row>
    <row r="69" spans="2:58" ht="91.8" hidden="1" x14ac:dyDescent="0.25">
      <c r="B69" s="32" t="s">
        <v>264</v>
      </c>
      <c r="C69" s="32" t="s">
        <v>255</v>
      </c>
      <c r="D69" s="32" t="s">
        <v>112</v>
      </c>
      <c r="E69" s="32" t="s">
        <v>265</v>
      </c>
      <c r="F69" s="32" t="s">
        <v>266</v>
      </c>
      <c r="G69" s="35" t="s">
        <v>267</v>
      </c>
      <c r="H69" s="197" t="s">
        <v>268</v>
      </c>
      <c r="I69" s="63"/>
      <c r="J69" s="63"/>
      <c r="K69" s="71"/>
      <c r="L69" s="71"/>
      <c r="M69" s="72"/>
      <c r="N69" s="67"/>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row>
    <row r="70" spans="2:58" ht="112.2" hidden="1" x14ac:dyDescent="0.25">
      <c r="B70" s="30" t="s">
        <v>269</v>
      </c>
      <c r="C70" s="30" t="s">
        <v>255</v>
      </c>
      <c r="D70" s="30" t="s">
        <v>112</v>
      </c>
      <c r="E70" s="30" t="s">
        <v>270</v>
      </c>
      <c r="F70" s="30" t="s">
        <v>271</v>
      </c>
      <c r="G70" s="205" t="s">
        <v>272</v>
      </c>
      <c r="H70" s="31" t="s">
        <v>273</v>
      </c>
      <c r="I70" s="76"/>
      <c r="J70" s="63"/>
      <c r="K70" s="71"/>
      <c r="L70" s="71"/>
      <c r="M70" s="72"/>
      <c r="N70" s="67"/>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row>
    <row r="71" spans="2:58" ht="102" hidden="1" x14ac:dyDescent="0.25">
      <c r="B71" s="32" t="s">
        <v>274</v>
      </c>
      <c r="C71" s="32" t="s">
        <v>255</v>
      </c>
      <c r="D71" s="32" t="s">
        <v>112</v>
      </c>
      <c r="E71" s="32" t="s">
        <v>275</v>
      </c>
      <c r="F71" s="32" t="s">
        <v>276</v>
      </c>
      <c r="G71" s="35">
        <v>914842666258</v>
      </c>
      <c r="H71" s="197" t="s">
        <v>277</v>
      </c>
      <c r="I71" s="63"/>
      <c r="J71" s="63"/>
      <c r="K71" s="71"/>
      <c r="L71" s="71"/>
      <c r="M71" s="72"/>
      <c r="N71" s="67"/>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row>
    <row r="72" spans="2:58" ht="102" hidden="1" x14ac:dyDescent="0.25">
      <c r="B72" s="30" t="s">
        <v>278</v>
      </c>
      <c r="C72" s="30" t="s">
        <v>255</v>
      </c>
      <c r="D72" s="30" t="s">
        <v>112</v>
      </c>
      <c r="E72" s="30" t="s">
        <v>279</v>
      </c>
      <c r="F72" s="30" t="s">
        <v>280</v>
      </c>
      <c r="G72" s="205" t="s">
        <v>281</v>
      </c>
      <c r="H72" s="196" t="s">
        <v>282</v>
      </c>
      <c r="I72" s="63"/>
      <c r="J72" s="63"/>
      <c r="K72" s="71"/>
      <c r="L72" s="71"/>
      <c r="M72" s="72"/>
      <c r="N72" s="67"/>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row>
    <row r="73" spans="2:58" ht="91.8" hidden="1" x14ac:dyDescent="0.25">
      <c r="B73" s="32" t="s">
        <v>283</v>
      </c>
      <c r="C73" s="32" t="s">
        <v>255</v>
      </c>
      <c r="D73" s="32" t="s">
        <v>112</v>
      </c>
      <c r="E73" s="32" t="s">
        <v>284</v>
      </c>
      <c r="F73" s="32" t="s">
        <v>285</v>
      </c>
      <c r="G73" s="35" t="s">
        <v>286</v>
      </c>
      <c r="H73" s="197" t="s">
        <v>287</v>
      </c>
      <c r="I73" s="63"/>
      <c r="J73" s="63"/>
      <c r="K73" s="71"/>
      <c r="L73" s="71"/>
      <c r="M73" s="72"/>
      <c r="N73" s="67"/>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row>
    <row r="74" spans="2:58" ht="142.80000000000001" hidden="1" x14ac:dyDescent="0.25">
      <c r="B74" s="30" t="s">
        <v>288</v>
      </c>
      <c r="C74" s="30" t="s">
        <v>255</v>
      </c>
      <c r="D74" s="30" t="s">
        <v>112</v>
      </c>
      <c r="E74" s="30" t="s">
        <v>289</v>
      </c>
      <c r="F74" s="30" t="s">
        <v>290</v>
      </c>
      <c r="G74" s="30" t="s">
        <v>291</v>
      </c>
      <c r="H74" s="196" t="s">
        <v>292</v>
      </c>
      <c r="I74" s="63"/>
      <c r="J74" s="63"/>
      <c r="K74" s="71"/>
      <c r="L74" s="71"/>
      <c r="M74" s="72"/>
      <c r="N74" s="67"/>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row>
    <row r="75" spans="2:58" ht="81.599999999999994" hidden="1" x14ac:dyDescent="0.25">
      <c r="B75" s="32" t="s">
        <v>293</v>
      </c>
      <c r="C75" s="32" t="s">
        <v>255</v>
      </c>
      <c r="D75" s="32" t="s">
        <v>112</v>
      </c>
      <c r="E75" s="32" t="s">
        <v>294</v>
      </c>
      <c r="F75" s="32" t="s">
        <v>295</v>
      </c>
      <c r="G75" s="35" t="s">
        <v>296</v>
      </c>
      <c r="H75" s="197" t="s">
        <v>297</v>
      </c>
      <c r="I75" s="63"/>
      <c r="J75" s="63"/>
      <c r="K75" s="71"/>
      <c r="L75" s="71"/>
      <c r="M75" s="72"/>
      <c r="N75" s="67"/>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row>
    <row r="76" spans="2:58" ht="142.80000000000001" hidden="1" x14ac:dyDescent="0.25">
      <c r="B76" s="30" t="s">
        <v>298</v>
      </c>
      <c r="C76" s="30" t="s">
        <v>255</v>
      </c>
      <c r="D76" s="30" t="s">
        <v>112</v>
      </c>
      <c r="E76" s="30" t="s">
        <v>289</v>
      </c>
      <c r="F76" s="30" t="s">
        <v>290</v>
      </c>
      <c r="G76" s="30" t="s">
        <v>291</v>
      </c>
      <c r="H76" s="196" t="s">
        <v>292</v>
      </c>
      <c r="I76" s="63"/>
      <c r="J76" s="63"/>
      <c r="K76" s="71"/>
      <c r="L76" s="71"/>
      <c r="M76" s="72"/>
      <c r="N76" s="67"/>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row>
    <row r="77" spans="2:58" ht="102" hidden="1" x14ac:dyDescent="0.25">
      <c r="B77" s="32" t="s">
        <v>299</v>
      </c>
      <c r="C77" s="32" t="s">
        <v>255</v>
      </c>
      <c r="D77" s="32" t="s">
        <v>112</v>
      </c>
      <c r="E77" s="32" t="s">
        <v>279</v>
      </c>
      <c r="F77" s="32" t="s">
        <v>280</v>
      </c>
      <c r="G77" s="35" t="s">
        <v>281</v>
      </c>
      <c r="H77" s="197" t="s">
        <v>282</v>
      </c>
      <c r="I77" s="63"/>
      <c r="J77" s="63"/>
      <c r="K77" s="71"/>
      <c r="L77" s="71"/>
      <c r="M77" s="72"/>
      <c r="N77" s="67"/>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row>
    <row r="78" spans="2:58" ht="71.400000000000006" hidden="1" x14ac:dyDescent="0.25">
      <c r="B78" s="30" t="s">
        <v>300</v>
      </c>
      <c r="C78" s="30" t="s">
        <v>301</v>
      </c>
      <c r="D78" s="30" t="s">
        <v>302</v>
      </c>
      <c r="E78" s="30" t="s">
        <v>303</v>
      </c>
      <c r="F78" s="30" t="s">
        <v>304</v>
      </c>
      <c r="G78" s="34" t="s">
        <v>305</v>
      </c>
      <c r="H78" s="196" t="s">
        <v>306</v>
      </c>
      <c r="I78" s="63"/>
      <c r="J78" s="63"/>
      <c r="K78" s="71"/>
      <c r="L78" s="71"/>
      <c r="M78" s="72"/>
      <c r="N78" s="67"/>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row>
    <row r="79" spans="2:58" ht="102" hidden="1" x14ac:dyDescent="0.25">
      <c r="B79" s="32" t="s">
        <v>307</v>
      </c>
      <c r="C79" s="32" t="s">
        <v>301</v>
      </c>
      <c r="D79" s="32" t="s">
        <v>302</v>
      </c>
      <c r="E79" s="32" t="s">
        <v>308</v>
      </c>
      <c r="F79" s="32" t="s">
        <v>309</v>
      </c>
      <c r="G79" s="35" t="s">
        <v>310</v>
      </c>
      <c r="H79" s="197" t="s">
        <v>311</v>
      </c>
      <c r="I79" s="63"/>
      <c r="J79" s="63"/>
      <c r="K79" s="71"/>
      <c r="L79" s="71"/>
      <c r="M79" s="72"/>
      <c r="N79" s="67"/>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row>
    <row r="80" spans="2:58" ht="91.8" hidden="1" x14ac:dyDescent="0.25">
      <c r="B80" s="30" t="s">
        <v>312</v>
      </c>
      <c r="C80" s="30" t="s">
        <v>301</v>
      </c>
      <c r="D80" s="30" t="s">
        <v>302</v>
      </c>
      <c r="E80" s="30" t="s">
        <v>313</v>
      </c>
      <c r="F80" s="30" t="s">
        <v>314</v>
      </c>
      <c r="G80" s="30" t="s">
        <v>315</v>
      </c>
      <c r="H80" s="196" t="s">
        <v>316</v>
      </c>
      <c r="I80" s="63"/>
      <c r="J80" s="63"/>
      <c r="K80" s="71"/>
      <c r="L80" s="71"/>
      <c r="M80" s="72"/>
      <c r="N80" s="67"/>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row>
    <row r="81" spans="2:58" ht="91.8" hidden="1" x14ac:dyDescent="0.25">
      <c r="B81" s="32" t="s">
        <v>317</v>
      </c>
      <c r="C81" s="32" t="s">
        <v>301</v>
      </c>
      <c r="D81" s="32" t="s">
        <v>302</v>
      </c>
      <c r="E81" s="32" t="s">
        <v>318</v>
      </c>
      <c r="F81" s="32" t="s">
        <v>319</v>
      </c>
      <c r="G81" s="35" t="s">
        <v>320</v>
      </c>
      <c r="H81" s="33" t="s">
        <v>321</v>
      </c>
      <c r="I81" s="63"/>
      <c r="J81" s="63"/>
      <c r="K81" s="71"/>
      <c r="L81" s="71"/>
      <c r="M81" s="72"/>
      <c r="N81" s="67"/>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c r="BF81" s="68"/>
    </row>
    <row r="82" spans="2:58" ht="102" hidden="1" x14ac:dyDescent="0.25">
      <c r="B82" s="30" t="s">
        <v>322</v>
      </c>
      <c r="C82" s="30" t="s">
        <v>323</v>
      </c>
      <c r="D82" s="30" t="s">
        <v>324</v>
      </c>
      <c r="E82" s="30" t="s">
        <v>325</v>
      </c>
      <c r="F82" s="30" t="s">
        <v>326</v>
      </c>
      <c r="G82" s="30" t="s">
        <v>327</v>
      </c>
      <c r="H82" s="31" t="s">
        <v>328</v>
      </c>
      <c r="I82" s="69"/>
      <c r="J82" s="70"/>
      <c r="K82" s="71"/>
      <c r="L82" s="71"/>
      <c r="M82" s="72"/>
      <c r="N82" s="67"/>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row>
    <row r="83" spans="2:58" ht="40.799999999999997" hidden="1" x14ac:dyDescent="0.25">
      <c r="B83" s="32" t="s">
        <v>329</v>
      </c>
      <c r="C83" s="32" t="s">
        <v>330</v>
      </c>
      <c r="D83" s="32" t="s">
        <v>331</v>
      </c>
      <c r="E83" s="32" t="s">
        <v>332</v>
      </c>
      <c r="F83" s="32" t="s">
        <v>333</v>
      </c>
      <c r="G83" s="35" t="s">
        <v>334</v>
      </c>
      <c r="H83" s="197" t="s">
        <v>335</v>
      </c>
      <c r="I83" s="69"/>
      <c r="J83" s="70"/>
      <c r="K83" s="71"/>
      <c r="L83" s="71"/>
      <c r="M83" s="72"/>
      <c r="N83" s="67"/>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row>
    <row r="84" spans="2:58" ht="81.599999999999994" hidden="1" x14ac:dyDescent="0.25">
      <c r="B84" s="30" t="s">
        <v>336</v>
      </c>
      <c r="C84" s="30" t="s">
        <v>337</v>
      </c>
      <c r="D84" s="30" t="s">
        <v>338</v>
      </c>
      <c r="E84" s="30" t="s">
        <v>339</v>
      </c>
      <c r="F84" s="30" t="s">
        <v>340</v>
      </c>
      <c r="G84" s="34" t="s">
        <v>341</v>
      </c>
      <c r="H84" s="196" t="s">
        <v>342</v>
      </c>
      <c r="I84" s="69"/>
      <c r="J84" s="70"/>
      <c r="K84" s="71"/>
      <c r="L84" s="71"/>
      <c r="M84" s="72"/>
      <c r="N84" s="67"/>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row>
    <row r="85" spans="2:58" ht="71.400000000000006" hidden="1" x14ac:dyDescent="0.25">
      <c r="B85" s="32" t="s">
        <v>343</v>
      </c>
      <c r="C85" s="32" t="s">
        <v>344</v>
      </c>
      <c r="D85" s="32" t="s">
        <v>345</v>
      </c>
      <c r="E85" s="32" t="s">
        <v>346</v>
      </c>
      <c r="F85" s="32" t="s">
        <v>347</v>
      </c>
      <c r="G85" s="35" t="s">
        <v>348</v>
      </c>
      <c r="H85" s="197" t="s">
        <v>349</v>
      </c>
      <c r="I85" s="69"/>
      <c r="J85" s="70"/>
      <c r="K85" s="71"/>
      <c r="L85" s="71"/>
      <c r="M85" s="72"/>
      <c r="N85" s="67"/>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row>
    <row r="86" spans="2:58" ht="71.400000000000006" hidden="1" x14ac:dyDescent="0.25">
      <c r="B86" s="30" t="s">
        <v>350</v>
      </c>
      <c r="C86" s="30" t="s">
        <v>344</v>
      </c>
      <c r="D86" s="30" t="s">
        <v>345</v>
      </c>
      <c r="E86" s="30" t="s">
        <v>346</v>
      </c>
      <c r="F86" s="30" t="s">
        <v>347</v>
      </c>
      <c r="G86" s="35" t="s">
        <v>348</v>
      </c>
      <c r="H86" s="31" t="s">
        <v>349</v>
      </c>
      <c r="I86" s="69"/>
      <c r="J86" s="70"/>
      <c r="K86" s="71"/>
      <c r="L86" s="71"/>
      <c r="M86" s="72"/>
      <c r="N86" s="67"/>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row>
    <row r="87" spans="2:58" ht="71.400000000000006" hidden="1" x14ac:dyDescent="0.25">
      <c r="B87" s="32" t="s">
        <v>351</v>
      </c>
      <c r="C87" s="32" t="s">
        <v>344</v>
      </c>
      <c r="D87" s="32" t="s">
        <v>345</v>
      </c>
      <c r="E87" s="32" t="s">
        <v>346</v>
      </c>
      <c r="F87" s="32" t="s">
        <v>347</v>
      </c>
      <c r="G87" s="35" t="s">
        <v>348</v>
      </c>
      <c r="H87" s="33" t="s">
        <v>349</v>
      </c>
      <c r="I87" s="69"/>
      <c r="J87" s="70"/>
      <c r="K87" s="71"/>
      <c r="L87" s="71"/>
      <c r="M87" s="72"/>
      <c r="N87" s="67"/>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row>
    <row r="88" spans="2:58" ht="81.599999999999994" hidden="1" x14ac:dyDescent="0.25">
      <c r="B88" s="30" t="s">
        <v>352</v>
      </c>
      <c r="C88" s="30" t="s">
        <v>344</v>
      </c>
      <c r="D88" s="30" t="s">
        <v>345</v>
      </c>
      <c r="E88" s="30" t="s">
        <v>353</v>
      </c>
      <c r="F88" s="30" t="s">
        <v>354</v>
      </c>
      <c r="G88" s="35" t="s">
        <v>355</v>
      </c>
      <c r="H88" s="31" t="s">
        <v>356</v>
      </c>
      <c r="I88" s="69"/>
      <c r="J88" s="70"/>
      <c r="K88" s="71"/>
      <c r="L88" s="71"/>
      <c r="M88" s="72"/>
      <c r="N88" s="67"/>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row>
    <row r="89" spans="2:58" ht="71.400000000000006" hidden="1" x14ac:dyDescent="0.25">
      <c r="B89" s="32" t="s">
        <v>357</v>
      </c>
      <c r="C89" s="32" t="s">
        <v>344</v>
      </c>
      <c r="D89" s="32" t="s">
        <v>345</v>
      </c>
      <c r="E89" s="32" t="s">
        <v>346</v>
      </c>
      <c r="F89" s="32" t="s">
        <v>347</v>
      </c>
      <c r="G89" s="35" t="s">
        <v>348</v>
      </c>
      <c r="H89" s="197" t="s">
        <v>349</v>
      </c>
      <c r="I89" s="69"/>
      <c r="J89" s="70"/>
      <c r="K89" s="71"/>
      <c r="L89" s="71"/>
      <c r="M89" s="72"/>
      <c r="N89" s="67"/>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row>
    <row r="90" spans="2:58" ht="51" hidden="1" x14ac:dyDescent="0.25">
      <c r="B90" s="30" t="s">
        <v>358</v>
      </c>
      <c r="C90" s="30" t="s">
        <v>359</v>
      </c>
      <c r="D90" s="30" t="s">
        <v>360</v>
      </c>
      <c r="E90" s="30" t="s">
        <v>361</v>
      </c>
      <c r="F90" s="30" t="s">
        <v>362</v>
      </c>
      <c r="G90" s="35" t="s">
        <v>363</v>
      </c>
      <c r="H90" s="31" t="s">
        <v>364</v>
      </c>
      <c r="I90" s="69"/>
      <c r="J90" s="70"/>
      <c r="K90" s="71"/>
      <c r="L90" s="71"/>
      <c r="M90" s="72"/>
      <c r="N90" s="67"/>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row>
    <row r="91" spans="2:58" ht="91.8" hidden="1" x14ac:dyDescent="0.25">
      <c r="B91" s="32" t="s">
        <v>365</v>
      </c>
      <c r="C91" s="32" t="s">
        <v>366</v>
      </c>
      <c r="D91" s="32" t="s">
        <v>367</v>
      </c>
      <c r="E91" s="32" t="s">
        <v>368</v>
      </c>
      <c r="F91" s="32" t="s">
        <v>369</v>
      </c>
      <c r="G91" s="35" t="s">
        <v>370</v>
      </c>
      <c r="H91" s="197" t="s">
        <v>371</v>
      </c>
      <c r="I91" s="69"/>
      <c r="J91" s="70"/>
      <c r="K91" s="71"/>
      <c r="L91" s="71"/>
      <c r="M91" s="72"/>
      <c r="N91" s="67"/>
      <c r="O91" s="68"/>
      <c r="P91" s="68"/>
      <c r="Q91" s="68"/>
      <c r="R91" s="68"/>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row>
    <row r="92" spans="2:58" ht="91.8" hidden="1" x14ac:dyDescent="0.25">
      <c r="B92" s="30" t="s">
        <v>372</v>
      </c>
      <c r="C92" s="30" t="s">
        <v>366</v>
      </c>
      <c r="D92" s="30" t="s">
        <v>367</v>
      </c>
      <c r="E92" s="30" t="s">
        <v>373</v>
      </c>
      <c r="F92" s="30" t="s">
        <v>374</v>
      </c>
      <c r="G92" s="30" t="s">
        <v>375</v>
      </c>
      <c r="H92" s="196" t="s">
        <v>376</v>
      </c>
      <c r="I92" s="69"/>
      <c r="J92" s="70"/>
      <c r="K92" s="71"/>
      <c r="L92" s="71"/>
      <c r="M92" s="72"/>
      <c r="N92" s="67"/>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row>
    <row r="93" spans="2:58" ht="122.4" hidden="1" x14ac:dyDescent="0.25">
      <c r="B93" s="32" t="s">
        <v>377</v>
      </c>
      <c r="C93" s="32" t="s">
        <v>366</v>
      </c>
      <c r="D93" s="32" t="s">
        <v>367</v>
      </c>
      <c r="E93" s="32" t="s">
        <v>378</v>
      </c>
      <c r="F93" s="32" t="s">
        <v>379</v>
      </c>
      <c r="G93" s="35" t="s">
        <v>380</v>
      </c>
      <c r="H93" s="197" t="s">
        <v>381</v>
      </c>
      <c r="I93" s="69"/>
      <c r="J93" s="70"/>
      <c r="K93" s="71"/>
      <c r="L93" s="71"/>
      <c r="M93" s="72"/>
      <c r="N93" s="67"/>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row>
    <row r="94" spans="2:58" ht="91.8" hidden="1" x14ac:dyDescent="0.25">
      <c r="B94" s="30" t="s">
        <v>382</v>
      </c>
      <c r="C94" s="30" t="s">
        <v>383</v>
      </c>
      <c r="D94" s="30" t="s">
        <v>367</v>
      </c>
      <c r="E94" s="30" t="s">
        <v>384</v>
      </c>
      <c r="F94" s="30" t="s">
        <v>385</v>
      </c>
      <c r="G94" s="34" t="s">
        <v>386</v>
      </c>
      <c r="H94" s="196" t="s">
        <v>387</v>
      </c>
      <c r="I94" s="69"/>
      <c r="J94" s="70"/>
      <c r="K94" s="71"/>
      <c r="L94" s="71"/>
      <c r="M94" s="72"/>
      <c r="N94" s="67"/>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row>
    <row r="95" spans="2:58" ht="51" hidden="1" x14ac:dyDescent="0.25">
      <c r="B95" s="32" t="s">
        <v>388</v>
      </c>
      <c r="C95" s="32" t="s">
        <v>389</v>
      </c>
      <c r="D95" s="32" t="s">
        <v>112</v>
      </c>
      <c r="E95" s="32" t="s">
        <v>390</v>
      </c>
      <c r="F95" s="32" t="s">
        <v>391</v>
      </c>
      <c r="G95" s="35" t="s">
        <v>392</v>
      </c>
      <c r="H95" s="197" t="s">
        <v>393</v>
      </c>
      <c r="I95" s="69"/>
      <c r="J95" s="70"/>
      <c r="K95" s="71"/>
      <c r="L95" s="71"/>
      <c r="M95" s="72"/>
      <c r="N95" s="67"/>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c r="BA95" s="68"/>
      <c r="BB95" s="68"/>
      <c r="BC95" s="68"/>
      <c r="BD95" s="68"/>
      <c r="BE95" s="68"/>
      <c r="BF95" s="68"/>
    </row>
    <row r="96" spans="2:58" ht="71.400000000000006" hidden="1" x14ac:dyDescent="0.25">
      <c r="B96" s="30" t="s">
        <v>394</v>
      </c>
      <c r="C96" s="30" t="s">
        <v>395</v>
      </c>
      <c r="D96" s="30" t="s">
        <v>112</v>
      </c>
      <c r="E96" s="30" t="s">
        <v>396</v>
      </c>
      <c r="F96" s="30" t="s">
        <v>397</v>
      </c>
      <c r="G96" s="30" t="s">
        <v>398</v>
      </c>
      <c r="H96" s="196" t="s">
        <v>399</v>
      </c>
      <c r="I96" s="69"/>
      <c r="J96" s="70"/>
      <c r="K96" s="71"/>
      <c r="L96" s="71"/>
      <c r="M96" s="72"/>
      <c r="N96" s="67"/>
      <c r="O96" s="68"/>
      <c r="P96" s="68"/>
      <c r="Q96" s="68"/>
      <c r="R96" s="68"/>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row>
    <row r="97" spans="2:58" ht="61.2" hidden="1" x14ac:dyDescent="0.25">
      <c r="B97" s="32" t="s">
        <v>400</v>
      </c>
      <c r="C97" s="32" t="s">
        <v>395</v>
      </c>
      <c r="D97" s="32" t="s">
        <v>112</v>
      </c>
      <c r="E97" s="32" t="s">
        <v>401</v>
      </c>
      <c r="F97" s="32" t="s">
        <v>402</v>
      </c>
      <c r="G97" s="35" t="s">
        <v>403</v>
      </c>
      <c r="H97" s="33" t="s">
        <v>404</v>
      </c>
      <c r="I97" s="69"/>
      <c r="J97" s="70"/>
      <c r="K97" s="71"/>
      <c r="L97" s="71"/>
      <c r="M97" s="72"/>
      <c r="N97" s="67"/>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row>
    <row r="98" spans="2:58" ht="71.400000000000006" hidden="1" x14ac:dyDescent="0.25">
      <c r="B98" s="30" t="s">
        <v>405</v>
      </c>
      <c r="C98" s="30" t="s">
        <v>395</v>
      </c>
      <c r="D98" s="30" t="s">
        <v>112</v>
      </c>
      <c r="E98" s="30" t="s">
        <v>396</v>
      </c>
      <c r="F98" s="30" t="s">
        <v>397</v>
      </c>
      <c r="G98" s="30" t="s">
        <v>398</v>
      </c>
      <c r="H98" s="31" t="s">
        <v>399</v>
      </c>
      <c r="I98" s="63"/>
      <c r="J98" s="63"/>
      <c r="K98" s="71"/>
      <c r="L98" s="71"/>
      <c r="M98" s="72"/>
      <c r="N98" s="67"/>
      <c r="O98" s="68"/>
      <c r="P98" s="68"/>
      <c r="Q98" s="68"/>
      <c r="R98" s="68"/>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row>
    <row r="99" spans="2:58" ht="61.2" hidden="1" x14ac:dyDescent="0.25">
      <c r="B99" s="32" t="s">
        <v>406</v>
      </c>
      <c r="C99" s="32" t="s">
        <v>407</v>
      </c>
      <c r="D99" s="32" t="s">
        <v>1360</v>
      </c>
      <c r="E99" s="32" t="s">
        <v>1369</v>
      </c>
      <c r="F99" s="32" t="s">
        <v>1370</v>
      </c>
      <c r="G99" s="35" t="s">
        <v>1371</v>
      </c>
      <c r="H99" s="197" t="s">
        <v>1372</v>
      </c>
    </row>
    <row r="100" spans="2:58" ht="71.400000000000006" hidden="1" x14ac:dyDescent="0.25">
      <c r="B100" s="30" t="s">
        <v>86</v>
      </c>
      <c r="C100" s="30" t="s">
        <v>408</v>
      </c>
      <c r="D100" s="30" t="s">
        <v>409</v>
      </c>
      <c r="E100" s="30" t="s">
        <v>410</v>
      </c>
      <c r="F100" s="30" t="s">
        <v>411</v>
      </c>
      <c r="G100" s="34" t="s">
        <v>412</v>
      </c>
      <c r="H100" s="196" t="s">
        <v>413</v>
      </c>
    </row>
    <row r="101" spans="2:58" ht="61.2" hidden="1" x14ac:dyDescent="0.25">
      <c r="B101" s="32" t="s">
        <v>414</v>
      </c>
      <c r="C101" s="32" t="s">
        <v>415</v>
      </c>
      <c r="D101" s="32" t="s">
        <v>416</v>
      </c>
      <c r="E101" s="32" t="s">
        <v>417</v>
      </c>
      <c r="F101" s="32" t="s">
        <v>418</v>
      </c>
      <c r="G101" s="35" t="s">
        <v>419</v>
      </c>
      <c r="H101" s="197" t="s">
        <v>420</v>
      </c>
    </row>
    <row r="102" spans="2:58" ht="71.400000000000006" hidden="1" x14ac:dyDescent="0.25">
      <c r="B102" s="30" t="s">
        <v>421</v>
      </c>
      <c r="C102" s="30" t="s">
        <v>415</v>
      </c>
      <c r="D102" s="30" t="s">
        <v>416</v>
      </c>
      <c r="E102" s="30" t="s">
        <v>422</v>
      </c>
      <c r="F102" s="30" t="s">
        <v>423</v>
      </c>
      <c r="G102" s="34" t="s">
        <v>424</v>
      </c>
      <c r="H102" s="196" t="s">
        <v>425</v>
      </c>
    </row>
    <row r="103" spans="2:58" ht="71.400000000000006" hidden="1" x14ac:dyDescent="0.25">
      <c r="B103" s="32" t="s">
        <v>426</v>
      </c>
      <c r="C103" s="32" t="s">
        <v>427</v>
      </c>
      <c r="D103" s="32" t="s">
        <v>428</v>
      </c>
      <c r="E103" s="32" t="s">
        <v>429</v>
      </c>
      <c r="F103" s="32" t="s">
        <v>430</v>
      </c>
      <c r="G103" s="35" t="s">
        <v>431</v>
      </c>
      <c r="H103" s="33" t="s">
        <v>432</v>
      </c>
    </row>
    <row r="104" spans="2:58" ht="132.6" hidden="1" x14ac:dyDescent="0.25">
      <c r="B104" s="30" t="s">
        <v>433</v>
      </c>
      <c r="C104" s="30" t="s">
        <v>427</v>
      </c>
      <c r="D104" s="30" t="s">
        <v>428</v>
      </c>
      <c r="E104" s="30" t="s">
        <v>434</v>
      </c>
      <c r="F104" s="30" t="s">
        <v>430</v>
      </c>
      <c r="G104" s="34" t="s">
        <v>431</v>
      </c>
      <c r="H104" s="196" t="s">
        <v>432</v>
      </c>
    </row>
    <row r="105" spans="2:58" ht="71.400000000000006" hidden="1" x14ac:dyDescent="0.25">
      <c r="B105" s="32" t="s">
        <v>438</v>
      </c>
      <c r="C105" s="32" t="s">
        <v>439</v>
      </c>
      <c r="D105" s="32" t="s">
        <v>440</v>
      </c>
      <c r="E105" s="32" t="s">
        <v>441</v>
      </c>
      <c r="F105" s="32" t="s">
        <v>442</v>
      </c>
      <c r="G105" s="35" t="s">
        <v>443</v>
      </c>
      <c r="H105" s="33" t="s">
        <v>444</v>
      </c>
    </row>
    <row r="106" spans="2:58" ht="71.400000000000006" hidden="1" x14ac:dyDescent="0.25">
      <c r="B106" s="30" t="s">
        <v>445</v>
      </c>
      <c r="C106" s="30" t="s">
        <v>439</v>
      </c>
      <c r="D106" s="30" t="s">
        <v>440</v>
      </c>
      <c r="E106" s="30" t="s">
        <v>441</v>
      </c>
      <c r="F106" s="30" t="s">
        <v>442</v>
      </c>
      <c r="G106" s="30" t="s">
        <v>443</v>
      </c>
      <c r="H106" s="31" t="s">
        <v>444</v>
      </c>
    </row>
    <row r="107" spans="2:58" ht="71.400000000000006" hidden="1" x14ac:dyDescent="0.25">
      <c r="B107" s="32" t="s">
        <v>446</v>
      </c>
      <c r="C107" s="32" t="s">
        <v>447</v>
      </c>
      <c r="D107" s="32" t="s">
        <v>112</v>
      </c>
      <c r="E107" s="32" t="s">
        <v>448</v>
      </c>
      <c r="F107" s="32" t="s">
        <v>449</v>
      </c>
      <c r="G107" s="35" t="s">
        <v>450</v>
      </c>
      <c r="H107" s="33" t="s">
        <v>451</v>
      </c>
    </row>
    <row r="108" spans="2:58" ht="71.400000000000006" hidden="1" x14ac:dyDescent="0.25">
      <c r="B108" s="30" t="s">
        <v>452</v>
      </c>
      <c r="C108" s="30" t="s">
        <v>453</v>
      </c>
      <c r="D108" s="30" t="s">
        <v>112</v>
      </c>
      <c r="E108" s="30" t="s">
        <v>454</v>
      </c>
      <c r="F108" s="30" t="s">
        <v>455</v>
      </c>
      <c r="G108" s="34" t="s">
        <v>456</v>
      </c>
      <c r="H108" s="31" t="s">
        <v>457</v>
      </c>
    </row>
    <row r="109" spans="2:58" ht="71.400000000000006" hidden="1" x14ac:dyDescent="0.25">
      <c r="B109" s="32" t="s">
        <v>458</v>
      </c>
      <c r="C109" s="32" t="s">
        <v>453</v>
      </c>
      <c r="D109" s="32" t="s">
        <v>112</v>
      </c>
      <c r="E109" s="32" t="s">
        <v>459</v>
      </c>
      <c r="F109" s="32" t="s">
        <v>460</v>
      </c>
      <c r="G109" s="35" t="s">
        <v>461</v>
      </c>
      <c r="H109" s="33" t="s">
        <v>462</v>
      </c>
    </row>
    <row r="110" spans="2:58" ht="71.400000000000006" hidden="1" x14ac:dyDescent="0.25">
      <c r="B110" s="30" t="s">
        <v>463</v>
      </c>
      <c r="C110" s="30" t="s">
        <v>453</v>
      </c>
      <c r="D110" s="30" t="s">
        <v>112</v>
      </c>
      <c r="E110" s="30" t="s">
        <v>464</v>
      </c>
      <c r="F110" s="30" t="s">
        <v>465</v>
      </c>
      <c r="G110" s="30" t="s">
        <v>466</v>
      </c>
      <c r="H110" s="31" t="s">
        <v>467</v>
      </c>
    </row>
    <row r="111" spans="2:58" ht="91.8" hidden="1" x14ac:dyDescent="0.25">
      <c r="B111" s="32" t="s">
        <v>468</v>
      </c>
      <c r="C111" s="32" t="s">
        <v>453</v>
      </c>
      <c r="D111" s="32" t="s">
        <v>112</v>
      </c>
      <c r="E111" s="32" t="s">
        <v>469</v>
      </c>
      <c r="F111" s="32" t="s">
        <v>470</v>
      </c>
      <c r="G111" s="35" t="s">
        <v>471</v>
      </c>
      <c r="H111" s="33" t="s">
        <v>472</v>
      </c>
    </row>
    <row r="112" spans="2:58" ht="61.2" hidden="1" x14ac:dyDescent="0.25">
      <c r="B112" s="30" t="s">
        <v>473</v>
      </c>
      <c r="C112" s="30" t="s">
        <v>474</v>
      </c>
      <c r="D112" s="30" t="s">
        <v>475</v>
      </c>
      <c r="E112" s="30" t="s">
        <v>476</v>
      </c>
      <c r="F112" s="30" t="s">
        <v>477</v>
      </c>
      <c r="G112" s="34" t="s">
        <v>478</v>
      </c>
      <c r="H112" s="196" t="s">
        <v>479</v>
      </c>
    </row>
    <row r="113" spans="2:8" ht="61.2" hidden="1" x14ac:dyDescent="0.25">
      <c r="B113" s="32" t="s">
        <v>480</v>
      </c>
      <c r="C113" s="32" t="s">
        <v>474</v>
      </c>
      <c r="D113" s="32" t="s">
        <v>475</v>
      </c>
      <c r="E113" s="32" t="s">
        <v>476</v>
      </c>
      <c r="F113" s="32" t="s">
        <v>477</v>
      </c>
      <c r="G113" s="35" t="s">
        <v>478</v>
      </c>
      <c r="H113" s="197" t="s">
        <v>479</v>
      </c>
    </row>
    <row r="114" spans="2:8" ht="51" hidden="1" x14ac:dyDescent="0.25">
      <c r="B114" s="30" t="s">
        <v>481</v>
      </c>
      <c r="C114" s="30" t="s">
        <v>474</v>
      </c>
      <c r="D114" s="30" t="s">
        <v>475</v>
      </c>
      <c r="E114" s="30" t="s">
        <v>482</v>
      </c>
      <c r="F114" s="30" t="s">
        <v>477</v>
      </c>
      <c r="G114" s="30" t="s">
        <v>478</v>
      </c>
      <c r="H114" s="196" t="s">
        <v>479</v>
      </c>
    </row>
    <row r="115" spans="2:8" ht="71.400000000000006" hidden="1" x14ac:dyDescent="0.25">
      <c r="B115" s="32" t="s">
        <v>483</v>
      </c>
      <c r="C115" s="32" t="s">
        <v>484</v>
      </c>
      <c r="D115" s="32" t="s">
        <v>324</v>
      </c>
      <c r="E115" s="32" t="s">
        <v>485</v>
      </c>
      <c r="F115" s="32" t="s">
        <v>486</v>
      </c>
      <c r="G115" s="35" t="s">
        <v>487</v>
      </c>
      <c r="H115" s="197" t="s">
        <v>488</v>
      </c>
    </row>
    <row r="116" spans="2:8" ht="81.599999999999994" hidden="1" x14ac:dyDescent="0.25">
      <c r="B116" s="30" t="s">
        <v>489</v>
      </c>
      <c r="C116" s="30" t="s">
        <v>490</v>
      </c>
      <c r="D116" s="30" t="s">
        <v>1360</v>
      </c>
      <c r="E116" s="30" t="s">
        <v>1373</v>
      </c>
      <c r="F116" s="30" t="s">
        <v>1374</v>
      </c>
      <c r="G116" s="30" t="s">
        <v>1375</v>
      </c>
      <c r="H116" s="31" t="s">
        <v>1376</v>
      </c>
    </row>
    <row r="117" spans="2:8" ht="61.2" hidden="1" x14ac:dyDescent="0.25">
      <c r="B117" s="32" t="s">
        <v>491</v>
      </c>
      <c r="C117" s="32" t="s">
        <v>492</v>
      </c>
      <c r="D117" s="32" t="s">
        <v>493</v>
      </c>
      <c r="E117" s="32" t="s">
        <v>494</v>
      </c>
      <c r="F117" s="32" t="s">
        <v>495</v>
      </c>
      <c r="G117" s="35" t="s">
        <v>496</v>
      </c>
      <c r="H117" s="33" t="s">
        <v>497</v>
      </c>
    </row>
    <row r="118" spans="2:8" ht="81.599999999999994" hidden="1" x14ac:dyDescent="0.25">
      <c r="B118" s="30" t="s">
        <v>498</v>
      </c>
      <c r="C118" s="30" t="s">
        <v>492</v>
      </c>
      <c r="D118" s="30" t="s">
        <v>493</v>
      </c>
      <c r="E118" s="30" t="s">
        <v>499</v>
      </c>
      <c r="F118" s="30" t="s">
        <v>495</v>
      </c>
      <c r="G118" s="30" t="s">
        <v>496</v>
      </c>
      <c r="H118" s="31" t="s">
        <v>497</v>
      </c>
    </row>
    <row r="119" spans="2:8" ht="91.8" hidden="1" x14ac:dyDescent="0.25">
      <c r="B119" s="32" t="s">
        <v>500</v>
      </c>
      <c r="C119" s="32" t="s">
        <v>501</v>
      </c>
      <c r="D119" s="32" t="s">
        <v>502</v>
      </c>
      <c r="E119" s="32" t="s">
        <v>503</v>
      </c>
      <c r="F119" s="32" t="s">
        <v>504</v>
      </c>
      <c r="G119" s="35" t="s">
        <v>505</v>
      </c>
      <c r="H119" s="197" t="s">
        <v>506</v>
      </c>
    </row>
    <row r="120" spans="2:8" ht="91.8" hidden="1" x14ac:dyDescent="0.25">
      <c r="B120" s="30" t="s">
        <v>507</v>
      </c>
      <c r="C120" s="30" t="s">
        <v>501</v>
      </c>
      <c r="D120" s="30" t="s">
        <v>502</v>
      </c>
      <c r="E120" s="30" t="s">
        <v>503</v>
      </c>
      <c r="F120" s="30" t="s">
        <v>504</v>
      </c>
      <c r="G120" s="30" t="s">
        <v>505</v>
      </c>
      <c r="H120" s="196" t="s">
        <v>506</v>
      </c>
    </row>
    <row r="121" spans="2:8" ht="91.8" hidden="1" x14ac:dyDescent="0.25">
      <c r="B121" s="32" t="s">
        <v>508</v>
      </c>
      <c r="C121" s="32" t="s">
        <v>509</v>
      </c>
      <c r="D121" s="32" t="s">
        <v>112</v>
      </c>
      <c r="E121" s="32" t="s">
        <v>510</v>
      </c>
      <c r="F121" s="32" t="s">
        <v>511</v>
      </c>
      <c r="G121" s="35" t="s">
        <v>512</v>
      </c>
      <c r="H121" s="197" t="s">
        <v>513</v>
      </c>
    </row>
    <row r="122" spans="2:8" ht="81.599999999999994" hidden="1" x14ac:dyDescent="0.25">
      <c r="B122" s="30" t="s">
        <v>514</v>
      </c>
      <c r="C122" s="30" t="s">
        <v>509</v>
      </c>
      <c r="D122" s="30" t="s">
        <v>515</v>
      </c>
      <c r="E122" s="30" t="s">
        <v>516</v>
      </c>
      <c r="F122" s="30" t="s">
        <v>517</v>
      </c>
      <c r="G122" s="30" t="s">
        <v>518</v>
      </c>
      <c r="H122" s="196" t="s">
        <v>519</v>
      </c>
    </row>
    <row r="123" spans="2:8" ht="112.2" hidden="1" x14ac:dyDescent="0.25">
      <c r="B123" s="32" t="s">
        <v>520</v>
      </c>
      <c r="C123" s="32" t="s">
        <v>521</v>
      </c>
      <c r="D123" s="32" t="s">
        <v>522</v>
      </c>
      <c r="E123" s="32" t="s">
        <v>523</v>
      </c>
      <c r="F123" s="32" t="s">
        <v>524</v>
      </c>
      <c r="G123" s="35" t="s">
        <v>525</v>
      </c>
      <c r="H123" s="197" t="s">
        <v>526</v>
      </c>
    </row>
    <row r="124" spans="2:8" ht="61.2" hidden="1" x14ac:dyDescent="0.25">
      <c r="B124" s="30" t="s">
        <v>527</v>
      </c>
      <c r="C124" s="30" t="s">
        <v>528</v>
      </c>
      <c r="D124" s="30" t="s">
        <v>112</v>
      </c>
      <c r="E124" s="30" t="s">
        <v>529</v>
      </c>
      <c r="F124" s="30" t="s">
        <v>530</v>
      </c>
      <c r="G124" s="30" t="s">
        <v>327</v>
      </c>
      <c r="H124" s="31" t="s">
        <v>531</v>
      </c>
    </row>
    <row r="125" spans="2:8" ht="61.2" hidden="1" x14ac:dyDescent="0.25">
      <c r="B125" s="32" t="s">
        <v>527</v>
      </c>
      <c r="C125" s="32" t="s">
        <v>528</v>
      </c>
      <c r="D125" s="32" t="s">
        <v>112</v>
      </c>
      <c r="E125" s="32" t="s">
        <v>529</v>
      </c>
      <c r="F125" s="32" t="s">
        <v>530</v>
      </c>
      <c r="G125" s="35" t="s">
        <v>327</v>
      </c>
      <c r="H125" s="33" t="s">
        <v>531</v>
      </c>
    </row>
    <row r="126" spans="2:8" ht="61.2" hidden="1" x14ac:dyDescent="0.25">
      <c r="B126" s="30" t="s">
        <v>527</v>
      </c>
      <c r="C126" s="30" t="s">
        <v>528</v>
      </c>
      <c r="D126" s="30" t="s">
        <v>112</v>
      </c>
      <c r="E126" s="30" t="s">
        <v>529</v>
      </c>
      <c r="F126" s="30" t="s">
        <v>530</v>
      </c>
      <c r="G126" s="30" t="s">
        <v>327</v>
      </c>
      <c r="H126" s="31" t="s">
        <v>531</v>
      </c>
    </row>
    <row r="127" spans="2:8" ht="61.2" hidden="1" x14ac:dyDescent="0.25">
      <c r="B127" s="32" t="s">
        <v>532</v>
      </c>
      <c r="C127" s="32" t="s">
        <v>528</v>
      </c>
      <c r="D127" s="32" t="s">
        <v>112</v>
      </c>
      <c r="E127" s="32" t="s">
        <v>529</v>
      </c>
      <c r="F127" s="32" t="s">
        <v>530</v>
      </c>
      <c r="G127" s="35" t="s">
        <v>327</v>
      </c>
      <c r="H127" s="197" t="s">
        <v>531</v>
      </c>
    </row>
    <row r="128" spans="2:8" ht="61.2" hidden="1" x14ac:dyDescent="0.25">
      <c r="B128" s="32" t="s">
        <v>533</v>
      </c>
      <c r="C128" s="32" t="s">
        <v>528</v>
      </c>
      <c r="D128" s="32" t="s">
        <v>112</v>
      </c>
      <c r="E128" s="32" t="s">
        <v>529</v>
      </c>
      <c r="F128" s="32" t="s">
        <v>530</v>
      </c>
      <c r="G128" s="35" t="s">
        <v>327</v>
      </c>
      <c r="H128" s="197" t="s">
        <v>534</v>
      </c>
    </row>
    <row r="129" spans="2:8" ht="61.2" hidden="1" x14ac:dyDescent="0.25">
      <c r="B129" s="32" t="s">
        <v>535</v>
      </c>
      <c r="C129" s="32" t="s">
        <v>528</v>
      </c>
      <c r="D129" s="32" t="s">
        <v>112</v>
      </c>
      <c r="E129" s="32" t="s">
        <v>529</v>
      </c>
      <c r="F129" s="32" t="s">
        <v>530</v>
      </c>
      <c r="G129" s="35" t="s">
        <v>327</v>
      </c>
      <c r="H129" s="197" t="s">
        <v>534</v>
      </c>
    </row>
    <row r="130" spans="2:8" ht="61.2" hidden="1" x14ac:dyDescent="0.25">
      <c r="B130" s="32" t="s">
        <v>536</v>
      </c>
      <c r="C130" s="32" t="s">
        <v>528</v>
      </c>
      <c r="D130" s="32" t="s">
        <v>112</v>
      </c>
      <c r="E130" s="32" t="s">
        <v>529</v>
      </c>
      <c r="F130" s="32" t="s">
        <v>530</v>
      </c>
      <c r="G130" s="35" t="s">
        <v>327</v>
      </c>
      <c r="H130" s="197" t="s">
        <v>531</v>
      </c>
    </row>
    <row r="131" spans="2:8" ht="102" hidden="1" x14ac:dyDescent="0.25">
      <c r="B131" s="32" t="s">
        <v>537</v>
      </c>
      <c r="C131" s="32" t="s">
        <v>528</v>
      </c>
      <c r="D131" s="32" t="s">
        <v>112</v>
      </c>
      <c r="E131" s="32" t="s">
        <v>538</v>
      </c>
      <c r="F131" s="32" t="s">
        <v>539</v>
      </c>
      <c r="G131" s="35" t="s">
        <v>540</v>
      </c>
      <c r="H131" s="197" t="s">
        <v>541</v>
      </c>
    </row>
    <row r="132" spans="2:8" ht="61.2" hidden="1" x14ac:dyDescent="0.25">
      <c r="B132" s="32" t="s">
        <v>542</v>
      </c>
      <c r="C132" s="32" t="s">
        <v>528</v>
      </c>
      <c r="D132" s="32" t="s">
        <v>112</v>
      </c>
      <c r="E132" s="32" t="s">
        <v>529</v>
      </c>
      <c r="F132" s="32" t="s">
        <v>530</v>
      </c>
      <c r="G132" s="35" t="s">
        <v>327</v>
      </c>
      <c r="H132" s="197" t="s">
        <v>531</v>
      </c>
    </row>
    <row r="133" spans="2:8" ht="91.8" hidden="1" x14ac:dyDescent="0.25">
      <c r="B133" s="32" t="s">
        <v>543</v>
      </c>
      <c r="C133" s="32" t="s">
        <v>544</v>
      </c>
      <c r="D133" s="32" t="s">
        <v>545</v>
      </c>
      <c r="E133" s="32" t="s">
        <v>546</v>
      </c>
      <c r="F133" s="32" t="s">
        <v>547</v>
      </c>
      <c r="G133" s="35" t="s">
        <v>548</v>
      </c>
      <c r="H133" s="197" t="s">
        <v>549</v>
      </c>
    </row>
    <row r="134" spans="2:8" ht="81.599999999999994" hidden="1" x14ac:dyDescent="0.25">
      <c r="B134" s="32" t="s">
        <v>550</v>
      </c>
      <c r="C134" s="32" t="s">
        <v>544</v>
      </c>
      <c r="D134" s="32" t="s">
        <v>112</v>
      </c>
      <c r="E134" s="32" t="s">
        <v>551</v>
      </c>
      <c r="F134" s="32" t="s">
        <v>552</v>
      </c>
      <c r="G134" s="35" t="s">
        <v>553</v>
      </c>
      <c r="H134" s="197" t="s">
        <v>554</v>
      </c>
    </row>
    <row r="135" spans="2:8" ht="91.8" hidden="1" x14ac:dyDescent="0.25">
      <c r="B135" s="32" t="s">
        <v>555</v>
      </c>
      <c r="C135" s="32" t="s">
        <v>544</v>
      </c>
      <c r="D135" s="32" t="s">
        <v>112</v>
      </c>
      <c r="E135" s="32" t="s">
        <v>556</v>
      </c>
      <c r="F135" s="32" t="s">
        <v>557</v>
      </c>
      <c r="G135" s="35" t="s">
        <v>548</v>
      </c>
      <c r="H135" s="197" t="s">
        <v>558</v>
      </c>
    </row>
  </sheetData>
  <sheetProtection sheet="1" selectLockedCells="1"/>
  <protectedRanges>
    <protectedRange sqref="C7 E7:F7" name="Range1"/>
  </protectedRanges>
  <autoFilter ref="B29:I135" xr:uid="{00000000-0009-0000-0000-00000A000000}">
    <filterColumn colId="1">
      <filters>
        <filter val="Denmark"/>
        <filter val="Finland"/>
        <filter val="Norway"/>
        <filter val="Sweden"/>
      </filters>
    </filterColumn>
    <sortState xmlns:xlrd2="http://schemas.microsoft.com/office/spreadsheetml/2017/richdata2" ref="B35:I168">
      <sortCondition ref="C35:C168"/>
    </sortState>
  </autoFilter>
  <mergeCells count="10">
    <mergeCell ref="C13:J13"/>
    <mergeCell ref="C14:J14"/>
    <mergeCell ref="B17:J17"/>
    <mergeCell ref="B18:J18"/>
    <mergeCell ref="F1:J1"/>
    <mergeCell ref="C7:F7"/>
    <mergeCell ref="G7:J7"/>
    <mergeCell ref="C10:J10"/>
    <mergeCell ref="C11:J11"/>
    <mergeCell ref="C12:J12"/>
  </mergeCells>
  <hyperlinks>
    <hyperlink ref="H37" r:id="rId1" display="exports.ca@vanguardlogistics.com" xr:uid="{5021F811-3E90-4F56-8FB6-BDEB474D5CF3}"/>
    <hyperlink ref="H68" r:id="rId2" display="christian.meier@vanguardlogistics.com" xr:uid="{076D91ED-021C-493C-898F-BA216FCCA80A}"/>
    <hyperlink ref="H91" r:id="rId3" display="jmshim@maxpeed.co.kr" xr:uid="{77796E25-E1D1-4D36-822D-C0D212B51C79}"/>
    <hyperlink ref="H118" r:id="rId4" display="lclcpo.uae@vanguardlogistics.com" xr:uid="{8F10898A-C04B-410C-BAFE-1949AC32FFC2}"/>
    <hyperlink ref="H84" r:id="rId5" display="Export@jti.co.il" xr:uid="{236D1448-383A-45BF-85A0-BC2D20D73742}"/>
    <hyperlink ref="H107" r:id="rId6" display="roxanne.coutts@vanguardlogistics.co.za" xr:uid="{748F442B-9B3F-4F9B-86F4-FEE5C693F8D4}"/>
    <hyperlink ref="H105" r:id="rId7" display="tasneem.desousa@vanguardlogistics.co.za" xr:uid="{CE982C0F-2782-4057-8E1E-1A768D54C660}"/>
    <hyperlink ref="H65" r:id="rId8" display="vlsfrancerouting@vanguardlogistics.com." xr:uid="{3D4F42EC-7E90-46C3-A847-67637C7A66EE}"/>
    <hyperlink ref="H64" r:id="rId9" display="vlsfrancerouting@vanguardlogistics.com." xr:uid="{E716F408-88B0-4D63-AE67-9E42706678FB}"/>
    <hyperlink ref="H125" display="trang.tran@vls.com.vn " xr:uid="{B99DF7AA-A96E-4FF0-81CC-F6A8FA80FF9C}"/>
    <hyperlink ref="H124" r:id="rId10" display="thuthuy.nguyen@vanguardlogistics.com.vn" xr:uid="{9E5ACE97-8CEF-499F-9555-C3EFD598FB0E}"/>
    <hyperlink ref="H92" r:id="rId11" display="jmshim@maxpeed.co.kr" xr:uid="{160B89DF-DF71-4321-A813-1AD669986B7F}"/>
    <hyperlink ref="H109" r:id="rId12" display="mailto:yolanda.irigoien@euroship.es" xr:uid="{FFDC3EC1-A390-4DF4-978B-68299FA7406A}"/>
    <hyperlink ref="H80" r:id="rId13" display="jkt_export@vanguardlogistics.com" xr:uid="{15368931-432F-443F-AD1E-A524AFC248B5}"/>
    <hyperlink ref="H96:H98" display="rachael.brady@vanguardlogistics.com" xr:uid="{6C0B830B-8EA0-4116-A633-D47F26B9313D}"/>
    <hyperlink ref="H96" r:id="rId14" display="jenny.koh@vanguardlogistics.com" xr:uid="{03DAD48B-A61E-4915-A1B9-F742D86B3BFD}"/>
    <hyperlink ref="H93" r:id="rId15" display="hamizah.hamzah@vanguardlogistics.com" xr:uid="{E8E8A501-B6B0-4130-91A8-79277E23E9BA}"/>
    <hyperlink ref="H82" display="Sub_export@vanguardlogistics.com" xr:uid="{4DD8011B-5B75-4343-ABA1-4881379A9926}"/>
    <hyperlink ref="H81" display="Srg_export@vanguardlogistics.com" xr:uid="{28808CFC-DB66-4107-A271-626B123253A9}"/>
    <hyperlink ref="H97" display="samanta.morales@vanguardlogistics.com" xr:uid="{5923E98D-E1B5-4885-A616-849F7232946D}"/>
    <hyperlink ref="H119" r:id="rId16" display="ukexpcsu@vanguardlogistics.com" xr:uid="{A26B3D92-F09C-41BC-89ED-18767E91F0EE}"/>
    <hyperlink ref="H58" display="susan.au@vanguardlogistics.com_x000a_" xr:uid="{9F372D06-F278-4BF7-A41E-74BDE994154B}"/>
    <hyperlink ref="H49" display="susan.au@vanguardlogistics.com_x000a_" xr:uid="{5C2FE069-2E72-48A8-88B2-08AB4CED3F3C}"/>
    <hyperlink ref="H67" display="susan.au@vanguardlogistics.com_x000a_" xr:uid="{7FD835B1-FF4F-4614-908E-61A20DF9C60F}"/>
    <hyperlink ref="H102" r:id="rId17" display="export.no@mtagroup.com" xr:uid="{453E9ACA-6481-4706-A7EF-A0FD6F424C6C}"/>
    <hyperlink ref="H69" r:id="rId18" display="ops.inblr@vanguardlogistics.com" xr:uid="{243010E1-ADD0-4087-A288-08FCD7195712}"/>
    <hyperlink ref="H73" r:id="rId19" display="ops.intut@vanguardlogistics.com" xr:uid="{D3A63DB2-AE0A-4975-96F8-E7E24E177E4F}"/>
    <hyperlink ref="H76" r:id="rId20" display="ops.indel@vanguardlogistics.com" xr:uid="{F5ED885B-73BC-4DAD-AE98-41F19F69634F}"/>
    <hyperlink ref="H72" r:id="rId21" display="ops.incok@vanguardlogistics.com" xr:uid="{9932CF19-C06A-472D-8213-32A840AE19CA}"/>
    <hyperlink ref="H71" r:id="rId22" display="ops.inmaa@vanguardlogistics.com" xr:uid="{F91711A6-00CD-4545-A5F3-8CB6B6B6EA7D}"/>
    <hyperlink ref="H70" display="lclcpo.inccu@vanguardlogistics.com" xr:uid="{CBC096EC-DF6E-4728-80CF-FE2EA02BD87A}"/>
    <hyperlink ref="H95" r:id="rId23" display="ptkcsbkg@vanguardlogistics.com" xr:uid="{EF9FEC2F-715C-42F4-96CB-58CC9EAAFFC5}"/>
    <hyperlink ref="H60" r:id="rId24" display="klara.moller@mtagroup.com" xr:uid="{3A2A3643-CF96-4EBC-A747-0B665B012963}"/>
    <hyperlink ref="H94" r:id="rId25" display="export.pen@vanguardlogistics.com  " xr:uid="{B44E8427-694E-4420-9927-A5B38F53CBE5}"/>
    <hyperlink ref="H54" r:id="rId26" display="maggie.tang@vanguardlogistics.com" xr:uid="{2F9F007D-9E64-4EF0-8CD2-36E3E329FD04}"/>
    <hyperlink ref="H110" display="alexis.llorens@vanguardlogistics.com" xr:uid="{ABB35742-63B5-4665-A400-115CCAAEEABA}"/>
    <hyperlink ref="H108" r:id="rId27" display="julia.vivas@vanguardlogistics.com" xr:uid="{6F100893-96D0-4A8A-94F2-FEBDAC5C1E0E}"/>
    <hyperlink ref="H106" r:id="rId28" display="heidi.nutt@vanguardlogistics.co.za" xr:uid="{436752F3-F71D-4CBE-8894-ADB243EFB0DE}"/>
    <hyperlink ref="H117" display="dondu.bayram@jms.com.tr" xr:uid="{161CD3E2-7CFA-46FC-83CA-6B79877A1B99}"/>
    <hyperlink ref="H116" display="gonul.sattarova@vanguardlogistics.com" xr:uid="{548A7391-5FBC-4FA2-83CC-03A3D1CBEE8E}"/>
    <hyperlink ref="H114" r:id="rId29" display="ivy_lin@ovl.com.tw" xr:uid="{72FB1E8A-2790-42E8-97B5-14E6EC8D2219}"/>
    <hyperlink ref="H85" r:id="rId30" display="nicholas.benetton@vanguardlogistics.com" xr:uid="{496331F7-9F8A-45F5-83BC-A9ADB74C9D2F}"/>
    <hyperlink ref="H39" display="mavis.li@vanguardlogistics.com" xr:uid="{89EF4ED1-668B-4D45-A35B-29EE69792276}"/>
    <hyperlink ref="H115" r:id="rId31" display="narisara.inkaew@vanguardlogistics.com" xr:uid="{3FA4FE47-42AC-4B7B-87BF-2E30C53AA085}"/>
    <hyperlink ref="H61" display="rizuana.begam@vanguardlogistics.com" xr:uid="{CC79B7BE-A12D-419F-AE4F-C438D97E7BAB}"/>
    <hyperlink ref="H111" r:id="rId32" display="lclcpo.sl@vanguardlogistics.com" xr:uid="{AA67BEC0-34D3-434C-A49F-0AE85A4D47E8}"/>
    <hyperlink ref="H100" r:id="rId33" display="rachel.black@vanguardlogistics.com" xr:uid="{60C941A9-34AB-4F37-BE2B-8773E1FFB329}"/>
    <hyperlink ref="H50" r:id="rId34" display="yoyo.zhang@vanguardlogistics.com" xr:uid="{33FE0A9A-67AA-44FF-93A6-D43C66BC52FA}"/>
    <hyperlink ref="H120" r:id="rId35" display="ukexpcsu@vanguardlogistics.com" xr:uid="{D1AA1AF9-77B6-45A4-B3FC-C69E72BDC680}"/>
    <hyperlink ref="H121" r:id="rId36" display="ukexpcsu@vanguardlogistics.com" xr:uid="{19C7D39D-7CE0-4CED-9131-7D033EE4E338}"/>
    <hyperlink ref="H122" r:id="rId37" display="mnc.lclcsu@vanguardlogistics.com" xr:uid="{782E1800-0AE9-405F-8DC6-798E180D392C}"/>
    <hyperlink ref="H36" r:id="rId38" display="exports.ca@vanguardlogistics.com" xr:uid="{0E746967-1B04-4A80-BD01-E11F55049377}"/>
    <hyperlink ref="H32" r:id="rId39" display="Machteld.Moorkens@Vanguardlogistics.be" xr:uid="{D1A3705C-86D5-474F-8178-7D5D558F80BA}"/>
    <hyperlink ref="H38" r:id="rId40" display="daisy.zhong@vanguardlogistics.com" xr:uid="{6A3C6B67-8961-4FD7-819D-8944CBC57E4A}"/>
    <hyperlink ref="H52" r:id="rId41" display="daisy.zhong@vanguardlogistics.com" xr:uid="{BA4FAF4D-8E3E-4082-912C-6AE9008CD1A4}"/>
    <hyperlink ref="H40" r:id="rId42" display="jessie.huang@vanguardlogistics.com" xr:uid="{91FE37A6-4EC8-41CC-83D5-F13D2B1655C3}"/>
    <hyperlink ref="H41" r:id="rId43" display="apple.dong@vanguardlogistics.com" xr:uid="{FAC1C1EF-4085-4B08-82BF-3D3C76E25F42}"/>
    <hyperlink ref="H42" r:id="rId44" display="jun.li@vanguardlogistics.com" xr:uid="{EF08CCB5-24CB-4B0C-B329-EC67411FE451}"/>
    <hyperlink ref="H43" r:id="rId45" xr:uid="{B6B62C83-69B0-4F4A-9928-371B3DEF7249}"/>
    <hyperlink ref="H44" r:id="rId46" xr:uid="{E4078569-876A-4CE2-ADE2-A391B18EF3FC}"/>
    <hyperlink ref="H47" r:id="rId47" display="eileen.tang@vanguardlogistics.com" xr:uid="{A179CA81-7200-46B2-90ED-5C6B05267218}"/>
    <hyperlink ref="H48" r:id="rId48" display="chn.taoauz1@vanguardlogistics.com" xr:uid="{95E5F15A-834F-4D2A-8DA7-6CC7B7F47F50}"/>
    <hyperlink ref="H57" r:id="rId49" display="kay.ng@vanguardlogistics.com" xr:uid="{44B7697E-2489-4F9B-91F6-FFD46F5B36BD}"/>
    <hyperlink ref="H74" r:id="rId50" display="bollam.balakrishna@vanguardlogistics.com" xr:uid="{9D71C80D-E714-43BE-941C-4D255472DE27}"/>
    <hyperlink ref="H75" r:id="rId51" display="ops.inbom@vanguardlogistics.com" xr:uid="{DC1AA862-FDAA-46F4-B89A-82B8A24DCD09}"/>
    <hyperlink ref="H77" r:id="rId52" display="ops.inbom@vanguardlogistics.com" xr:uid="{5884D2A7-D461-4DC3-91B7-6D8E2400AC9B}"/>
    <hyperlink ref="H78" r:id="rId53" display="ops.intut@vanguardlogistics.com" xr:uid="{BAD3FEB8-B1F2-40BC-8EA5-A1F0E67A6CB6}"/>
    <hyperlink ref="H79" r:id="rId54" display="Blw_export@vanguardlogistics.com" xr:uid="{BF51F755-1580-46A1-BBE9-3AC886391660}"/>
    <hyperlink ref="H89" r:id="rId55" display="vlsjpnexpcsv@vanguardlogistics.com" xr:uid="{8F43C517-4067-4067-9F94-8EDF3A91CE4B}"/>
    <hyperlink ref="H104" r:id="rId56" display="ferdie.lopez@vanguardlogistics.com" xr:uid="{57C0A012-417F-4CD4-A631-50DAD380D037}"/>
    <hyperlink ref="H113" r:id="rId57" display="allen_wu@ovl.com.tw" xr:uid="{6E11058A-7828-49DA-832C-837A384F8E2E}"/>
    <hyperlink ref="H123" r:id="rId58" display="huongdng@kmg.vn" xr:uid="{5974298D-7EF1-4349-AA56-0B79FF305C45}"/>
    <hyperlink ref="H126" r:id="rId59" display="heidi.nutt@vanguardlogistics.co.za" xr:uid="{C0135DA0-4BE6-4378-BE11-CE21EB2ACDBC}"/>
    <hyperlink ref="H112" r:id="rId60" display="seexpcsu@vanguardlogistics.com" xr:uid="{EA1F782B-BB27-4D9A-A215-4DDB1583E81C}"/>
    <hyperlink ref="H83" r:id="rId61" display="georgia.knights@vanguardlogistics.co" xr:uid="{81D6D4D3-DA02-4BB4-A620-E9AAEE81EE37}"/>
    <hyperlink ref="H127" r:id="rId62" display="exports.ca@vanguardlogistics.com" xr:uid="{7F748B86-4BAC-4870-9123-45B9859F9FC7}"/>
    <hyperlink ref="H31" r:id="rId63" display="swapan.das@vanguardlogistics.com" xr:uid="{50C51484-EB6F-45F4-B744-397EBB6A8A3D}"/>
    <hyperlink ref="H62" r:id="rId64" display="Machteld.Moorkens@Vanguardlogistics.be" xr:uid="{A8A895A4-6DDD-4B31-939B-3BFA12CE3E1C}"/>
    <hyperlink ref="H63" r:id="rId65" display="Machteld.Moorkens@Vanguardlogistics.be" xr:uid="{B3471AB0-E390-4E88-ACD9-F4EC35F6184F}"/>
  </hyperlinks>
  <pageMargins left="0.21" right="0.18" top="0.41" bottom="0.34" header="0.31496062992125984" footer="0.31496062992125984"/>
  <pageSetup paperSize="9" orientation="portrait" horizontalDpi="4294967293" r:id="rId6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CDD6-8CFA-4811-84E6-C573384B4971}">
  <dimension ref="A1:A124"/>
  <sheetViews>
    <sheetView topLeftCell="A40" workbookViewId="0">
      <selection activeCell="Q72" sqref="Q72"/>
    </sheetView>
  </sheetViews>
  <sheetFormatPr defaultRowHeight="14.4" x14ac:dyDescent="0.3"/>
  <cols>
    <col min="1" max="1" width="12.44140625" bestFit="1" customWidth="1"/>
  </cols>
  <sheetData>
    <row r="1" spans="1:1" x14ac:dyDescent="0.3">
      <c r="A1" t="s">
        <v>527</v>
      </c>
    </row>
    <row r="2" spans="1:1" x14ac:dyDescent="0.3">
      <c r="A2" t="s">
        <v>254</v>
      </c>
    </row>
    <row r="3" spans="1:1" x14ac:dyDescent="0.3">
      <c r="A3" t="s">
        <v>117</v>
      </c>
    </row>
    <row r="4" spans="1:1" x14ac:dyDescent="0.3">
      <c r="A4" t="s">
        <v>647</v>
      </c>
    </row>
    <row r="5" spans="1:1" x14ac:dyDescent="0.3">
      <c r="A5" t="s">
        <v>394</v>
      </c>
    </row>
    <row r="6" spans="1:1" x14ac:dyDescent="0.3">
      <c r="A6" t="s">
        <v>648</v>
      </c>
    </row>
    <row r="7" spans="1:1" x14ac:dyDescent="0.3">
      <c r="A7" t="s">
        <v>259</v>
      </c>
    </row>
    <row r="8" spans="1:1" x14ac:dyDescent="0.3">
      <c r="A8" t="s">
        <v>500</v>
      </c>
    </row>
    <row r="9" spans="1:1" x14ac:dyDescent="0.3">
      <c r="A9" t="s">
        <v>473</v>
      </c>
    </row>
    <row r="10" spans="1:1" x14ac:dyDescent="0.3">
      <c r="A10" t="s">
        <v>300</v>
      </c>
    </row>
    <row r="11" spans="1:1" x14ac:dyDescent="0.3">
      <c r="A11" t="s">
        <v>480</v>
      </c>
    </row>
    <row r="12" spans="1:1" x14ac:dyDescent="0.3">
      <c r="A12" t="s">
        <v>532</v>
      </c>
    </row>
    <row r="13" spans="1:1" x14ac:dyDescent="0.3">
      <c r="A13" t="s">
        <v>435</v>
      </c>
    </row>
    <row r="14" spans="1:1" x14ac:dyDescent="0.3">
      <c r="A14" t="s">
        <v>649</v>
      </c>
    </row>
    <row r="15" spans="1:1" x14ac:dyDescent="0.3">
      <c r="A15" t="s">
        <v>533</v>
      </c>
    </row>
    <row r="16" spans="1:1" x14ac:dyDescent="0.3">
      <c r="A16" t="s">
        <v>535</v>
      </c>
    </row>
    <row r="17" spans="1:1" x14ac:dyDescent="0.3">
      <c r="A17" t="s">
        <v>358</v>
      </c>
    </row>
    <row r="18" spans="1:1" x14ac:dyDescent="0.3">
      <c r="A18" t="s">
        <v>264</v>
      </c>
    </row>
    <row r="19" spans="1:1" x14ac:dyDescent="0.3">
      <c r="A19" t="s">
        <v>650</v>
      </c>
    </row>
    <row r="20" spans="1:1" x14ac:dyDescent="0.3">
      <c r="A20" t="s">
        <v>426</v>
      </c>
    </row>
    <row r="21" spans="1:1" x14ac:dyDescent="0.3">
      <c r="A21" t="s">
        <v>651</v>
      </c>
    </row>
    <row r="22" spans="1:1" x14ac:dyDescent="0.3">
      <c r="A22" t="s">
        <v>652</v>
      </c>
    </row>
    <row r="23" spans="1:1" x14ac:dyDescent="0.3">
      <c r="A23" t="s">
        <v>269</v>
      </c>
    </row>
    <row r="24" spans="1:1" x14ac:dyDescent="0.3">
      <c r="A24" t="s">
        <v>653</v>
      </c>
    </row>
    <row r="25" spans="1:1" x14ac:dyDescent="0.3">
      <c r="A25" t="s">
        <v>110</v>
      </c>
    </row>
    <row r="26" spans="1:1" x14ac:dyDescent="0.3">
      <c r="A26" t="s">
        <v>400</v>
      </c>
    </row>
    <row r="27" spans="1:1" x14ac:dyDescent="0.3">
      <c r="A27" t="s">
        <v>654</v>
      </c>
    </row>
    <row r="28" spans="1:1" x14ac:dyDescent="0.3">
      <c r="A28" t="s">
        <v>655</v>
      </c>
    </row>
    <row r="29" spans="1:1" x14ac:dyDescent="0.3">
      <c r="A29" t="s">
        <v>274</v>
      </c>
    </row>
    <row r="30" spans="1:1" x14ac:dyDescent="0.3">
      <c r="A30" t="s">
        <v>278</v>
      </c>
    </row>
    <row r="31" spans="1:1" x14ac:dyDescent="0.3">
      <c r="A31" t="s">
        <v>656</v>
      </c>
    </row>
    <row r="32" spans="1:1" x14ac:dyDescent="0.3">
      <c r="A32" t="s">
        <v>483</v>
      </c>
    </row>
    <row r="33" spans="1:1" x14ac:dyDescent="0.3">
      <c r="A33" t="s">
        <v>657</v>
      </c>
    </row>
    <row r="34" spans="1:1" x14ac:dyDescent="0.3">
      <c r="A34" t="s">
        <v>223</v>
      </c>
    </row>
    <row r="35" spans="1:1" x14ac:dyDescent="0.3">
      <c r="A35" t="s">
        <v>152</v>
      </c>
    </row>
    <row r="36" spans="1:1" x14ac:dyDescent="0.3">
      <c r="A36" t="s">
        <v>658</v>
      </c>
    </row>
    <row r="37" spans="1:1" x14ac:dyDescent="0.3">
      <c r="A37" t="s">
        <v>543</v>
      </c>
    </row>
    <row r="38" spans="1:1" x14ac:dyDescent="0.3">
      <c r="A38" t="s">
        <v>659</v>
      </c>
    </row>
    <row r="39" spans="1:1" x14ac:dyDescent="0.3">
      <c r="A39" t="s">
        <v>660</v>
      </c>
    </row>
    <row r="40" spans="1:1" x14ac:dyDescent="0.3">
      <c r="A40" t="s">
        <v>322</v>
      </c>
    </row>
    <row r="41" spans="1:1" x14ac:dyDescent="0.3">
      <c r="A41" t="s">
        <v>458</v>
      </c>
    </row>
    <row r="42" spans="1:1" x14ac:dyDescent="0.3">
      <c r="A42" t="s">
        <v>661</v>
      </c>
    </row>
    <row r="43" spans="1:1" x14ac:dyDescent="0.3">
      <c r="A43" t="s">
        <v>158</v>
      </c>
    </row>
    <row r="44" spans="1:1" x14ac:dyDescent="0.3">
      <c r="A44" t="s">
        <v>162</v>
      </c>
    </row>
    <row r="45" spans="1:1" x14ac:dyDescent="0.3">
      <c r="A45" t="s">
        <v>436</v>
      </c>
    </row>
    <row r="46" spans="1:1" x14ac:dyDescent="0.3">
      <c r="A46" t="s">
        <v>662</v>
      </c>
    </row>
    <row r="47" spans="1:1" x14ac:dyDescent="0.3">
      <c r="A47" t="s">
        <v>489</v>
      </c>
    </row>
    <row r="48" spans="1:1" x14ac:dyDescent="0.3">
      <c r="A48" t="s">
        <v>167</v>
      </c>
    </row>
    <row r="49" spans="1:1" x14ac:dyDescent="0.3">
      <c r="A49" t="s">
        <v>329</v>
      </c>
    </row>
    <row r="50" spans="1:1" x14ac:dyDescent="0.3">
      <c r="A50" t="s">
        <v>550</v>
      </c>
    </row>
    <row r="51" spans="1:1" x14ac:dyDescent="0.3">
      <c r="A51" t="s">
        <v>241</v>
      </c>
    </row>
    <row r="52" spans="1:1" x14ac:dyDescent="0.3">
      <c r="A52" t="s">
        <v>236</v>
      </c>
    </row>
    <row r="53" spans="1:1" x14ac:dyDescent="0.3">
      <c r="A53" t="s">
        <v>555</v>
      </c>
    </row>
    <row r="54" spans="1:1" x14ac:dyDescent="0.3">
      <c r="A54" t="s">
        <v>248</v>
      </c>
    </row>
    <row r="55" spans="1:1" x14ac:dyDescent="0.3">
      <c r="A55" t="s">
        <v>663</v>
      </c>
    </row>
    <row r="56" spans="1:1" x14ac:dyDescent="0.3">
      <c r="A56" t="s">
        <v>283</v>
      </c>
    </row>
    <row r="57" spans="1:1" x14ac:dyDescent="0.3">
      <c r="A57" t="s">
        <v>664</v>
      </c>
    </row>
    <row r="58" spans="1:1" x14ac:dyDescent="0.3">
      <c r="A58" t="s">
        <v>508</v>
      </c>
    </row>
    <row r="59" spans="1:1" x14ac:dyDescent="0.3">
      <c r="A59" t="s">
        <v>514</v>
      </c>
    </row>
    <row r="60" spans="1:1" x14ac:dyDescent="0.3">
      <c r="A60" t="s">
        <v>307</v>
      </c>
    </row>
    <row r="61" spans="1:1" x14ac:dyDescent="0.3">
      <c r="A61" t="s">
        <v>520</v>
      </c>
    </row>
    <row r="62" spans="1:1" x14ac:dyDescent="0.3">
      <c r="A62" t="s">
        <v>174</v>
      </c>
    </row>
    <row r="63" spans="1:1" x14ac:dyDescent="0.3">
      <c r="A63" t="s">
        <v>463</v>
      </c>
    </row>
    <row r="64" spans="1:1" x14ac:dyDescent="0.3">
      <c r="A64" t="s">
        <v>491</v>
      </c>
    </row>
    <row r="65" spans="1:1" x14ac:dyDescent="0.3">
      <c r="A65" t="s">
        <v>86</v>
      </c>
    </row>
    <row r="66" spans="1:1" x14ac:dyDescent="0.3">
      <c r="A66" t="s">
        <v>498</v>
      </c>
    </row>
    <row r="67" spans="1:1" x14ac:dyDescent="0.3">
      <c r="A67" t="s">
        <v>343</v>
      </c>
    </row>
    <row r="68" spans="1:1" x14ac:dyDescent="0.3">
      <c r="A68" t="s">
        <v>414</v>
      </c>
    </row>
    <row r="69" spans="1:1" x14ac:dyDescent="0.3">
      <c r="A69" t="s">
        <v>507</v>
      </c>
    </row>
    <row r="70" spans="1:1" x14ac:dyDescent="0.3">
      <c r="A70" t="s">
        <v>238</v>
      </c>
    </row>
    <row r="71" spans="1:1" x14ac:dyDescent="0.3">
      <c r="A71" t="s">
        <v>438</v>
      </c>
    </row>
    <row r="72" spans="1:1" x14ac:dyDescent="0.3">
      <c r="A72" t="s">
        <v>445</v>
      </c>
    </row>
    <row r="73" spans="1:1" x14ac:dyDescent="0.3">
      <c r="A73" t="s">
        <v>536</v>
      </c>
    </row>
    <row r="74" spans="1:1" x14ac:dyDescent="0.3">
      <c r="A74" t="s">
        <v>665</v>
      </c>
    </row>
    <row r="75" spans="1:1" x14ac:dyDescent="0.3">
      <c r="A75" t="s">
        <v>240</v>
      </c>
    </row>
    <row r="76" spans="1:1" x14ac:dyDescent="0.3">
      <c r="A76" t="s">
        <v>537</v>
      </c>
    </row>
    <row r="77" spans="1:1" x14ac:dyDescent="0.3">
      <c r="A77" t="s">
        <v>433</v>
      </c>
    </row>
    <row r="78" spans="1:1" x14ac:dyDescent="0.3">
      <c r="A78" t="s">
        <v>382</v>
      </c>
    </row>
    <row r="79" spans="1:1" x14ac:dyDescent="0.3">
      <c r="A79" t="s">
        <v>666</v>
      </c>
    </row>
    <row r="80" spans="1:1" x14ac:dyDescent="0.3">
      <c r="A80" t="s">
        <v>667</v>
      </c>
    </row>
    <row r="81" spans="1:1" x14ac:dyDescent="0.3">
      <c r="A81" t="s">
        <v>336</v>
      </c>
    </row>
    <row r="82" spans="1:1" x14ac:dyDescent="0.3">
      <c r="A82" t="s">
        <v>668</v>
      </c>
    </row>
    <row r="83" spans="1:1" x14ac:dyDescent="0.3">
      <c r="A83" t="s">
        <v>137</v>
      </c>
    </row>
    <row r="84" spans="1:1" x14ac:dyDescent="0.3">
      <c r="A84" t="s">
        <v>350</v>
      </c>
    </row>
    <row r="85" spans="1:1" x14ac:dyDescent="0.3">
      <c r="A85" t="s">
        <v>669</v>
      </c>
    </row>
    <row r="86" spans="1:1" x14ac:dyDescent="0.3">
      <c r="A86" t="s">
        <v>670</v>
      </c>
    </row>
    <row r="87" spans="1:1" x14ac:dyDescent="0.3">
      <c r="A87" t="s">
        <v>298</v>
      </c>
    </row>
    <row r="88" spans="1:1" x14ac:dyDescent="0.3">
      <c r="A88" t="s">
        <v>180</v>
      </c>
    </row>
    <row r="89" spans="1:1" x14ac:dyDescent="0.3">
      <c r="A89" t="s">
        <v>671</v>
      </c>
    </row>
    <row r="90" spans="1:1" x14ac:dyDescent="0.3">
      <c r="A90" t="s">
        <v>351</v>
      </c>
    </row>
    <row r="91" spans="1:1" x14ac:dyDescent="0.3">
      <c r="A91" t="s">
        <v>406</v>
      </c>
    </row>
    <row r="92" spans="1:1" x14ac:dyDescent="0.3">
      <c r="A92" t="s">
        <v>365</v>
      </c>
    </row>
    <row r="93" spans="1:1" x14ac:dyDescent="0.3">
      <c r="A93" t="s">
        <v>372</v>
      </c>
    </row>
    <row r="94" spans="1:1" x14ac:dyDescent="0.3">
      <c r="A94" t="s">
        <v>672</v>
      </c>
    </row>
    <row r="95" spans="1:1" x14ac:dyDescent="0.3">
      <c r="A95" t="s">
        <v>129</v>
      </c>
    </row>
    <row r="96" spans="1:1" x14ac:dyDescent="0.3">
      <c r="A96" t="s">
        <v>468</v>
      </c>
    </row>
    <row r="97" spans="1:1" x14ac:dyDescent="0.3">
      <c r="A97" t="s">
        <v>377</v>
      </c>
    </row>
    <row r="98" spans="1:1" x14ac:dyDescent="0.3">
      <c r="A98" t="s">
        <v>421</v>
      </c>
    </row>
    <row r="99" spans="1:1" x14ac:dyDescent="0.3">
      <c r="A99" t="s">
        <v>673</v>
      </c>
    </row>
    <row r="100" spans="1:1" x14ac:dyDescent="0.3">
      <c r="A100" t="s">
        <v>185</v>
      </c>
    </row>
    <row r="101" spans="1:1" x14ac:dyDescent="0.3">
      <c r="A101" t="s">
        <v>388</v>
      </c>
    </row>
    <row r="102" spans="1:1" x14ac:dyDescent="0.3">
      <c r="A102" t="s">
        <v>674</v>
      </c>
    </row>
    <row r="103" spans="1:1" x14ac:dyDescent="0.3">
      <c r="A103" t="s">
        <v>123</v>
      </c>
    </row>
    <row r="104" spans="1:1" x14ac:dyDescent="0.3">
      <c r="A104" t="s">
        <v>675</v>
      </c>
    </row>
    <row r="105" spans="1:1" x14ac:dyDescent="0.3">
      <c r="A105" t="s">
        <v>312</v>
      </c>
    </row>
    <row r="106" spans="1:1" x14ac:dyDescent="0.3">
      <c r="A106" t="s">
        <v>190</v>
      </c>
    </row>
    <row r="107" spans="1:1" x14ac:dyDescent="0.3">
      <c r="A107" t="s">
        <v>199</v>
      </c>
    </row>
    <row r="108" spans="1:1" x14ac:dyDescent="0.3">
      <c r="A108" t="s">
        <v>200</v>
      </c>
    </row>
    <row r="109" spans="1:1" x14ac:dyDescent="0.3">
      <c r="A109" t="s">
        <v>136</v>
      </c>
    </row>
    <row r="110" spans="1:1" x14ac:dyDescent="0.3">
      <c r="A110" t="s">
        <v>446</v>
      </c>
    </row>
    <row r="111" spans="1:1" x14ac:dyDescent="0.3">
      <c r="A111" t="s">
        <v>317</v>
      </c>
    </row>
    <row r="112" spans="1:1" x14ac:dyDescent="0.3">
      <c r="A112" t="s">
        <v>352</v>
      </c>
    </row>
    <row r="113" spans="1:1" x14ac:dyDescent="0.3">
      <c r="A113" t="s">
        <v>143</v>
      </c>
    </row>
    <row r="114" spans="1:1" x14ac:dyDescent="0.3">
      <c r="A114" t="s">
        <v>299</v>
      </c>
    </row>
    <row r="115" spans="1:1" x14ac:dyDescent="0.3">
      <c r="A115" t="s">
        <v>481</v>
      </c>
    </row>
    <row r="116" spans="1:1" x14ac:dyDescent="0.3">
      <c r="A116" t="s">
        <v>148</v>
      </c>
    </row>
    <row r="117" spans="1:1" x14ac:dyDescent="0.3">
      <c r="A117" t="s">
        <v>676</v>
      </c>
    </row>
    <row r="118" spans="1:1" x14ac:dyDescent="0.3">
      <c r="A118" t="s">
        <v>405</v>
      </c>
    </row>
    <row r="119" spans="1:1" x14ac:dyDescent="0.3">
      <c r="A119" t="s">
        <v>437</v>
      </c>
    </row>
    <row r="120" spans="1:1" x14ac:dyDescent="0.3">
      <c r="A120" t="s">
        <v>206</v>
      </c>
    </row>
    <row r="121" spans="1:1" x14ac:dyDescent="0.3">
      <c r="A121" t="s">
        <v>211</v>
      </c>
    </row>
    <row r="122" spans="1:1" x14ac:dyDescent="0.3">
      <c r="A122" t="s">
        <v>357</v>
      </c>
    </row>
    <row r="123" spans="1:1" x14ac:dyDescent="0.3">
      <c r="A123" t="s">
        <v>214</v>
      </c>
    </row>
    <row r="124" spans="1:1" x14ac:dyDescent="0.3">
      <c r="A124" t="s">
        <v>219</v>
      </c>
    </row>
  </sheetData>
  <phoneticPr fontId="6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pageSetUpPr autoPageBreaks="0"/>
  </sheetPr>
  <dimension ref="A1:AL510"/>
  <sheetViews>
    <sheetView showGridLines="0" showRowColHeaders="0" zoomScale="70" zoomScaleNormal="70" workbookViewId="0">
      <pane ySplit="7" topLeftCell="A8" activePane="bottomLeft" state="frozen"/>
      <selection pane="bottomLeft" activeCell="A511" sqref="A511:XFD650"/>
    </sheetView>
  </sheetViews>
  <sheetFormatPr defaultColWidth="8.6640625" defaultRowHeight="10.199999999999999" x14ac:dyDescent="0.2"/>
  <cols>
    <col min="1" max="1" width="2.5546875" style="6" customWidth="1"/>
    <col min="2" max="2" width="32.33203125" style="6" hidden="1" customWidth="1"/>
    <col min="3" max="3" width="26.6640625" style="6" hidden="1" customWidth="1"/>
    <col min="4" max="4" width="20.88671875" style="6" hidden="1" customWidth="1"/>
    <col min="5" max="5" width="25.44140625" style="6" customWidth="1"/>
    <col min="6" max="6" width="16.6640625" style="6" bestFit="1" customWidth="1"/>
    <col min="7" max="7" width="13.44140625" style="6" bestFit="1" customWidth="1"/>
    <col min="8" max="8" width="13.33203125" style="6" bestFit="1" customWidth="1"/>
    <col min="9" max="9" width="10.5546875" style="6" hidden="1" customWidth="1"/>
    <col min="10" max="10" width="12.33203125" style="6" bestFit="1" customWidth="1"/>
    <col min="11" max="11" width="11.88671875" style="9" bestFit="1" customWidth="1"/>
    <col min="12" max="12" width="18.33203125" style="9" customWidth="1"/>
    <col min="13" max="13" width="14.33203125" style="9" customWidth="1"/>
    <col min="14" max="14" width="18.33203125" style="9" customWidth="1"/>
    <col min="15" max="15" width="9.6640625" style="6" customWidth="1"/>
    <col min="16" max="22" width="9.6640625" style="7" customWidth="1"/>
    <col min="23" max="23" width="9.6640625" style="8" customWidth="1"/>
    <col min="24" max="24" width="9.33203125" style="7" customWidth="1"/>
    <col min="25" max="25" width="10.6640625" style="7" customWidth="1"/>
    <col min="26" max="26" width="11.33203125" style="7" customWidth="1"/>
    <col min="27" max="27" width="45.33203125" style="242" customWidth="1"/>
    <col min="28" max="16384" width="8.6640625" style="6"/>
  </cols>
  <sheetData>
    <row r="1" spans="1:27" s="180" customFormat="1" ht="25.95" customHeight="1" x14ac:dyDescent="0.3">
      <c r="E1" s="243" t="s">
        <v>677</v>
      </c>
      <c r="G1" s="191"/>
      <c r="K1" s="183"/>
      <c r="L1" s="183"/>
      <c r="M1" s="183"/>
      <c r="N1" s="183"/>
      <c r="P1" s="181"/>
      <c r="Q1" s="181"/>
      <c r="R1" s="181"/>
      <c r="S1" s="181"/>
      <c r="T1" s="181"/>
      <c r="U1" s="181"/>
      <c r="V1" s="181"/>
      <c r="W1" s="182"/>
      <c r="X1" s="181"/>
      <c r="Y1" s="181"/>
      <c r="Z1" s="299" t="s">
        <v>1</v>
      </c>
      <c r="AA1" s="299"/>
    </row>
    <row r="2" spans="1:27" s="180" customFormat="1" ht="13.2" customHeight="1" x14ac:dyDescent="0.3">
      <c r="E2" s="184"/>
      <c r="G2" s="184"/>
      <c r="K2" s="183"/>
      <c r="L2" s="183"/>
      <c r="M2" s="183"/>
      <c r="N2" s="183"/>
      <c r="P2" s="181"/>
      <c r="Q2" s="181"/>
      <c r="R2" s="181"/>
      <c r="S2" s="181"/>
      <c r="T2" s="181"/>
      <c r="U2" s="181"/>
      <c r="V2" s="181"/>
      <c r="W2" s="182"/>
      <c r="X2" s="181"/>
      <c r="Y2" s="181"/>
      <c r="Z2" s="184"/>
      <c r="AA2" s="198"/>
    </row>
    <row r="3" spans="1:27" s="180" customFormat="1" ht="13.2" customHeight="1" x14ac:dyDescent="0.3">
      <c r="E3" s="184"/>
      <c r="G3" s="184"/>
      <c r="K3" s="183"/>
      <c r="L3" s="183"/>
      <c r="M3" s="183"/>
      <c r="N3" s="183"/>
      <c r="P3" s="181"/>
      <c r="Q3" s="181"/>
      <c r="R3" s="181"/>
      <c r="S3" s="181"/>
      <c r="T3" s="181"/>
      <c r="U3" s="181"/>
      <c r="V3" s="181"/>
      <c r="W3" s="182"/>
      <c r="X3" s="181"/>
      <c r="Y3" s="181"/>
      <c r="Z3" s="184"/>
      <c r="AA3" s="198"/>
    </row>
    <row r="4" spans="1:27" ht="15" customHeight="1" x14ac:dyDescent="0.3">
      <c r="A4" s="180"/>
      <c r="E4" s="194" t="s">
        <v>678</v>
      </c>
      <c r="AA4" s="10"/>
    </row>
    <row r="5" spans="1:27" ht="13.95" customHeight="1" x14ac:dyDescent="0.2">
      <c r="A5" s="180"/>
      <c r="AA5" s="10"/>
    </row>
    <row r="6" spans="1:27" x14ac:dyDescent="0.2">
      <c r="A6" s="180"/>
      <c r="D6" s="195"/>
      <c r="E6" s="195"/>
      <c r="F6" s="195"/>
      <c r="G6" s="195"/>
      <c r="H6" s="195"/>
      <c r="I6" s="195"/>
      <c r="J6" s="195"/>
      <c r="AA6" s="10"/>
    </row>
    <row r="7" spans="1:27" s="223" customFormat="1" ht="40.200000000000003" customHeight="1" x14ac:dyDescent="0.3">
      <c r="A7" s="215"/>
      <c r="B7" s="216" t="s">
        <v>679</v>
      </c>
      <c r="C7" s="216" t="s">
        <v>680</v>
      </c>
      <c r="D7" s="216" t="s">
        <v>681</v>
      </c>
      <c r="E7" s="217" t="s">
        <v>682</v>
      </c>
      <c r="F7" s="217" t="s">
        <v>104</v>
      </c>
      <c r="G7" s="217" t="s">
        <v>683</v>
      </c>
      <c r="H7" s="217" t="s">
        <v>684</v>
      </c>
      <c r="I7" s="217" t="s">
        <v>685</v>
      </c>
      <c r="J7" s="217" t="s">
        <v>686</v>
      </c>
      <c r="K7" s="217" t="s">
        <v>687</v>
      </c>
      <c r="L7" s="217" t="s">
        <v>688</v>
      </c>
      <c r="M7" s="217" t="s">
        <v>588</v>
      </c>
      <c r="N7" s="217" t="s">
        <v>689</v>
      </c>
      <c r="O7" s="218" t="s">
        <v>563</v>
      </c>
      <c r="P7" s="218" t="s">
        <v>581</v>
      </c>
      <c r="Q7" s="218" t="s">
        <v>582</v>
      </c>
      <c r="R7" s="218" t="s">
        <v>583</v>
      </c>
      <c r="S7" s="219" t="s">
        <v>584</v>
      </c>
      <c r="T7" s="219" t="s">
        <v>585</v>
      </c>
      <c r="U7" s="219" t="s">
        <v>586</v>
      </c>
      <c r="V7" s="219" t="s">
        <v>1328</v>
      </c>
      <c r="W7" s="219" t="s">
        <v>587</v>
      </c>
      <c r="X7" s="220" t="s">
        <v>590</v>
      </c>
      <c r="Y7" s="221" t="s">
        <v>591</v>
      </c>
      <c r="Z7" s="221" t="s">
        <v>592</v>
      </c>
      <c r="AA7" s="222" t="s">
        <v>690</v>
      </c>
    </row>
    <row r="8" spans="1:27" s="185" customFormat="1" ht="13.2" x14ac:dyDescent="0.25">
      <c r="A8" s="180"/>
      <c r="B8" s="224" t="str">
        <f t="shared" ref="B8:B71" si="0">G8&amp;H8&amp;K8</f>
        <v>ChittagongSydneySingapore</v>
      </c>
      <c r="C8" s="224" t="str">
        <f>G8&amp;H8</f>
        <v>ChittagongSydney</v>
      </c>
      <c r="D8" s="224" t="str">
        <f t="shared" ref="D8:D71" si="1">H8&amp;K8</f>
        <v>SydneySingapore</v>
      </c>
      <c r="E8" s="210" t="s">
        <v>691</v>
      </c>
      <c r="F8" s="210" t="s">
        <v>111</v>
      </c>
      <c r="G8" s="210" t="s">
        <v>110</v>
      </c>
      <c r="H8" s="210" t="s">
        <v>597</v>
      </c>
      <c r="I8" s="210" t="s">
        <v>692</v>
      </c>
      <c r="J8" s="210" t="s">
        <v>693</v>
      </c>
      <c r="K8" s="210" t="s">
        <v>446</v>
      </c>
      <c r="L8" s="210" t="s">
        <v>446</v>
      </c>
      <c r="M8" s="210" t="s">
        <v>694</v>
      </c>
      <c r="N8" s="210" t="s">
        <v>446</v>
      </c>
      <c r="O8" s="199" t="s">
        <v>565</v>
      </c>
      <c r="P8" s="241">
        <v>149</v>
      </c>
      <c r="Q8" s="241">
        <v>149</v>
      </c>
      <c r="R8" s="241">
        <v>149</v>
      </c>
      <c r="S8" s="213" t="s">
        <v>695</v>
      </c>
      <c r="T8" s="213" t="s">
        <v>695</v>
      </c>
      <c r="U8" s="211">
        <v>0</v>
      </c>
      <c r="V8" s="212">
        <v>16</v>
      </c>
      <c r="W8" s="212" t="s">
        <v>695</v>
      </c>
      <c r="X8" s="201">
        <v>31</v>
      </c>
      <c r="Y8" s="202" t="s">
        <v>696</v>
      </c>
      <c r="Z8" s="203">
        <v>46265</v>
      </c>
      <c r="AA8" s="214" t="s">
        <v>1347</v>
      </c>
    </row>
    <row r="9" spans="1:27" s="185" customFormat="1" ht="13.2" x14ac:dyDescent="0.25">
      <c r="A9" s="180"/>
      <c r="B9" s="224" t="str">
        <f t="shared" si="0"/>
        <v>ChittagongMelbourneSingapore</v>
      </c>
      <c r="C9" s="224" t="str">
        <f t="shared" ref="C9:C72" si="2">G9&amp;H9</f>
        <v>ChittagongMelbourne</v>
      </c>
      <c r="D9" s="224" t="str">
        <f t="shared" si="1"/>
        <v>MelbourneSingapore</v>
      </c>
      <c r="E9" s="210" t="s">
        <v>691</v>
      </c>
      <c r="F9" s="210" t="s">
        <v>111</v>
      </c>
      <c r="G9" s="210" t="s">
        <v>110</v>
      </c>
      <c r="H9" s="210" t="s">
        <v>598</v>
      </c>
      <c r="I9" s="210" t="s">
        <v>697</v>
      </c>
      <c r="J9" s="210" t="s">
        <v>693</v>
      </c>
      <c r="K9" s="210" t="s">
        <v>446</v>
      </c>
      <c r="L9" s="210" t="s">
        <v>446</v>
      </c>
      <c r="M9" s="210" t="s">
        <v>694</v>
      </c>
      <c r="N9" s="210" t="s">
        <v>446</v>
      </c>
      <c r="O9" s="199" t="s">
        <v>565</v>
      </c>
      <c r="P9" s="241">
        <v>139</v>
      </c>
      <c r="Q9" s="241">
        <v>139</v>
      </c>
      <c r="R9" s="241">
        <v>139</v>
      </c>
      <c r="S9" s="213" t="s">
        <v>695</v>
      </c>
      <c r="T9" s="213" t="s">
        <v>695</v>
      </c>
      <c r="U9" s="211">
        <v>0</v>
      </c>
      <c r="V9" s="212">
        <v>16</v>
      </c>
      <c r="W9" s="212" t="s">
        <v>695</v>
      </c>
      <c r="X9" s="201">
        <v>27</v>
      </c>
      <c r="Y9" s="202" t="s">
        <v>696</v>
      </c>
      <c r="Z9" s="203">
        <v>46265</v>
      </c>
      <c r="AA9" s="214" t="s">
        <v>1347</v>
      </c>
    </row>
    <row r="10" spans="1:27" s="185" customFormat="1" ht="13.2" x14ac:dyDescent="0.25">
      <c r="A10" s="180"/>
      <c r="B10" s="224" t="str">
        <f t="shared" si="0"/>
        <v>ChittagongFremantleSingapore</v>
      </c>
      <c r="C10" s="224" t="str">
        <f t="shared" si="2"/>
        <v>ChittagongFremantle</v>
      </c>
      <c r="D10" s="224" t="str">
        <f t="shared" si="1"/>
        <v>FremantleSingapore</v>
      </c>
      <c r="E10" s="210" t="s">
        <v>691</v>
      </c>
      <c r="F10" s="210" t="s">
        <v>111</v>
      </c>
      <c r="G10" s="210" t="s">
        <v>110</v>
      </c>
      <c r="H10" s="210" t="s">
        <v>601</v>
      </c>
      <c r="I10" s="210" t="s">
        <v>698</v>
      </c>
      <c r="J10" s="210" t="s">
        <v>693</v>
      </c>
      <c r="K10" s="210" t="s">
        <v>446</v>
      </c>
      <c r="L10" s="210" t="s">
        <v>446</v>
      </c>
      <c r="M10" s="210" t="s">
        <v>694</v>
      </c>
      <c r="N10" s="210" t="s">
        <v>446</v>
      </c>
      <c r="O10" s="199" t="s">
        <v>565</v>
      </c>
      <c r="P10" s="241">
        <v>149</v>
      </c>
      <c r="Q10" s="241">
        <v>149</v>
      </c>
      <c r="R10" s="241">
        <v>149</v>
      </c>
      <c r="S10" s="213" t="s">
        <v>695</v>
      </c>
      <c r="T10" s="213" t="s">
        <v>695</v>
      </c>
      <c r="U10" s="211">
        <v>0</v>
      </c>
      <c r="V10" s="212">
        <v>16</v>
      </c>
      <c r="W10" s="212" t="s">
        <v>695</v>
      </c>
      <c r="X10" s="201">
        <v>26</v>
      </c>
      <c r="Y10" s="202" t="s">
        <v>696</v>
      </c>
      <c r="Z10" s="203">
        <v>46265</v>
      </c>
      <c r="AA10" s="214" t="s">
        <v>1347</v>
      </c>
    </row>
    <row r="11" spans="1:27" s="185" customFormat="1" ht="13.2" x14ac:dyDescent="0.25">
      <c r="A11" s="180"/>
      <c r="B11" s="224" t="str">
        <f t="shared" si="0"/>
        <v>ChittagongBrisbaneSingapore</v>
      </c>
      <c r="C11" s="224" t="str">
        <f t="shared" si="2"/>
        <v>ChittagongBrisbane</v>
      </c>
      <c r="D11" s="224" t="str">
        <f t="shared" si="1"/>
        <v>BrisbaneSingapore</v>
      </c>
      <c r="E11" s="210" t="s">
        <v>691</v>
      </c>
      <c r="F11" s="210" t="s">
        <v>111</v>
      </c>
      <c r="G11" s="210" t="s">
        <v>110</v>
      </c>
      <c r="H11" s="210" t="s">
        <v>599</v>
      </c>
      <c r="I11" s="210" t="s">
        <v>699</v>
      </c>
      <c r="J11" s="210" t="s">
        <v>693</v>
      </c>
      <c r="K11" s="210" t="s">
        <v>446</v>
      </c>
      <c r="L11" s="210" t="s">
        <v>446</v>
      </c>
      <c r="M11" s="210" t="s">
        <v>694</v>
      </c>
      <c r="N11" s="210" t="s">
        <v>446</v>
      </c>
      <c r="O11" s="199" t="s">
        <v>565</v>
      </c>
      <c r="P11" s="241">
        <v>139</v>
      </c>
      <c r="Q11" s="241">
        <v>139</v>
      </c>
      <c r="R11" s="241">
        <v>139</v>
      </c>
      <c r="S11" s="213" t="s">
        <v>695</v>
      </c>
      <c r="T11" s="213" t="s">
        <v>695</v>
      </c>
      <c r="U11" s="211">
        <v>0</v>
      </c>
      <c r="V11" s="212">
        <v>16</v>
      </c>
      <c r="W11" s="212" t="s">
        <v>695</v>
      </c>
      <c r="X11" s="201">
        <v>27</v>
      </c>
      <c r="Y11" s="202" t="s">
        <v>696</v>
      </c>
      <c r="Z11" s="203">
        <v>46265</v>
      </c>
      <c r="AA11" s="214" t="s">
        <v>1347</v>
      </c>
    </row>
    <row r="12" spans="1:27" s="185" customFormat="1" ht="13.2" x14ac:dyDescent="0.25">
      <c r="A12" s="180"/>
      <c r="B12" s="224" t="str">
        <f t="shared" si="0"/>
        <v>ChittagongAdelaideSingapore</v>
      </c>
      <c r="C12" s="224" t="str">
        <f t="shared" si="2"/>
        <v>ChittagongAdelaide</v>
      </c>
      <c r="D12" s="224" t="str">
        <f t="shared" si="1"/>
        <v>AdelaideSingapore</v>
      </c>
      <c r="E12" s="210" t="s">
        <v>691</v>
      </c>
      <c r="F12" s="210" t="s">
        <v>111</v>
      </c>
      <c r="G12" s="210" t="s">
        <v>110</v>
      </c>
      <c r="H12" s="210" t="s">
        <v>600</v>
      </c>
      <c r="I12" s="210" t="s">
        <v>700</v>
      </c>
      <c r="J12" s="210" t="s">
        <v>693</v>
      </c>
      <c r="K12" s="210" t="s">
        <v>446</v>
      </c>
      <c r="L12" s="210" t="s">
        <v>446</v>
      </c>
      <c r="M12" s="210" t="s">
        <v>694</v>
      </c>
      <c r="N12" s="210" t="s">
        <v>446</v>
      </c>
      <c r="O12" s="199" t="s">
        <v>565</v>
      </c>
      <c r="P12" s="241">
        <v>139</v>
      </c>
      <c r="Q12" s="241">
        <v>139</v>
      </c>
      <c r="R12" s="241">
        <v>139</v>
      </c>
      <c r="S12" s="213" t="s">
        <v>695</v>
      </c>
      <c r="T12" s="213" t="s">
        <v>695</v>
      </c>
      <c r="U12" s="211">
        <v>0</v>
      </c>
      <c r="V12" s="212">
        <v>16</v>
      </c>
      <c r="W12" s="212" t="s">
        <v>695</v>
      </c>
      <c r="X12" s="201">
        <v>36</v>
      </c>
      <c r="Y12" s="202" t="s">
        <v>696</v>
      </c>
      <c r="Z12" s="203">
        <v>46265</v>
      </c>
      <c r="AA12" s="214" t="s">
        <v>1347</v>
      </c>
    </row>
    <row r="13" spans="1:27" s="185" customFormat="1" ht="26.4" x14ac:dyDescent="0.25">
      <c r="A13" s="180"/>
      <c r="B13" s="224" t="str">
        <f t="shared" si="0"/>
        <v>AntwerpSydneySingapore</v>
      </c>
      <c r="C13" s="224" t="str">
        <f t="shared" si="2"/>
        <v>AntwerpSydney</v>
      </c>
      <c r="D13" s="224" t="str">
        <f t="shared" si="1"/>
        <v>SydneySingapore</v>
      </c>
      <c r="E13" s="210" t="s">
        <v>701</v>
      </c>
      <c r="F13" s="210" t="s">
        <v>118</v>
      </c>
      <c r="G13" s="210" t="s">
        <v>117</v>
      </c>
      <c r="H13" s="210" t="s">
        <v>597</v>
      </c>
      <c r="I13" s="210" t="s">
        <v>702</v>
      </c>
      <c r="J13" s="210" t="s">
        <v>703</v>
      </c>
      <c r="K13" s="210" t="s">
        <v>446</v>
      </c>
      <c r="L13" s="210" t="s">
        <v>446</v>
      </c>
      <c r="M13" s="210" t="s">
        <v>694</v>
      </c>
      <c r="N13" s="210" t="s">
        <v>446</v>
      </c>
      <c r="O13" s="199" t="s">
        <v>565</v>
      </c>
      <c r="P13" s="241">
        <v>142</v>
      </c>
      <c r="Q13" s="241">
        <v>142</v>
      </c>
      <c r="R13" s="241">
        <v>142</v>
      </c>
      <c r="S13" s="213" t="s">
        <v>695</v>
      </c>
      <c r="T13" s="213" t="s">
        <v>695</v>
      </c>
      <c r="U13" s="211">
        <v>0</v>
      </c>
      <c r="V13" s="212">
        <v>16</v>
      </c>
      <c r="W13" s="212">
        <v>4.5</v>
      </c>
      <c r="X13" s="201">
        <v>56</v>
      </c>
      <c r="Y13" s="202" t="s">
        <v>696</v>
      </c>
      <c r="Z13" s="203">
        <v>46265</v>
      </c>
      <c r="AA13" s="214" t="s">
        <v>1329</v>
      </c>
    </row>
    <row r="14" spans="1:27" s="185" customFormat="1" ht="26.4" x14ac:dyDescent="0.25">
      <c r="A14" s="180"/>
      <c r="B14" s="224" t="str">
        <f t="shared" si="0"/>
        <v>AntwerpMelbourneSingapore</v>
      </c>
      <c r="C14" s="224" t="str">
        <f t="shared" si="2"/>
        <v>AntwerpMelbourne</v>
      </c>
      <c r="D14" s="224" t="str">
        <f t="shared" si="1"/>
        <v>MelbourneSingapore</v>
      </c>
      <c r="E14" s="210" t="s">
        <v>701</v>
      </c>
      <c r="F14" s="210" t="s">
        <v>118</v>
      </c>
      <c r="G14" s="210" t="s">
        <v>117</v>
      </c>
      <c r="H14" s="210" t="s">
        <v>598</v>
      </c>
      <c r="I14" s="210" t="s">
        <v>704</v>
      </c>
      <c r="J14" s="210" t="s">
        <v>703</v>
      </c>
      <c r="K14" s="210" t="s">
        <v>446</v>
      </c>
      <c r="L14" s="210" t="s">
        <v>446</v>
      </c>
      <c r="M14" s="210" t="s">
        <v>694</v>
      </c>
      <c r="N14" s="210" t="s">
        <v>446</v>
      </c>
      <c r="O14" s="199" t="s">
        <v>565</v>
      </c>
      <c r="P14" s="241">
        <v>142</v>
      </c>
      <c r="Q14" s="241">
        <v>142</v>
      </c>
      <c r="R14" s="241">
        <v>142</v>
      </c>
      <c r="S14" s="213" t="s">
        <v>695</v>
      </c>
      <c r="T14" s="213" t="s">
        <v>695</v>
      </c>
      <c r="U14" s="211">
        <v>0</v>
      </c>
      <c r="V14" s="212">
        <v>16</v>
      </c>
      <c r="W14" s="212">
        <v>4.5</v>
      </c>
      <c r="X14" s="201">
        <v>52</v>
      </c>
      <c r="Y14" s="202" t="s">
        <v>696</v>
      </c>
      <c r="Z14" s="203">
        <v>46265</v>
      </c>
      <c r="AA14" s="214" t="s">
        <v>1329</v>
      </c>
    </row>
    <row r="15" spans="1:27" s="185" customFormat="1" ht="26.4" x14ac:dyDescent="0.25">
      <c r="A15" s="180"/>
      <c r="B15" s="224" t="str">
        <f t="shared" si="0"/>
        <v>AntwerpFremantleSingapore</v>
      </c>
      <c r="C15" s="224" t="str">
        <f t="shared" si="2"/>
        <v>AntwerpFremantle</v>
      </c>
      <c r="D15" s="224" t="str">
        <f t="shared" si="1"/>
        <v>FremantleSingapore</v>
      </c>
      <c r="E15" s="210" t="s">
        <v>701</v>
      </c>
      <c r="F15" s="210" t="s">
        <v>118</v>
      </c>
      <c r="G15" s="210" t="s">
        <v>117</v>
      </c>
      <c r="H15" s="210" t="s">
        <v>601</v>
      </c>
      <c r="I15" s="210" t="s">
        <v>705</v>
      </c>
      <c r="J15" s="210" t="s">
        <v>703</v>
      </c>
      <c r="K15" s="210" t="s">
        <v>446</v>
      </c>
      <c r="L15" s="210" t="s">
        <v>446</v>
      </c>
      <c r="M15" s="210" t="s">
        <v>694</v>
      </c>
      <c r="N15" s="210" t="s">
        <v>446</v>
      </c>
      <c r="O15" s="199" t="s">
        <v>565</v>
      </c>
      <c r="P15" s="241">
        <v>79</v>
      </c>
      <c r="Q15" s="241">
        <v>79</v>
      </c>
      <c r="R15" s="241">
        <v>79</v>
      </c>
      <c r="S15" s="213" t="s">
        <v>695</v>
      </c>
      <c r="T15" s="213" t="s">
        <v>695</v>
      </c>
      <c r="U15" s="211">
        <v>0</v>
      </c>
      <c r="V15" s="212">
        <v>16</v>
      </c>
      <c r="W15" s="212">
        <v>4.5</v>
      </c>
      <c r="X15" s="201">
        <v>51</v>
      </c>
      <c r="Y15" s="202" t="s">
        <v>696</v>
      </c>
      <c r="Z15" s="203">
        <v>46265</v>
      </c>
      <c r="AA15" s="214" t="s">
        <v>1329</v>
      </c>
    </row>
    <row r="16" spans="1:27" s="185" customFormat="1" ht="26.4" x14ac:dyDescent="0.25">
      <c r="A16" s="180"/>
      <c r="B16" s="224" t="str">
        <f t="shared" si="0"/>
        <v>AntwerpBrisbaneSingapore</v>
      </c>
      <c r="C16" s="224" t="str">
        <f t="shared" si="2"/>
        <v>AntwerpBrisbane</v>
      </c>
      <c r="D16" s="224" t="str">
        <f t="shared" si="1"/>
        <v>BrisbaneSingapore</v>
      </c>
      <c r="E16" s="210" t="s">
        <v>701</v>
      </c>
      <c r="F16" s="210" t="s">
        <v>118</v>
      </c>
      <c r="G16" s="210" t="s">
        <v>117</v>
      </c>
      <c r="H16" s="210" t="s">
        <v>599</v>
      </c>
      <c r="I16" s="210" t="s">
        <v>706</v>
      </c>
      <c r="J16" s="210" t="s">
        <v>703</v>
      </c>
      <c r="K16" s="210" t="s">
        <v>446</v>
      </c>
      <c r="L16" s="210" t="s">
        <v>446</v>
      </c>
      <c r="M16" s="210" t="s">
        <v>694</v>
      </c>
      <c r="N16" s="210" t="s">
        <v>446</v>
      </c>
      <c r="O16" s="199" t="s">
        <v>565</v>
      </c>
      <c r="P16" s="241">
        <v>138</v>
      </c>
      <c r="Q16" s="241">
        <v>138</v>
      </c>
      <c r="R16" s="241">
        <v>138</v>
      </c>
      <c r="S16" s="213" t="s">
        <v>695</v>
      </c>
      <c r="T16" s="213" t="s">
        <v>695</v>
      </c>
      <c r="U16" s="211">
        <v>0</v>
      </c>
      <c r="V16" s="212">
        <v>16</v>
      </c>
      <c r="W16" s="212">
        <v>4.5</v>
      </c>
      <c r="X16" s="201">
        <v>52</v>
      </c>
      <c r="Y16" s="202" t="s">
        <v>696</v>
      </c>
      <c r="Z16" s="203">
        <v>46265</v>
      </c>
      <c r="AA16" s="214" t="s">
        <v>1329</v>
      </c>
    </row>
    <row r="17" spans="1:27" s="185" customFormat="1" ht="26.4" x14ac:dyDescent="0.25">
      <c r="A17" s="180"/>
      <c r="B17" s="224" t="str">
        <f t="shared" si="0"/>
        <v>AntwerpAdelaideSingapore</v>
      </c>
      <c r="C17" s="224" t="str">
        <f t="shared" si="2"/>
        <v>AntwerpAdelaide</v>
      </c>
      <c r="D17" s="224" t="str">
        <f t="shared" si="1"/>
        <v>AdelaideSingapore</v>
      </c>
      <c r="E17" s="210" t="s">
        <v>701</v>
      </c>
      <c r="F17" s="210" t="s">
        <v>118</v>
      </c>
      <c r="G17" s="210" t="s">
        <v>117</v>
      </c>
      <c r="H17" s="210" t="s">
        <v>600</v>
      </c>
      <c r="I17" s="210" t="s">
        <v>707</v>
      </c>
      <c r="J17" s="210" t="s">
        <v>703</v>
      </c>
      <c r="K17" s="210" t="s">
        <v>446</v>
      </c>
      <c r="L17" s="210" t="s">
        <v>446</v>
      </c>
      <c r="M17" s="210" t="s">
        <v>694</v>
      </c>
      <c r="N17" s="210" t="s">
        <v>446</v>
      </c>
      <c r="O17" s="199" t="s">
        <v>565</v>
      </c>
      <c r="P17" s="241">
        <v>138</v>
      </c>
      <c r="Q17" s="241">
        <v>138</v>
      </c>
      <c r="R17" s="241">
        <v>138</v>
      </c>
      <c r="S17" s="213" t="s">
        <v>695</v>
      </c>
      <c r="T17" s="213" t="s">
        <v>695</v>
      </c>
      <c r="U17" s="211">
        <v>0</v>
      </c>
      <c r="V17" s="212">
        <v>16</v>
      </c>
      <c r="W17" s="212">
        <v>4.5</v>
      </c>
      <c r="X17" s="201">
        <v>61</v>
      </c>
      <c r="Y17" s="202" t="s">
        <v>696</v>
      </c>
      <c r="Z17" s="203">
        <v>46265</v>
      </c>
      <c r="AA17" s="214" t="s">
        <v>1329</v>
      </c>
    </row>
    <row r="18" spans="1:27" s="185" customFormat="1" ht="13.2" x14ac:dyDescent="0.25">
      <c r="A18" s="180"/>
      <c r="B18" s="224" t="str">
        <f t="shared" si="0"/>
        <v>SantosSydneySingapore</v>
      </c>
      <c r="C18" s="224" t="str">
        <f t="shared" si="2"/>
        <v>SantosSydney</v>
      </c>
      <c r="D18" s="224" t="str">
        <f t="shared" si="1"/>
        <v>SydneySingapore</v>
      </c>
      <c r="E18" s="210" t="s">
        <v>708</v>
      </c>
      <c r="F18" s="210" t="s">
        <v>124</v>
      </c>
      <c r="G18" s="210" t="s">
        <v>123</v>
      </c>
      <c r="H18" s="210" t="s">
        <v>597</v>
      </c>
      <c r="I18" s="210" t="s">
        <v>709</v>
      </c>
      <c r="J18" s="210" t="s">
        <v>710</v>
      </c>
      <c r="K18" s="210" t="s">
        <v>446</v>
      </c>
      <c r="L18" s="210" t="s">
        <v>446</v>
      </c>
      <c r="M18" s="210" t="s">
        <v>694</v>
      </c>
      <c r="N18" s="210" t="s">
        <v>446</v>
      </c>
      <c r="O18" s="199" t="s">
        <v>565</v>
      </c>
      <c r="P18" s="241">
        <v>134</v>
      </c>
      <c r="Q18" s="241">
        <v>134</v>
      </c>
      <c r="R18" s="241">
        <v>134</v>
      </c>
      <c r="S18" s="213" t="s">
        <v>695</v>
      </c>
      <c r="T18" s="213" t="s">
        <v>695</v>
      </c>
      <c r="U18" s="211">
        <v>0</v>
      </c>
      <c r="V18" s="212">
        <v>16</v>
      </c>
      <c r="W18" s="212" t="s">
        <v>695</v>
      </c>
      <c r="X18" s="201">
        <v>56</v>
      </c>
      <c r="Y18" s="202" t="s">
        <v>696</v>
      </c>
      <c r="Z18" s="203">
        <v>46265</v>
      </c>
      <c r="AA18" s="214" t="s">
        <v>1347</v>
      </c>
    </row>
    <row r="19" spans="1:27" s="185" customFormat="1" ht="13.2" x14ac:dyDescent="0.25">
      <c r="A19" s="180"/>
      <c r="B19" s="224" t="str">
        <f t="shared" si="0"/>
        <v>SantosMelbourneSingapore</v>
      </c>
      <c r="C19" s="224" t="str">
        <f t="shared" si="2"/>
        <v>SantosMelbourne</v>
      </c>
      <c r="D19" s="224" t="str">
        <f t="shared" si="1"/>
        <v>MelbourneSingapore</v>
      </c>
      <c r="E19" s="210" t="s">
        <v>708</v>
      </c>
      <c r="F19" s="210" t="s">
        <v>124</v>
      </c>
      <c r="G19" s="210" t="s">
        <v>123</v>
      </c>
      <c r="H19" s="210" t="s">
        <v>598</v>
      </c>
      <c r="I19" s="210" t="s">
        <v>711</v>
      </c>
      <c r="J19" s="210" t="s">
        <v>710</v>
      </c>
      <c r="K19" s="210" t="s">
        <v>446</v>
      </c>
      <c r="L19" s="210" t="s">
        <v>446</v>
      </c>
      <c r="M19" s="210" t="s">
        <v>694</v>
      </c>
      <c r="N19" s="210" t="s">
        <v>446</v>
      </c>
      <c r="O19" s="199" t="s">
        <v>565</v>
      </c>
      <c r="P19" s="241">
        <v>134</v>
      </c>
      <c r="Q19" s="241">
        <v>134</v>
      </c>
      <c r="R19" s="241">
        <v>134</v>
      </c>
      <c r="S19" s="213" t="s">
        <v>695</v>
      </c>
      <c r="T19" s="213" t="s">
        <v>695</v>
      </c>
      <c r="U19" s="211">
        <v>0</v>
      </c>
      <c r="V19" s="212">
        <v>16</v>
      </c>
      <c r="W19" s="212" t="s">
        <v>695</v>
      </c>
      <c r="X19" s="201">
        <v>52</v>
      </c>
      <c r="Y19" s="202" t="s">
        <v>696</v>
      </c>
      <c r="Z19" s="203">
        <v>46265</v>
      </c>
      <c r="AA19" s="214" t="s">
        <v>1347</v>
      </c>
    </row>
    <row r="20" spans="1:27" s="185" customFormat="1" ht="13.2" x14ac:dyDescent="0.25">
      <c r="A20" s="180"/>
      <c r="B20" s="224" t="str">
        <f t="shared" si="0"/>
        <v>SantosFremantleSingapore</v>
      </c>
      <c r="C20" s="224" t="str">
        <f t="shared" si="2"/>
        <v>SantosFremantle</v>
      </c>
      <c r="D20" s="224" t="str">
        <f t="shared" si="1"/>
        <v>FremantleSingapore</v>
      </c>
      <c r="E20" s="210" t="s">
        <v>708</v>
      </c>
      <c r="F20" s="210" t="s">
        <v>124</v>
      </c>
      <c r="G20" s="210" t="s">
        <v>123</v>
      </c>
      <c r="H20" s="210" t="s">
        <v>601</v>
      </c>
      <c r="I20" s="210" t="s">
        <v>712</v>
      </c>
      <c r="J20" s="210" t="s">
        <v>710</v>
      </c>
      <c r="K20" s="210" t="s">
        <v>446</v>
      </c>
      <c r="L20" s="210" t="s">
        <v>446</v>
      </c>
      <c r="M20" s="210" t="s">
        <v>694</v>
      </c>
      <c r="N20" s="210" t="s">
        <v>446</v>
      </c>
      <c r="O20" s="199" t="s">
        <v>565</v>
      </c>
      <c r="P20" s="241">
        <v>144</v>
      </c>
      <c r="Q20" s="241">
        <v>144</v>
      </c>
      <c r="R20" s="241">
        <v>144</v>
      </c>
      <c r="S20" s="213" t="s">
        <v>695</v>
      </c>
      <c r="T20" s="213" t="s">
        <v>695</v>
      </c>
      <c r="U20" s="211">
        <v>0</v>
      </c>
      <c r="V20" s="212">
        <v>16</v>
      </c>
      <c r="W20" s="212" t="s">
        <v>695</v>
      </c>
      <c r="X20" s="201">
        <v>51</v>
      </c>
      <c r="Y20" s="202" t="s">
        <v>696</v>
      </c>
      <c r="Z20" s="203">
        <v>46265</v>
      </c>
      <c r="AA20" s="214" t="s">
        <v>1347</v>
      </c>
    </row>
    <row r="21" spans="1:27" s="185" customFormat="1" ht="13.2" x14ac:dyDescent="0.25">
      <c r="A21" s="180"/>
      <c r="B21" s="224" t="str">
        <f t="shared" si="0"/>
        <v>SantosBrisbaneSingapore</v>
      </c>
      <c r="C21" s="224" t="str">
        <f t="shared" si="2"/>
        <v>SantosBrisbane</v>
      </c>
      <c r="D21" s="224" t="str">
        <f t="shared" si="1"/>
        <v>BrisbaneSingapore</v>
      </c>
      <c r="E21" s="210" t="s">
        <v>708</v>
      </c>
      <c r="F21" s="210" t="s">
        <v>124</v>
      </c>
      <c r="G21" s="210" t="s">
        <v>123</v>
      </c>
      <c r="H21" s="210" t="s">
        <v>599</v>
      </c>
      <c r="I21" s="210" t="s">
        <v>713</v>
      </c>
      <c r="J21" s="210" t="s">
        <v>710</v>
      </c>
      <c r="K21" s="210" t="s">
        <v>446</v>
      </c>
      <c r="L21" s="210" t="s">
        <v>446</v>
      </c>
      <c r="M21" s="210" t="s">
        <v>694</v>
      </c>
      <c r="N21" s="210" t="s">
        <v>446</v>
      </c>
      <c r="O21" s="199" t="s">
        <v>565</v>
      </c>
      <c r="P21" s="241">
        <v>134</v>
      </c>
      <c r="Q21" s="241">
        <v>134</v>
      </c>
      <c r="R21" s="241">
        <v>134</v>
      </c>
      <c r="S21" s="213" t="s">
        <v>695</v>
      </c>
      <c r="T21" s="213" t="s">
        <v>695</v>
      </c>
      <c r="U21" s="211">
        <v>0</v>
      </c>
      <c r="V21" s="212">
        <v>16</v>
      </c>
      <c r="W21" s="212" t="s">
        <v>695</v>
      </c>
      <c r="X21" s="201">
        <v>52</v>
      </c>
      <c r="Y21" s="202" t="s">
        <v>696</v>
      </c>
      <c r="Z21" s="203">
        <v>46265</v>
      </c>
      <c r="AA21" s="214" t="s">
        <v>1347</v>
      </c>
    </row>
    <row r="22" spans="1:27" s="185" customFormat="1" ht="13.2" x14ac:dyDescent="0.25">
      <c r="A22" s="180"/>
      <c r="B22" s="224" t="str">
        <f t="shared" si="0"/>
        <v>SantosAdelaideSingapore</v>
      </c>
      <c r="C22" s="224" t="str">
        <f t="shared" si="2"/>
        <v>SantosAdelaide</v>
      </c>
      <c r="D22" s="224" t="str">
        <f t="shared" si="1"/>
        <v>AdelaideSingapore</v>
      </c>
      <c r="E22" s="210" t="s">
        <v>708</v>
      </c>
      <c r="F22" s="210" t="s">
        <v>124</v>
      </c>
      <c r="G22" s="210" t="s">
        <v>123</v>
      </c>
      <c r="H22" s="210" t="s">
        <v>600</v>
      </c>
      <c r="I22" s="210" t="s">
        <v>714</v>
      </c>
      <c r="J22" s="210" t="s">
        <v>710</v>
      </c>
      <c r="K22" s="210" t="s">
        <v>446</v>
      </c>
      <c r="L22" s="210" t="s">
        <v>446</v>
      </c>
      <c r="M22" s="210" t="s">
        <v>694</v>
      </c>
      <c r="N22" s="210" t="s">
        <v>446</v>
      </c>
      <c r="O22" s="199" t="s">
        <v>565</v>
      </c>
      <c r="P22" s="241">
        <v>134</v>
      </c>
      <c r="Q22" s="241">
        <v>134</v>
      </c>
      <c r="R22" s="241">
        <v>134</v>
      </c>
      <c r="S22" s="213" t="s">
        <v>695</v>
      </c>
      <c r="T22" s="213" t="s">
        <v>695</v>
      </c>
      <c r="U22" s="211">
        <v>0</v>
      </c>
      <c r="V22" s="212">
        <v>16</v>
      </c>
      <c r="W22" s="212" t="s">
        <v>695</v>
      </c>
      <c r="X22" s="201">
        <v>61</v>
      </c>
      <c r="Y22" s="202" t="s">
        <v>696</v>
      </c>
      <c r="Z22" s="203">
        <v>46265</v>
      </c>
      <c r="AA22" s="214" t="s">
        <v>1347</v>
      </c>
    </row>
    <row r="23" spans="1:27" s="185" customFormat="1" ht="13.2" x14ac:dyDescent="0.25">
      <c r="A23" s="180"/>
      <c r="B23" s="224" t="str">
        <f t="shared" si="0"/>
        <v>Phnom PenhSydneySingapore</v>
      </c>
      <c r="C23" s="224" t="str">
        <f t="shared" si="2"/>
        <v>Phnom PenhSydney</v>
      </c>
      <c r="D23" s="224" t="str">
        <f t="shared" si="1"/>
        <v>SydneySingapore</v>
      </c>
      <c r="E23" s="210" t="s">
        <v>715</v>
      </c>
      <c r="F23" s="210" t="s">
        <v>130</v>
      </c>
      <c r="G23" s="210" t="s">
        <v>129</v>
      </c>
      <c r="H23" s="210" t="s">
        <v>597</v>
      </c>
      <c r="I23" s="210" t="s">
        <v>716</v>
      </c>
      <c r="J23" s="210" t="s">
        <v>717</v>
      </c>
      <c r="K23" s="210" t="s">
        <v>446</v>
      </c>
      <c r="L23" s="210" t="s">
        <v>446</v>
      </c>
      <c r="M23" s="210" t="s">
        <v>694</v>
      </c>
      <c r="N23" s="210" t="s">
        <v>446</v>
      </c>
      <c r="O23" s="199" t="s">
        <v>565</v>
      </c>
      <c r="P23" s="241">
        <v>138</v>
      </c>
      <c r="Q23" s="241">
        <v>138</v>
      </c>
      <c r="R23" s="241">
        <v>138</v>
      </c>
      <c r="S23" s="213" t="s">
        <v>695</v>
      </c>
      <c r="T23" s="213" t="s">
        <v>695</v>
      </c>
      <c r="U23" s="211">
        <v>3</v>
      </c>
      <c r="V23" s="212">
        <v>16</v>
      </c>
      <c r="W23" s="212" t="s">
        <v>695</v>
      </c>
      <c r="X23" s="201">
        <v>29</v>
      </c>
      <c r="Y23" s="202" t="s">
        <v>696</v>
      </c>
      <c r="Z23" s="203">
        <v>46265</v>
      </c>
      <c r="AA23" s="214" t="s">
        <v>1347</v>
      </c>
    </row>
    <row r="24" spans="1:27" s="185" customFormat="1" ht="13.2" x14ac:dyDescent="0.25">
      <c r="A24" s="180"/>
      <c r="B24" s="224" t="str">
        <f t="shared" si="0"/>
        <v>Phnom PenhMelbourneSingapore</v>
      </c>
      <c r="C24" s="224" t="str">
        <f t="shared" si="2"/>
        <v>Phnom PenhMelbourne</v>
      </c>
      <c r="D24" s="224" t="str">
        <f t="shared" si="1"/>
        <v>MelbourneSingapore</v>
      </c>
      <c r="E24" s="210" t="s">
        <v>715</v>
      </c>
      <c r="F24" s="210" t="s">
        <v>130</v>
      </c>
      <c r="G24" s="210" t="s">
        <v>129</v>
      </c>
      <c r="H24" s="210" t="s">
        <v>598</v>
      </c>
      <c r="I24" s="210" t="s">
        <v>718</v>
      </c>
      <c r="J24" s="210" t="s">
        <v>717</v>
      </c>
      <c r="K24" s="210" t="s">
        <v>446</v>
      </c>
      <c r="L24" s="210" t="s">
        <v>446</v>
      </c>
      <c r="M24" s="210" t="s">
        <v>694</v>
      </c>
      <c r="N24" s="210" t="s">
        <v>446</v>
      </c>
      <c r="O24" s="199" t="s">
        <v>565</v>
      </c>
      <c r="P24" s="241">
        <v>128</v>
      </c>
      <c r="Q24" s="241">
        <v>128</v>
      </c>
      <c r="R24" s="241">
        <v>128</v>
      </c>
      <c r="S24" s="213" t="s">
        <v>695</v>
      </c>
      <c r="T24" s="213" t="s">
        <v>695</v>
      </c>
      <c r="U24" s="211">
        <v>3</v>
      </c>
      <c r="V24" s="212">
        <v>16</v>
      </c>
      <c r="W24" s="212" t="s">
        <v>695</v>
      </c>
      <c r="X24" s="201">
        <v>25</v>
      </c>
      <c r="Y24" s="202" t="s">
        <v>696</v>
      </c>
      <c r="Z24" s="203">
        <v>46265</v>
      </c>
      <c r="AA24" s="214" t="s">
        <v>1347</v>
      </c>
    </row>
    <row r="25" spans="1:27" s="185" customFormat="1" ht="13.2" x14ac:dyDescent="0.25">
      <c r="A25" s="180"/>
      <c r="B25" s="224" t="str">
        <f t="shared" si="0"/>
        <v>Phnom PenhFremantleSingapore</v>
      </c>
      <c r="C25" s="224" t="str">
        <f t="shared" si="2"/>
        <v>Phnom PenhFremantle</v>
      </c>
      <c r="D25" s="224" t="str">
        <f t="shared" si="1"/>
        <v>FremantleSingapore</v>
      </c>
      <c r="E25" s="210" t="s">
        <v>715</v>
      </c>
      <c r="F25" s="210" t="s">
        <v>130</v>
      </c>
      <c r="G25" s="210" t="s">
        <v>129</v>
      </c>
      <c r="H25" s="210" t="s">
        <v>601</v>
      </c>
      <c r="I25" s="210" t="s">
        <v>719</v>
      </c>
      <c r="J25" s="210" t="s">
        <v>717</v>
      </c>
      <c r="K25" s="210" t="s">
        <v>446</v>
      </c>
      <c r="L25" s="210" t="s">
        <v>446</v>
      </c>
      <c r="M25" s="210" t="s">
        <v>694</v>
      </c>
      <c r="N25" s="210" t="s">
        <v>446</v>
      </c>
      <c r="O25" s="199" t="s">
        <v>565</v>
      </c>
      <c r="P25" s="241">
        <v>138</v>
      </c>
      <c r="Q25" s="241">
        <v>138</v>
      </c>
      <c r="R25" s="241">
        <v>138</v>
      </c>
      <c r="S25" s="213" t="s">
        <v>695</v>
      </c>
      <c r="T25" s="213" t="s">
        <v>695</v>
      </c>
      <c r="U25" s="211">
        <v>3</v>
      </c>
      <c r="V25" s="212">
        <v>16</v>
      </c>
      <c r="W25" s="212" t="s">
        <v>695</v>
      </c>
      <c r="X25" s="201">
        <v>24</v>
      </c>
      <c r="Y25" s="202" t="s">
        <v>696</v>
      </c>
      <c r="Z25" s="203">
        <v>46265</v>
      </c>
      <c r="AA25" s="214" t="s">
        <v>1347</v>
      </c>
    </row>
    <row r="26" spans="1:27" s="185" customFormat="1" ht="13.2" x14ac:dyDescent="0.25">
      <c r="A26" s="180"/>
      <c r="B26" s="224" t="str">
        <f t="shared" si="0"/>
        <v>Phnom PenhBrisbaneSingapore</v>
      </c>
      <c r="C26" s="224" t="str">
        <f t="shared" si="2"/>
        <v>Phnom PenhBrisbane</v>
      </c>
      <c r="D26" s="224" t="str">
        <f t="shared" si="1"/>
        <v>BrisbaneSingapore</v>
      </c>
      <c r="E26" s="210" t="s">
        <v>715</v>
      </c>
      <c r="F26" s="210" t="s">
        <v>130</v>
      </c>
      <c r="G26" s="210" t="s">
        <v>129</v>
      </c>
      <c r="H26" s="210" t="s">
        <v>599</v>
      </c>
      <c r="I26" s="210" t="s">
        <v>720</v>
      </c>
      <c r="J26" s="210" t="s">
        <v>717</v>
      </c>
      <c r="K26" s="210" t="s">
        <v>446</v>
      </c>
      <c r="L26" s="210" t="s">
        <v>446</v>
      </c>
      <c r="M26" s="210" t="s">
        <v>694</v>
      </c>
      <c r="N26" s="210" t="s">
        <v>446</v>
      </c>
      <c r="O26" s="199" t="s">
        <v>565</v>
      </c>
      <c r="P26" s="241">
        <v>128</v>
      </c>
      <c r="Q26" s="241">
        <v>128</v>
      </c>
      <c r="R26" s="241">
        <v>128</v>
      </c>
      <c r="S26" s="213" t="s">
        <v>695</v>
      </c>
      <c r="T26" s="213" t="s">
        <v>695</v>
      </c>
      <c r="U26" s="211">
        <v>3</v>
      </c>
      <c r="V26" s="212">
        <v>16</v>
      </c>
      <c r="W26" s="212" t="s">
        <v>695</v>
      </c>
      <c r="X26" s="201">
        <v>25</v>
      </c>
      <c r="Y26" s="202" t="s">
        <v>696</v>
      </c>
      <c r="Z26" s="203">
        <v>46265</v>
      </c>
      <c r="AA26" s="214" t="s">
        <v>1347</v>
      </c>
    </row>
    <row r="27" spans="1:27" s="185" customFormat="1" ht="13.2" x14ac:dyDescent="0.25">
      <c r="A27" s="180"/>
      <c r="B27" s="224" t="str">
        <f t="shared" si="0"/>
        <v>Phnom PenhAdelaideSingapore</v>
      </c>
      <c r="C27" s="224" t="str">
        <f t="shared" si="2"/>
        <v>Phnom PenhAdelaide</v>
      </c>
      <c r="D27" s="224" t="str">
        <f t="shared" si="1"/>
        <v>AdelaideSingapore</v>
      </c>
      <c r="E27" s="210" t="s">
        <v>715</v>
      </c>
      <c r="F27" s="210" t="s">
        <v>130</v>
      </c>
      <c r="G27" s="210" t="s">
        <v>129</v>
      </c>
      <c r="H27" s="210" t="s">
        <v>600</v>
      </c>
      <c r="I27" s="210" t="s">
        <v>721</v>
      </c>
      <c r="J27" s="210" t="s">
        <v>717</v>
      </c>
      <c r="K27" s="210" t="s">
        <v>446</v>
      </c>
      <c r="L27" s="210" t="s">
        <v>446</v>
      </c>
      <c r="M27" s="210" t="s">
        <v>694</v>
      </c>
      <c r="N27" s="210" t="s">
        <v>446</v>
      </c>
      <c r="O27" s="199" t="s">
        <v>565</v>
      </c>
      <c r="P27" s="241">
        <v>128</v>
      </c>
      <c r="Q27" s="241">
        <v>128</v>
      </c>
      <c r="R27" s="241">
        <v>128</v>
      </c>
      <c r="S27" s="213" t="s">
        <v>695</v>
      </c>
      <c r="T27" s="213" t="s">
        <v>695</v>
      </c>
      <c r="U27" s="211">
        <v>3</v>
      </c>
      <c r="V27" s="212">
        <v>16</v>
      </c>
      <c r="W27" s="212" t="s">
        <v>695</v>
      </c>
      <c r="X27" s="201">
        <v>34</v>
      </c>
      <c r="Y27" s="202" t="s">
        <v>696</v>
      </c>
      <c r="Z27" s="203">
        <v>46265</v>
      </c>
      <c r="AA27" s="214" t="s">
        <v>1347</v>
      </c>
    </row>
    <row r="28" spans="1:27" s="185" customFormat="1" ht="13.2" x14ac:dyDescent="0.25">
      <c r="A28" s="180"/>
      <c r="B28" s="224" t="str">
        <f t="shared" si="0"/>
        <v>SihanoukvilleSydneySingapore</v>
      </c>
      <c r="C28" s="224" t="str">
        <f t="shared" si="2"/>
        <v>SihanoukvilleSydney</v>
      </c>
      <c r="D28" s="224" t="str">
        <f t="shared" si="1"/>
        <v>SydneySingapore</v>
      </c>
      <c r="E28" s="210" t="s">
        <v>715</v>
      </c>
      <c r="F28" s="210" t="s">
        <v>130</v>
      </c>
      <c r="G28" s="210" t="s">
        <v>136</v>
      </c>
      <c r="H28" s="210" t="s">
        <v>597</v>
      </c>
      <c r="I28" s="210" t="s">
        <v>722</v>
      </c>
      <c r="J28" s="210" t="s">
        <v>723</v>
      </c>
      <c r="K28" s="210" t="s">
        <v>446</v>
      </c>
      <c r="L28" s="210" t="s">
        <v>446</v>
      </c>
      <c r="M28" s="210" t="s">
        <v>694</v>
      </c>
      <c r="N28" s="210" t="s">
        <v>446</v>
      </c>
      <c r="O28" s="199" t="s">
        <v>565</v>
      </c>
      <c r="P28" s="241">
        <v>138</v>
      </c>
      <c r="Q28" s="241">
        <v>138</v>
      </c>
      <c r="R28" s="241">
        <v>138</v>
      </c>
      <c r="S28" s="213" t="s">
        <v>695</v>
      </c>
      <c r="T28" s="213" t="s">
        <v>695</v>
      </c>
      <c r="U28" s="211">
        <v>3</v>
      </c>
      <c r="V28" s="212">
        <v>16</v>
      </c>
      <c r="W28" s="212" t="s">
        <v>695</v>
      </c>
      <c r="X28" s="201">
        <v>29</v>
      </c>
      <c r="Y28" s="202" t="s">
        <v>696</v>
      </c>
      <c r="Z28" s="203">
        <v>46265</v>
      </c>
      <c r="AA28" s="214" t="s">
        <v>1347</v>
      </c>
    </row>
    <row r="29" spans="1:27" s="185" customFormat="1" ht="13.2" x14ac:dyDescent="0.25">
      <c r="A29" s="180"/>
      <c r="B29" s="224" t="str">
        <f t="shared" si="0"/>
        <v>SihanoukvilleMelbourneSingapore</v>
      </c>
      <c r="C29" s="224" t="str">
        <f t="shared" si="2"/>
        <v>SihanoukvilleMelbourne</v>
      </c>
      <c r="D29" s="224" t="str">
        <f t="shared" si="1"/>
        <v>MelbourneSingapore</v>
      </c>
      <c r="E29" s="210" t="s">
        <v>715</v>
      </c>
      <c r="F29" s="210" t="s">
        <v>130</v>
      </c>
      <c r="G29" s="210" t="s">
        <v>136</v>
      </c>
      <c r="H29" s="210" t="s">
        <v>598</v>
      </c>
      <c r="I29" s="210" t="s">
        <v>724</v>
      </c>
      <c r="J29" s="210" t="s">
        <v>723</v>
      </c>
      <c r="K29" s="210" t="s">
        <v>446</v>
      </c>
      <c r="L29" s="210" t="s">
        <v>446</v>
      </c>
      <c r="M29" s="210" t="s">
        <v>694</v>
      </c>
      <c r="N29" s="210" t="s">
        <v>446</v>
      </c>
      <c r="O29" s="199" t="s">
        <v>565</v>
      </c>
      <c r="P29" s="241">
        <v>128</v>
      </c>
      <c r="Q29" s="241">
        <v>128</v>
      </c>
      <c r="R29" s="241">
        <v>128</v>
      </c>
      <c r="S29" s="213" t="s">
        <v>695</v>
      </c>
      <c r="T29" s="213" t="s">
        <v>695</v>
      </c>
      <c r="U29" s="211">
        <v>3</v>
      </c>
      <c r="V29" s="212">
        <v>16</v>
      </c>
      <c r="W29" s="212" t="s">
        <v>695</v>
      </c>
      <c r="X29" s="201">
        <v>25</v>
      </c>
      <c r="Y29" s="202" t="s">
        <v>696</v>
      </c>
      <c r="Z29" s="203">
        <v>46265</v>
      </c>
      <c r="AA29" s="214" t="s">
        <v>1347</v>
      </c>
    </row>
    <row r="30" spans="1:27" s="185" customFormat="1" ht="13.2" x14ac:dyDescent="0.25">
      <c r="A30" s="180"/>
      <c r="B30" s="224" t="str">
        <f t="shared" si="0"/>
        <v>SihanoukvilleFremantleSingapore</v>
      </c>
      <c r="C30" s="224" t="str">
        <f t="shared" si="2"/>
        <v>SihanoukvilleFremantle</v>
      </c>
      <c r="D30" s="224" t="str">
        <f t="shared" si="1"/>
        <v>FremantleSingapore</v>
      </c>
      <c r="E30" s="210" t="s">
        <v>715</v>
      </c>
      <c r="F30" s="210" t="s">
        <v>130</v>
      </c>
      <c r="G30" s="210" t="s">
        <v>136</v>
      </c>
      <c r="H30" s="210" t="s">
        <v>601</v>
      </c>
      <c r="I30" s="210" t="s">
        <v>725</v>
      </c>
      <c r="J30" s="210" t="s">
        <v>723</v>
      </c>
      <c r="K30" s="210" t="s">
        <v>446</v>
      </c>
      <c r="L30" s="210" t="s">
        <v>446</v>
      </c>
      <c r="M30" s="210" t="s">
        <v>694</v>
      </c>
      <c r="N30" s="210" t="s">
        <v>446</v>
      </c>
      <c r="O30" s="199" t="s">
        <v>565</v>
      </c>
      <c r="P30" s="241">
        <v>138</v>
      </c>
      <c r="Q30" s="241">
        <v>138</v>
      </c>
      <c r="R30" s="241">
        <v>138</v>
      </c>
      <c r="S30" s="213" t="s">
        <v>695</v>
      </c>
      <c r="T30" s="213" t="s">
        <v>695</v>
      </c>
      <c r="U30" s="211">
        <v>3</v>
      </c>
      <c r="V30" s="212">
        <v>16</v>
      </c>
      <c r="W30" s="212" t="s">
        <v>695</v>
      </c>
      <c r="X30" s="201">
        <v>24</v>
      </c>
      <c r="Y30" s="202" t="s">
        <v>696</v>
      </c>
      <c r="Z30" s="203">
        <v>46265</v>
      </c>
      <c r="AA30" s="214" t="s">
        <v>1347</v>
      </c>
    </row>
    <row r="31" spans="1:27" s="185" customFormat="1" ht="13.2" x14ac:dyDescent="0.25">
      <c r="A31" s="180"/>
      <c r="B31" s="224" t="str">
        <f t="shared" si="0"/>
        <v>SihanoukvilleBrisbaneSingapore</v>
      </c>
      <c r="C31" s="224" t="str">
        <f t="shared" si="2"/>
        <v>SihanoukvilleBrisbane</v>
      </c>
      <c r="D31" s="224" t="str">
        <f t="shared" si="1"/>
        <v>BrisbaneSingapore</v>
      </c>
      <c r="E31" s="210" t="s">
        <v>715</v>
      </c>
      <c r="F31" s="210" t="s">
        <v>130</v>
      </c>
      <c r="G31" s="210" t="s">
        <v>136</v>
      </c>
      <c r="H31" s="210" t="s">
        <v>599</v>
      </c>
      <c r="I31" s="210" t="s">
        <v>726</v>
      </c>
      <c r="J31" s="210" t="s">
        <v>723</v>
      </c>
      <c r="K31" s="210" t="s">
        <v>446</v>
      </c>
      <c r="L31" s="210" t="s">
        <v>446</v>
      </c>
      <c r="M31" s="210" t="s">
        <v>694</v>
      </c>
      <c r="N31" s="210" t="s">
        <v>446</v>
      </c>
      <c r="O31" s="199" t="s">
        <v>565</v>
      </c>
      <c r="P31" s="241">
        <v>128</v>
      </c>
      <c r="Q31" s="241">
        <v>128</v>
      </c>
      <c r="R31" s="241">
        <v>128</v>
      </c>
      <c r="S31" s="213" t="s">
        <v>695</v>
      </c>
      <c r="T31" s="213" t="s">
        <v>695</v>
      </c>
      <c r="U31" s="211">
        <v>3</v>
      </c>
      <c r="V31" s="212">
        <v>16</v>
      </c>
      <c r="W31" s="212" t="s">
        <v>695</v>
      </c>
      <c r="X31" s="201">
        <v>25</v>
      </c>
      <c r="Y31" s="202" t="s">
        <v>696</v>
      </c>
      <c r="Z31" s="203">
        <v>46265</v>
      </c>
      <c r="AA31" s="214" t="s">
        <v>1347</v>
      </c>
    </row>
    <row r="32" spans="1:27" s="185" customFormat="1" ht="13.2" x14ac:dyDescent="0.25">
      <c r="A32" s="180"/>
      <c r="B32" s="224" t="str">
        <f t="shared" si="0"/>
        <v>SihanoukvilleAdelaideSingapore</v>
      </c>
      <c r="C32" s="224" t="str">
        <f t="shared" si="2"/>
        <v>SihanoukvilleAdelaide</v>
      </c>
      <c r="D32" s="224" t="str">
        <f t="shared" si="1"/>
        <v>AdelaideSingapore</v>
      </c>
      <c r="E32" s="210" t="s">
        <v>715</v>
      </c>
      <c r="F32" s="210" t="s">
        <v>130</v>
      </c>
      <c r="G32" s="210" t="s">
        <v>136</v>
      </c>
      <c r="H32" s="210" t="s">
        <v>600</v>
      </c>
      <c r="I32" s="210" t="s">
        <v>727</v>
      </c>
      <c r="J32" s="210" t="s">
        <v>723</v>
      </c>
      <c r="K32" s="210" t="s">
        <v>446</v>
      </c>
      <c r="L32" s="210" t="s">
        <v>446</v>
      </c>
      <c r="M32" s="210" t="s">
        <v>694</v>
      </c>
      <c r="N32" s="210" t="s">
        <v>446</v>
      </c>
      <c r="O32" s="199" t="s">
        <v>565</v>
      </c>
      <c r="P32" s="241">
        <v>123</v>
      </c>
      <c r="Q32" s="241">
        <v>123</v>
      </c>
      <c r="R32" s="241">
        <v>123</v>
      </c>
      <c r="S32" s="213" t="s">
        <v>695</v>
      </c>
      <c r="T32" s="213" t="s">
        <v>695</v>
      </c>
      <c r="U32" s="211">
        <v>3</v>
      </c>
      <c r="V32" s="212">
        <v>16</v>
      </c>
      <c r="W32" s="212" t="s">
        <v>695</v>
      </c>
      <c r="X32" s="201">
        <v>34</v>
      </c>
      <c r="Y32" s="202" t="s">
        <v>696</v>
      </c>
      <c r="Z32" s="203">
        <v>46265</v>
      </c>
      <c r="AA32" s="214" t="s">
        <v>1347</v>
      </c>
    </row>
    <row r="33" spans="1:27" s="185" customFormat="1" ht="26.4" x14ac:dyDescent="0.25">
      <c r="A33" s="180"/>
      <c r="B33" s="224" t="str">
        <f t="shared" si="0"/>
        <v>MontrealSydneyVancouver</v>
      </c>
      <c r="C33" s="224" t="str">
        <f t="shared" si="2"/>
        <v>MontrealSydney</v>
      </c>
      <c r="D33" s="224" t="str">
        <f t="shared" si="1"/>
        <v>SydneyVancouver</v>
      </c>
      <c r="E33" s="210" t="s">
        <v>728</v>
      </c>
      <c r="F33" s="210" t="s">
        <v>138</v>
      </c>
      <c r="G33" s="210" t="s">
        <v>137</v>
      </c>
      <c r="H33" s="210" t="s">
        <v>597</v>
      </c>
      <c r="I33" s="210" t="s">
        <v>729</v>
      </c>
      <c r="J33" s="210" t="s">
        <v>730</v>
      </c>
      <c r="K33" s="210" t="s">
        <v>148</v>
      </c>
      <c r="L33" s="210" t="s">
        <v>138</v>
      </c>
      <c r="M33" s="210" t="s">
        <v>731</v>
      </c>
      <c r="N33" s="210" t="s">
        <v>148</v>
      </c>
      <c r="O33" s="199" t="s">
        <v>565</v>
      </c>
      <c r="P33" s="241">
        <v>206</v>
      </c>
      <c r="Q33" s="241">
        <v>206</v>
      </c>
      <c r="R33" s="241">
        <v>206</v>
      </c>
      <c r="S33" s="213" t="s">
        <v>695</v>
      </c>
      <c r="T33" s="213" t="s">
        <v>695</v>
      </c>
      <c r="U33" s="211">
        <v>0</v>
      </c>
      <c r="V33" s="212">
        <v>6</v>
      </c>
      <c r="W33" s="212" t="s">
        <v>695</v>
      </c>
      <c r="X33" s="201">
        <v>56</v>
      </c>
      <c r="Y33" s="202" t="s">
        <v>696</v>
      </c>
      <c r="Z33" s="203">
        <v>46265</v>
      </c>
      <c r="AA33" s="214" t="s">
        <v>1330</v>
      </c>
    </row>
    <row r="34" spans="1:27" s="185" customFormat="1" ht="26.4" x14ac:dyDescent="0.25">
      <c r="A34" s="180"/>
      <c r="B34" s="224" t="str">
        <f t="shared" si="0"/>
        <v>MontrealSydneySingapore</v>
      </c>
      <c r="C34" s="224" t="str">
        <f t="shared" si="2"/>
        <v>MontrealSydney</v>
      </c>
      <c r="D34" s="224" t="str">
        <f t="shared" si="1"/>
        <v>SydneySingapore</v>
      </c>
      <c r="E34" s="210" t="s">
        <v>728</v>
      </c>
      <c r="F34" s="210" t="s">
        <v>138</v>
      </c>
      <c r="G34" s="210" t="s">
        <v>137</v>
      </c>
      <c r="H34" s="210" t="s">
        <v>597</v>
      </c>
      <c r="I34" s="210" t="s">
        <v>732</v>
      </c>
      <c r="J34" s="210" t="s">
        <v>730</v>
      </c>
      <c r="K34" s="210" t="s">
        <v>446</v>
      </c>
      <c r="L34" s="210" t="s">
        <v>446</v>
      </c>
      <c r="M34" s="210" t="s">
        <v>694</v>
      </c>
      <c r="N34" s="210" t="s">
        <v>148</v>
      </c>
      <c r="O34" s="199" t="s">
        <v>565</v>
      </c>
      <c r="P34" s="241">
        <v>235</v>
      </c>
      <c r="Q34" s="241">
        <v>235</v>
      </c>
      <c r="R34" s="241">
        <v>235</v>
      </c>
      <c r="S34" s="213" t="s">
        <v>695</v>
      </c>
      <c r="T34" s="213" t="s">
        <v>695</v>
      </c>
      <c r="U34" s="211">
        <v>0</v>
      </c>
      <c r="V34" s="212">
        <v>16</v>
      </c>
      <c r="W34" s="212" t="s">
        <v>695</v>
      </c>
      <c r="X34" s="201">
        <v>56</v>
      </c>
      <c r="Y34" s="202" t="s">
        <v>696</v>
      </c>
      <c r="Z34" s="203">
        <v>46265</v>
      </c>
      <c r="AA34" s="214" t="s">
        <v>1330</v>
      </c>
    </row>
    <row r="35" spans="1:27" s="185" customFormat="1" ht="26.4" x14ac:dyDescent="0.25">
      <c r="A35" s="180"/>
      <c r="B35" s="224" t="str">
        <f t="shared" si="0"/>
        <v>MontrealMelbourneVancouver</v>
      </c>
      <c r="C35" s="224" t="str">
        <f t="shared" si="2"/>
        <v>MontrealMelbourne</v>
      </c>
      <c r="D35" s="224" t="str">
        <f t="shared" si="1"/>
        <v>MelbourneVancouver</v>
      </c>
      <c r="E35" s="210" t="s">
        <v>728</v>
      </c>
      <c r="F35" s="210" t="s">
        <v>138</v>
      </c>
      <c r="G35" s="210" t="s">
        <v>137</v>
      </c>
      <c r="H35" s="210" t="s">
        <v>598</v>
      </c>
      <c r="I35" s="210" t="s">
        <v>733</v>
      </c>
      <c r="J35" s="210" t="s">
        <v>730</v>
      </c>
      <c r="K35" s="210" t="s">
        <v>148</v>
      </c>
      <c r="L35" s="210" t="s">
        <v>138</v>
      </c>
      <c r="M35" s="210" t="s">
        <v>731</v>
      </c>
      <c r="N35" s="210" t="s">
        <v>148</v>
      </c>
      <c r="O35" s="199" t="s">
        <v>565</v>
      </c>
      <c r="P35" s="241">
        <v>206</v>
      </c>
      <c r="Q35" s="241">
        <v>206</v>
      </c>
      <c r="R35" s="241">
        <v>206</v>
      </c>
      <c r="S35" s="213" t="s">
        <v>695</v>
      </c>
      <c r="T35" s="213" t="s">
        <v>695</v>
      </c>
      <c r="U35" s="211">
        <v>0</v>
      </c>
      <c r="V35" s="212">
        <v>6</v>
      </c>
      <c r="W35" s="212" t="s">
        <v>695</v>
      </c>
      <c r="X35" s="201">
        <v>62</v>
      </c>
      <c r="Y35" s="202" t="s">
        <v>696</v>
      </c>
      <c r="Z35" s="203">
        <v>46265</v>
      </c>
      <c r="AA35" s="214" t="s">
        <v>1330</v>
      </c>
    </row>
    <row r="36" spans="1:27" s="185" customFormat="1" ht="26.4" x14ac:dyDescent="0.25">
      <c r="A36" s="180"/>
      <c r="B36" s="224" t="str">
        <f t="shared" si="0"/>
        <v>MontrealMelbourneSingapore</v>
      </c>
      <c r="C36" s="224" t="str">
        <f t="shared" si="2"/>
        <v>MontrealMelbourne</v>
      </c>
      <c r="D36" s="224" t="str">
        <f t="shared" si="1"/>
        <v>MelbourneSingapore</v>
      </c>
      <c r="E36" s="210" t="s">
        <v>728</v>
      </c>
      <c r="F36" s="210" t="s">
        <v>138</v>
      </c>
      <c r="G36" s="210" t="s">
        <v>137</v>
      </c>
      <c r="H36" s="210" t="s">
        <v>598</v>
      </c>
      <c r="I36" s="210" t="s">
        <v>734</v>
      </c>
      <c r="J36" s="210" t="s">
        <v>730</v>
      </c>
      <c r="K36" s="210" t="s">
        <v>446</v>
      </c>
      <c r="L36" s="210" t="s">
        <v>446</v>
      </c>
      <c r="M36" s="210" t="s">
        <v>694</v>
      </c>
      <c r="N36" s="210" t="s">
        <v>148</v>
      </c>
      <c r="O36" s="199" t="s">
        <v>565</v>
      </c>
      <c r="P36" s="241">
        <v>235</v>
      </c>
      <c r="Q36" s="241">
        <v>235</v>
      </c>
      <c r="R36" s="241">
        <v>235</v>
      </c>
      <c r="S36" s="213" t="s">
        <v>695</v>
      </c>
      <c r="T36" s="213" t="s">
        <v>695</v>
      </c>
      <c r="U36" s="211">
        <v>0</v>
      </c>
      <c r="V36" s="212">
        <v>16</v>
      </c>
      <c r="W36" s="212" t="s">
        <v>695</v>
      </c>
      <c r="X36" s="201">
        <v>52</v>
      </c>
      <c r="Y36" s="202" t="s">
        <v>696</v>
      </c>
      <c r="Z36" s="203">
        <v>46265</v>
      </c>
      <c r="AA36" s="214" t="s">
        <v>1330</v>
      </c>
    </row>
    <row r="37" spans="1:27" s="185" customFormat="1" ht="26.4" x14ac:dyDescent="0.25">
      <c r="A37" s="180"/>
      <c r="B37" s="224" t="str">
        <f t="shared" si="0"/>
        <v>MontrealFremantleSingapore</v>
      </c>
      <c r="C37" s="224" t="str">
        <f t="shared" si="2"/>
        <v>MontrealFremantle</v>
      </c>
      <c r="D37" s="224" t="str">
        <f t="shared" si="1"/>
        <v>FremantleSingapore</v>
      </c>
      <c r="E37" s="210" t="s">
        <v>728</v>
      </c>
      <c r="F37" s="210" t="s">
        <v>138</v>
      </c>
      <c r="G37" s="210" t="s">
        <v>137</v>
      </c>
      <c r="H37" s="210" t="s">
        <v>601</v>
      </c>
      <c r="I37" s="210" t="s">
        <v>735</v>
      </c>
      <c r="J37" s="210" t="s">
        <v>730</v>
      </c>
      <c r="K37" s="210" t="s">
        <v>446</v>
      </c>
      <c r="L37" s="210" t="s">
        <v>446</v>
      </c>
      <c r="M37" s="210" t="s">
        <v>694</v>
      </c>
      <c r="N37" s="210" t="s">
        <v>446</v>
      </c>
      <c r="O37" s="199" t="s">
        <v>565</v>
      </c>
      <c r="P37" s="241">
        <v>254</v>
      </c>
      <c r="Q37" s="241">
        <v>254</v>
      </c>
      <c r="R37" s="241">
        <v>254</v>
      </c>
      <c r="S37" s="213" t="s">
        <v>695</v>
      </c>
      <c r="T37" s="213" t="s">
        <v>695</v>
      </c>
      <c r="U37" s="211">
        <v>0</v>
      </c>
      <c r="V37" s="212">
        <v>16</v>
      </c>
      <c r="W37" s="212" t="s">
        <v>695</v>
      </c>
      <c r="X37" s="201">
        <v>51</v>
      </c>
      <c r="Y37" s="202" t="s">
        <v>696</v>
      </c>
      <c r="Z37" s="203">
        <v>46265</v>
      </c>
      <c r="AA37" s="214" t="s">
        <v>1330</v>
      </c>
    </row>
    <row r="38" spans="1:27" s="185" customFormat="1" ht="26.4" x14ac:dyDescent="0.25">
      <c r="A38" s="180"/>
      <c r="B38" s="224" t="str">
        <f t="shared" si="0"/>
        <v>MontrealBrisbaneSingapore</v>
      </c>
      <c r="C38" s="224" t="str">
        <f t="shared" si="2"/>
        <v>MontrealBrisbane</v>
      </c>
      <c r="D38" s="224" t="str">
        <f t="shared" si="1"/>
        <v>BrisbaneSingapore</v>
      </c>
      <c r="E38" s="210" t="s">
        <v>728</v>
      </c>
      <c r="F38" s="210" t="s">
        <v>138</v>
      </c>
      <c r="G38" s="210" t="s">
        <v>137</v>
      </c>
      <c r="H38" s="210" t="s">
        <v>599</v>
      </c>
      <c r="I38" s="210" t="s">
        <v>736</v>
      </c>
      <c r="J38" s="210" t="s">
        <v>730</v>
      </c>
      <c r="K38" s="210" t="s">
        <v>446</v>
      </c>
      <c r="L38" s="210" t="s">
        <v>446</v>
      </c>
      <c r="M38" s="210" t="s">
        <v>694</v>
      </c>
      <c r="N38" s="210" t="s">
        <v>446</v>
      </c>
      <c r="O38" s="199" t="s">
        <v>565</v>
      </c>
      <c r="P38" s="241">
        <v>269</v>
      </c>
      <c r="Q38" s="241">
        <v>269</v>
      </c>
      <c r="R38" s="241">
        <v>269</v>
      </c>
      <c r="S38" s="213" t="s">
        <v>695</v>
      </c>
      <c r="T38" s="213" t="s">
        <v>695</v>
      </c>
      <c r="U38" s="211">
        <v>0</v>
      </c>
      <c r="V38" s="212">
        <v>16</v>
      </c>
      <c r="W38" s="212" t="s">
        <v>695</v>
      </c>
      <c r="X38" s="201">
        <v>52</v>
      </c>
      <c r="Y38" s="202" t="s">
        <v>696</v>
      </c>
      <c r="Z38" s="203">
        <v>46265</v>
      </c>
      <c r="AA38" s="214" t="s">
        <v>1330</v>
      </c>
    </row>
    <row r="39" spans="1:27" s="185" customFormat="1" ht="26.4" x14ac:dyDescent="0.25">
      <c r="A39" s="180"/>
      <c r="B39" s="224" t="str">
        <f t="shared" si="0"/>
        <v>MontrealAdelaideSingapore</v>
      </c>
      <c r="C39" s="224" t="str">
        <f t="shared" si="2"/>
        <v>MontrealAdelaide</v>
      </c>
      <c r="D39" s="224" t="str">
        <f t="shared" si="1"/>
        <v>AdelaideSingapore</v>
      </c>
      <c r="E39" s="210" t="s">
        <v>728</v>
      </c>
      <c r="F39" s="210" t="s">
        <v>138</v>
      </c>
      <c r="G39" s="210" t="s">
        <v>137</v>
      </c>
      <c r="H39" s="210" t="s">
        <v>600</v>
      </c>
      <c r="I39" s="210" t="s">
        <v>737</v>
      </c>
      <c r="J39" s="210" t="s">
        <v>730</v>
      </c>
      <c r="K39" s="210" t="s">
        <v>446</v>
      </c>
      <c r="L39" s="210" t="s">
        <v>446</v>
      </c>
      <c r="M39" s="210" t="s">
        <v>694</v>
      </c>
      <c r="N39" s="210" t="s">
        <v>446</v>
      </c>
      <c r="O39" s="199" t="s">
        <v>565</v>
      </c>
      <c r="P39" s="241">
        <v>259</v>
      </c>
      <c r="Q39" s="241">
        <v>259</v>
      </c>
      <c r="R39" s="241">
        <v>259</v>
      </c>
      <c r="S39" s="213" t="s">
        <v>695</v>
      </c>
      <c r="T39" s="213" t="s">
        <v>695</v>
      </c>
      <c r="U39" s="211">
        <v>0</v>
      </c>
      <c r="V39" s="212">
        <v>16</v>
      </c>
      <c r="W39" s="212" t="s">
        <v>695</v>
      </c>
      <c r="X39" s="201">
        <v>61</v>
      </c>
      <c r="Y39" s="202" t="s">
        <v>696</v>
      </c>
      <c r="Z39" s="203">
        <v>46265</v>
      </c>
      <c r="AA39" s="214" t="s">
        <v>1330</v>
      </c>
    </row>
    <row r="40" spans="1:27" s="185" customFormat="1" ht="26.4" x14ac:dyDescent="0.25">
      <c r="A40" s="180"/>
      <c r="B40" s="224" t="str">
        <f t="shared" si="0"/>
        <v>TorontoSydneyVancouver</v>
      </c>
      <c r="C40" s="224" t="str">
        <f t="shared" si="2"/>
        <v>TorontoSydney</v>
      </c>
      <c r="D40" s="224" t="str">
        <f t="shared" si="1"/>
        <v>SydneyVancouver</v>
      </c>
      <c r="E40" s="210" t="s">
        <v>728</v>
      </c>
      <c r="F40" s="210" t="s">
        <v>138</v>
      </c>
      <c r="G40" s="210" t="s">
        <v>143</v>
      </c>
      <c r="H40" s="210" t="s">
        <v>597</v>
      </c>
      <c r="I40" s="210" t="s">
        <v>738</v>
      </c>
      <c r="J40" s="210" t="s">
        <v>739</v>
      </c>
      <c r="K40" s="210" t="s">
        <v>148</v>
      </c>
      <c r="L40" s="210" t="s">
        <v>138</v>
      </c>
      <c r="M40" s="210" t="s">
        <v>731</v>
      </c>
      <c r="N40" s="210" t="s">
        <v>148</v>
      </c>
      <c r="O40" s="199" t="s">
        <v>565</v>
      </c>
      <c r="P40" s="241">
        <v>206</v>
      </c>
      <c r="Q40" s="241">
        <v>206</v>
      </c>
      <c r="R40" s="241">
        <v>206</v>
      </c>
      <c r="S40" s="213" t="s">
        <v>695</v>
      </c>
      <c r="T40" s="213" t="s">
        <v>695</v>
      </c>
      <c r="U40" s="211">
        <v>0</v>
      </c>
      <c r="V40" s="212">
        <v>6</v>
      </c>
      <c r="W40" s="212" t="s">
        <v>695</v>
      </c>
      <c r="X40" s="201">
        <v>55</v>
      </c>
      <c r="Y40" s="202" t="s">
        <v>696</v>
      </c>
      <c r="Z40" s="203">
        <v>46265</v>
      </c>
      <c r="AA40" s="214" t="s">
        <v>1330</v>
      </c>
    </row>
    <row r="41" spans="1:27" s="185" customFormat="1" ht="26.4" x14ac:dyDescent="0.25">
      <c r="A41" s="180"/>
      <c r="B41" s="224" t="str">
        <f t="shared" si="0"/>
        <v>TorontoSydneySingapore</v>
      </c>
      <c r="C41" s="224" t="str">
        <f t="shared" si="2"/>
        <v>TorontoSydney</v>
      </c>
      <c r="D41" s="224" t="str">
        <f t="shared" si="1"/>
        <v>SydneySingapore</v>
      </c>
      <c r="E41" s="210" t="s">
        <v>728</v>
      </c>
      <c r="F41" s="210" t="s">
        <v>138</v>
      </c>
      <c r="G41" s="210" t="s">
        <v>143</v>
      </c>
      <c r="H41" s="210" t="s">
        <v>597</v>
      </c>
      <c r="I41" s="210" t="s">
        <v>740</v>
      </c>
      <c r="J41" s="210" t="s">
        <v>739</v>
      </c>
      <c r="K41" s="210" t="s">
        <v>446</v>
      </c>
      <c r="L41" s="210" t="s">
        <v>446</v>
      </c>
      <c r="M41" s="210" t="s">
        <v>694</v>
      </c>
      <c r="N41" s="210" t="s">
        <v>148</v>
      </c>
      <c r="O41" s="199" t="s">
        <v>565</v>
      </c>
      <c r="P41" s="241">
        <v>235</v>
      </c>
      <c r="Q41" s="241">
        <v>235</v>
      </c>
      <c r="R41" s="241">
        <v>235</v>
      </c>
      <c r="S41" s="213" t="s">
        <v>695</v>
      </c>
      <c r="T41" s="213" t="s">
        <v>695</v>
      </c>
      <c r="U41" s="211">
        <v>0</v>
      </c>
      <c r="V41" s="212">
        <v>16</v>
      </c>
      <c r="W41" s="212" t="s">
        <v>695</v>
      </c>
      <c r="X41" s="201">
        <v>56</v>
      </c>
      <c r="Y41" s="202" t="s">
        <v>696</v>
      </c>
      <c r="Z41" s="203">
        <v>46265</v>
      </c>
      <c r="AA41" s="214" t="s">
        <v>1330</v>
      </c>
    </row>
    <row r="42" spans="1:27" s="185" customFormat="1" ht="26.4" x14ac:dyDescent="0.25">
      <c r="A42" s="180"/>
      <c r="B42" s="224" t="str">
        <f t="shared" si="0"/>
        <v>TorontoMelbourneVancouver</v>
      </c>
      <c r="C42" s="224" t="str">
        <f t="shared" si="2"/>
        <v>TorontoMelbourne</v>
      </c>
      <c r="D42" s="224" t="str">
        <f t="shared" si="1"/>
        <v>MelbourneVancouver</v>
      </c>
      <c r="E42" s="210" t="s">
        <v>728</v>
      </c>
      <c r="F42" s="210" t="s">
        <v>138</v>
      </c>
      <c r="G42" s="210" t="s">
        <v>143</v>
      </c>
      <c r="H42" s="210" t="s">
        <v>598</v>
      </c>
      <c r="I42" s="210" t="s">
        <v>741</v>
      </c>
      <c r="J42" s="210" t="s">
        <v>739</v>
      </c>
      <c r="K42" s="210" t="s">
        <v>148</v>
      </c>
      <c r="L42" s="210" t="s">
        <v>138</v>
      </c>
      <c r="M42" s="210" t="s">
        <v>731</v>
      </c>
      <c r="N42" s="210" t="s">
        <v>148</v>
      </c>
      <c r="O42" s="199" t="s">
        <v>565</v>
      </c>
      <c r="P42" s="241">
        <v>206</v>
      </c>
      <c r="Q42" s="241">
        <v>206</v>
      </c>
      <c r="R42" s="241">
        <v>206</v>
      </c>
      <c r="S42" s="213" t="s">
        <v>695</v>
      </c>
      <c r="T42" s="213" t="s">
        <v>695</v>
      </c>
      <c r="U42" s="211">
        <v>0</v>
      </c>
      <c r="V42" s="212">
        <v>6</v>
      </c>
      <c r="W42" s="212" t="s">
        <v>695</v>
      </c>
      <c r="X42" s="201">
        <v>61</v>
      </c>
      <c r="Y42" s="202" t="s">
        <v>696</v>
      </c>
      <c r="Z42" s="203">
        <v>46265</v>
      </c>
      <c r="AA42" s="214" t="s">
        <v>1330</v>
      </c>
    </row>
    <row r="43" spans="1:27" s="185" customFormat="1" ht="26.4" x14ac:dyDescent="0.25">
      <c r="A43" s="180"/>
      <c r="B43" s="224" t="str">
        <f t="shared" si="0"/>
        <v>TorontoMelbourneSingapore</v>
      </c>
      <c r="C43" s="224" t="str">
        <f t="shared" si="2"/>
        <v>TorontoMelbourne</v>
      </c>
      <c r="D43" s="224" t="str">
        <f t="shared" si="1"/>
        <v>MelbourneSingapore</v>
      </c>
      <c r="E43" s="210" t="s">
        <v>728</v>
      </c>
      <c r="F43" s="210" t="s">
        <v>138</v>
      </c>
      <c r="G43" s="210" t="s">
        <v>143</v>
      </c>
      <c r="H43" s="210" t="s">
        <v>598</v>
      </c>
      <c r="I43" s="210" t="s">
        <v>742</v>
      </c>
      <c r="J43" s="210" t="s">
        <v>739</v>
      </c>
      <c r="K43" s="210" t="s">
        <v>446</v>
      </c>
      <c r="L43" s="210" t="s">
        <v>446</v>
      </c>
      <c r="M43" s="210" t="s">
        <v>694</v>
      </c>
      <c r="N43" s="210" t="s">
        <v>148</v>
      </c>
      <c r="O43" s="199" t="s">
        <v>565</v>
      </c>
      <c r="P43" s="241">
        <v>235</v>
      </c>
      <c r="Q43" s="241">
        <v>235</v>
      </c>
      <c r="R43" s="241">
        <v>235</v>
      </c>
      <c r="S43" s="213" t="s">
        <v>695</v>
      </c>
      <c r="T43" s="213" t="s">
        <v>695</v>
      </c>
      <c r="U43" s="211">
        <v>0</v>
      </c>
      <c r="V43" s="212">
        <v>16</v>
      </c>
      <c r="W43" s="212" t="s">
        <v>695</v>
      </c>
      <c r="X43" s="201">
        <v>52</v>
      </c>
      <c r="Y43" s="202" t="s">
        <v>696</v>
      </c>
      <c r="Z43" s="203">
        <v>46265</v>
      </c>
      <c r="AA43" s="214" t="s">
        <v>1330</v>
      </c>
    </row>
    <row r="44" spans="1:27" s="185" customFormat="1" ht="26.4" x14ac:dyDescent="0.25">
      <c r="A44" s="180"/>
      <c r="B44" s="224" t="str">
        <f t="shared" si="0"/>
        <v>TorontoFremantleSingapore</v>
      </c>
      <c r="C44" s="224" t="str">
        <f t="shared" si="2"/>
        <v>TorontoFremantle</v>
      </c>
      <c r="D44" s="224" t="str">
        <f t="shared" si="1"/>
        <v>FremantleSingapore</v>
      </c>
      <c r="E44" s="210" t="s">
        <v>728</v>
      </c>
      <c r="F44" s="210" t="s">
        <v>138</v>
      </c>
      <c r="G44" s="210" t="s">
        <v>143</v>
      </c>
      <c r="H44" s="210" t="s">
        <v>601</v>
      </c>
      <c r="I44" s="210" t="s">
        <v>743</v>
      </c>
      <c r="J44" s="210" t="s">
        <v>739</v>
      </c>
      <c r="K44" s="210" t="s">
        <v>446</v>
      </c>
      <c r="L44" s="210" t="s">
        <v>446</v>
      </c>
      <c r="M44" s="210" t="s">
        <v>694</v>
      </c>
      <c r="N44" s="210" t="s">
        <v>446</v>
      </c>
      <c r="O44" s="199" t="s">
        <v>565</v>
      </c>
      <c r="P44" s="241">
        <v>254</v>
      </c>
      <c r="Q44" s="241">
        <v>254</v>
      </c>
      <c r="R44" s="241">
        <v>254</v>
      </c>
      <c r="S44" s="213" t="s">
        <v>695</v>
      </c>
      <c r="T44" s="213" t="s">
        <v>695</v>
      </c>
      <c r="U44" s="211">
        <v>0</v>
      </c>
      <c r="V44" s="212">
        <v>16</v>
      </c>
      <c r="W44" s="212" t="s">
        <v>695</v>
      </c>
      <c r="X44" s="201">
        <v>51</v>
      </c>
      <c r="Y44" s="202" t="s">
        <v>696</v>
      </c>
      <c r="Z44" s="203">
        <v>46265</v>
      </c>
      <c r="AA44" s="214" t="s">
        <v>1330</v>
      </c>
    </row>
    <row r="45" spans="1:27" s="185" customFormat="1" ht="26.4" x14ac:dyDescent="0.25">
      <c r="A45" s="180"/>
      <c r="B45" s="224" t="str">
        <f t="shared" si="0"/>
        <v>TorontoBrisbaneSingapore</v>
      </c>
      <c r="C45" s="224" t="str">
        <f t="shared" si="2"/>
        <v>TorontoBrisbane</v>
      </c>
      <c r="D45" s="224" t="str">
        <f t="shared" si="1"/>
        <v>BrisbaneSingapore</v>
      </c>
      <c r="E45" s="210" t="s">
        <v>728</v>
      </c>
      <c r="F45" s="210" t="s">
        <v>138</v>
      </c>
      <c r="G45" s="210" t="s">
        <v>143</v>
      </c>
      <c r="H45" s="210" t="s">
        <v>599</v>
      </c>
      <c r="I45" s="210" t="s">
        <v>744</v>
      </c>
      <c r="J45" s="210" t="s">
        <v>739</v>
      </c>
      <c r="K45" s="210" t="s">
        <v>446</v>
      </c>
      <c r="L45" s="210" t="s">
        <v>446</v>
      </c>
      <c r="M45" s="210" t="s">
        <v>694</v>
      </c>
      <c r="N45" s="210" t="s">
        <v>446</v>
      </c>
      <c r="O45" s="199" t="s">
        <v>565</v>
      </c>
      <c r="P45" s="241">
        <v>269</v>
      </c>
      <c r="Q45" s="241">
        <v>269</v>
      </c>
      <c r="R45" s="241">
        <v>269</v>
      </c>
      <c r="S45" s="213" t="s">
        <v>695</v>
      </c>
      <c r="T45" s="213" t="s">
        <v>695</v>
      </c>
      <c r="U45" s="211">
        <v>0</v>
      </c>
      <c r="V45" s="212">
        <v>16</v>
      </c>
      <c r="W45" s="212" t="s">
        <v>695</v>
      </c>
      <c r="X45" s="201">
        <v>52</v>
      </c>
      <c r="Y45" s="202" t="s">
        <v>696</v>
      </c>
      <c r="Z45" s="203">
        <v>46265</v>
      </c>
      <c r="AA45" s="214" t="s">
        <v>1330</v>
      </c>
    </row>
    <row r="46" spans="1:27" s="185" customFormat="1" ht="26.4" x14ac:dyDescent="0.25">
      <c r="A46" s="180"/>
      <c r="B46" s="224" t="str">
        <f t="shared" si="0"/>
        <v>TorontoAdelaideSingapore</v>
      </c>
      <c r="C46" s="224" t="str">
        <f t="shared" si="2"/>
        <v>TorontoAdelaide</v>
      </c>
      <c r="D46" s="224" t="str">
        <f t="shared" si="1"/>
        <v>AdelaideSingapore</v>
      </c>
      <c r="E46" s="210" t="s">
        <v>728</v>
      </c>
      <c r="F46" s="210" t="s">
        <v>138</v>
      </c>
      <c r="G46" s="210" t="s">
        <v>143</v>
      </c>
      <c r="H46" s="210" t="s">
        <v>600</v>
      </c>
      <c r="I46" s="210" t="s">
        <v>745</v>
      </c>
      <c r="J46" s="210" t="s">
        <v>739</v>
      </c>
      <c r="K46" s="210" t="s">
        <v>446</v>
      </c>
      <c r="L46" s="210" t="s">
        <v>446</v>
      </c>
      <c r="M46" s="210" t="s">
        <v>694</v>
      </c>
      <c r="N46" s="210" t="s">
        <v>446</v>
      </c>
      <c r="O46" s="199" t="s">
        <v>565</v>
      </c>
      <c r="P46" s="241">
        <v>259</v>
      </c>
      <c r="Q46" s="241">
        <v>259</v>
      </c>
      <c r="R46" s="241">
        <v>259</v>
      </c>
      <c r="S46" s="213" t="s">
        <v>695</v>
      </c>
      <c r="T46" s="213" t="s">
        <v>695</v>
      </c>
      <c r="U46" s="211">
        <v>0</v>
      </c>
      <c r="V46" s="212">
        <v>16</v>
      </c>
      <c r="W46" s="212" t="s">
        <v>695</v>
      </c>
      <c r="X46" s="201">
        <v>61</v>
      </c>
      <c r="Y46" s="202" t="s">
        <v>696</v>
      </c>
      <c r="Z46" s="203">
        <v>46265</v>
      </c>
      <c r="AA46" s="214" t="s">
        <v>1330</v>
      </c>
    </row>
    <row r="47" spans="1:27" s="185" customFormat="1" ht="26.4" x14ac:dyDescent="0.25">
      <c r="A47" s="180"/>
      <c r="B47" s="224" t="str">
        <f t="shared" si="0"/>
        <v>VancouverSydneyVancouver</v>
      </c>
      <c r="C47" s="224" t="str">
        <f t="shared" si="2"/>
        <v>VancouverSydney</v>
      </c>
      <c r="D47" s="224" t="str">
        <f t="shared" si="1"/>
        <v>SydneyVancouver</v>
      </c>
      <c r="E47" s="210" t="s">
        <v>728</v>
      </c>
      <c r="F47" s="210" t="s">
        <v>138</v>
      </c>
      <c r="G47" s="210" t="s">
        <v>148</v>
      </c>
      <c r="H47" s="210" t="s">
        <v>597</v>
      </c>
      <c r="I47" s="210" t="s">
        <v>746</v>
      </c>
      <c r="J47" s="210" t="s">
        <v>747</v>
      </c>
      <c r="K47" s="210" t="s">
        <v>148</v>
      </c>
      <c r="L47" s="210" t="s">
        <v>138</v>
      </c>
      <c r="M47" s="210" t="s">
        <v>748</v>
      </c>
      <c r="N47" s="210" t="s">
        <v>148</v>
      </c>
      <c r="O47" s="199" t="s">
        <v>565</v>
      </c>
      <c r="P47" s="241">
        <v>85</v>
      </c>
      <c r="Q47" s="241">
        <v>85</v>
      </c>
      <c r="R47" s="241">
        <v>85</v>
      </c>
      <c r="S47" s="213" t="s">
        <v>695</v>
      </c>
      <c r="T47" s="213" t="s">
        <v>695</v>
      </c>
      <c r="U47" s="211">
        <v>0</v>
      </c>
      <c r="V47" s="212">
        <v>6</v>
      </c>
      <c r="W47" s="212" t="s">
        <v>695</v>
      </c>
      <c r="X47" s="201">
        <v>48</v>
      </c>
      <c r="Y47" s="202" t="s">
        <v>696</v>
      </c>
      <c r="Z47" s="203">
        <v>46265</v>
      </c>
      <c r="AA47" s="214" t="s">
        <v>1331</v>
      </c>
    </row>
    <row r="48" spans="1:27" s="185" customFormat="1" ht="26.4" x14ac:dyDescent="0.25">
      <c r="A48" s="180"/>
      <c r="B48" s="224" t="str">
        <f t="shared" si="0"/>
        <v>VancouverSydneySingapore</v>
      </c>
      <c r="C48" s="224" t="str">
        <f t="shared" si="2"/>
        <v>VancouverSydney</v>
      </c>
      <c r="D48" s="224" t="str">
        <f t="shared" si="1"/>
        <v>SydneySingapore</v>
      </c>
      <c r="E48" s="210" t="s">
        <v>728</v>
      </c>
      <c r="F48" s="210" t="s">
        <v>138</v>
      </c>
      <c r="G48" s="210" t="s">
        <v>148</v>
      </c>
      <c r="H48" s="210" t="s">
        <v>597</v>
      </c>
      <c r="I48" s="210" t="s">
        <v>749</v>
      </c>
      <c r="J48" s="210" t="s">
        <v>747</v>
      </c>
      <c r="K48" s="210" t="s">
        <v>446</v>
      </c>
      <c r="L48" s="210" t="s">
        <v>446</v>
      </c>
      <c r="M48" s="210" t="s">
        <v>694</v>
      </c>
      <c r="N48" s="210" t="s">
        <v>148</v>
      </c>
      <c r="O48" s="199" t="s">
        <v>565</v>
      </c>
      <c r="P48" s="241">
        <v>117</v>
      </c>
      <c r="Q48" s="241">
        <v>117</v>
      </c>
      <c r="R48" s="241">
        <v>117</v>
      </c>
      <c r="S48" s="213" t="s">
        <v>695</v>
      </c>
      <c r="T48" s="213" t="s">
        <v>695</v>
      </c>
      <c r="U48" s="211">
        <v>0</v>
      </c>
      <c r="V48" s="212">
        <v>16</v>
      </c>
      <c r="W48" s="212" t="s">
        <v>695</v>
      </c>
      <c r="X48" s="201">
        <v>56</v>
      </c>
      <c r="Y48" s="202" t="s">
        <v>696</v>
      </c>
      <c r="Z48" s="203">
        <v>46265</v>
      </c>
      <c r="AA48" s="214" t="s">
        <v>1331</v>
      </c>
    </row>
    <row r="49" spans="1:27" s="185" customFormat="1" ht="26.4" x14ac:dyDescent="0.25">
      <c r="A49" s="180"/>
      <c r="B49" s="224" t="str">
        <f t="shared" si="0"/>
        <v>VancouverMelbourneVancouver</v>
      </c>
      <c r="C49" s="224" t="str">
        <f t="shared" si="2"/>
        <v>VancouverMelbourne</v>
      </c>
      <c r="D49" s="224" t="str">
        <f t="shared" si="1"/>
        <v>MelbourneVancouver</v>
      </c>
      <c r="E49" s="210" t="s">
        <v>728</v>
      </c>
      <c r="F49" s="210" t="s">
        <v>138</v>
      </c>
      <c r="G49" s="210" t="s">
        <v>148</v>
      </c>
      <c r="H49" s="210" t="s">
        <v>598</v>
      </c>
      <c r="I49" s="210" t="s">
        <v>750</v>
      </c>
      <c r="J49" s="210" t="s">
        <v>747</v>
      </c>
      <c r="K49" s="210" t="s">
        <v>148</v>
      </c>
      <c r="L49" s="210" t="s">
        <v>138</v>
      </c>
      <c r="M49" s="210" t="s">
        <v>748</v>
      </c>
      <c r="N49" s="210" t="s">
        <v>148</v>
      </c>
      <c r="O49" s="199" t="s">
        <v>565</v>
      </c>
      <c r="P49" s="241">
        <v>85</v>
      </c>
      <c r="Q49" s="241">
        <v>85</v>
      </c>
      <c r="R49" s="241">
        <v>85</v>
      </c>
      <c r="S49" s="213" t="s">
        <v>695</v>
      </c>
      <c r="T49" s="213" t="s">
        <v>695</v>
      </c>
      <c r="U49" s="211">
        <v>0</v>
      </c>
      <c r="V49" s="212">
        <v>6</v>
      </c>
      <c r="W49" s="212" t="s">
        <v>695</v>
      </c>
      <c r="X49" s="201">
        <v>54</v>
      </c>
      <c r="Y49" s="202" t="s">
        <v>696</v>
      </c>
      <c r="Z49" s="203">
        <v>46265</v>
      </c>
      <c r="AA49" s="214" t="s">
        <v>1331</v>
      </c>
    </row>
    <row r="50" spans="1:27" s="185" customFormat="1" ht="26.4" x14ac:dyDescent="0.25">
      <c r="A50" s="180"/>
      <c r="B50" s="224" t="str">
        <f t="shared" si="0"/>
        <v>VancouverMelbourneSingapore</v>
      </c>
      <c r="C50" s="224" t="str">
        <f t="shared" si="2"/>
        <v>VancouverMelbourne</v>
      </c>
      <c r="D50" s="224" t="str">
        <f t="shared" si="1"/>
        <v>MelbourneSingapore</v>
      </c>
      <c r="E50" s="210" t="s">
        <v>728</v>
      </c>
      <c r="F50" s="210" t="s">
        <v>138</v>
      </c>
      <c r="G50" s="210" t="s">
        <v>148</v>
      </c>
      <c r="H50" s="210" t="s">
        <v>598</v>
      </c>
      <c r="I50" s="210" t="s">
        <v>751</v>
      </c>
      <c r="J50" s="210" t="s">
        <v>747</v>
      </c>
      <c r="K50" s="210" t="s">
        <v>446</v>
      </c>
      <c r="L50" s="210" t="s">
        <v>446</v>
      </c>
      <c r="M50" s="210" t="s">
        <v>694</v>
      </c>
      <c r="N50" s="210" t="s">
        <v>148</v>
      </c>
      <c r="O50" s="199" t="s">
        <v>565</v>
      </c>
      <c r="P50" s="241">
        <v>117</v>
      </c>
      <c r="Q50" s="241">
        <v>117</v>
      </c>
      <c r="R50" s="241">
        <v>117</v>
      </c>
      <c r="S50" s="213" t="s">
        <v>695</v>
      </c>
      <c r="T50" s="213" t="s">
        <v>695</v>
      </c>
      <c r="U50" s="211">
        <v>0</v>
      </c>
      <c r="V50" s="212">
        <v>16</v>
      </c>
      <c r="W50" s="212" t="s">
        <v>695</v>
      </c>
      <c r="X50" s="201">
        <v>52</v>
      </c>
      <c r="Y50" s="202" t="s">
        <v>696</v>
      </c>
      <c r="Z50" s="203">
        <v>46265</v>
      </c>
      <c r="AA50" s="214" t="s">
        <v>1331</v>
      </c>
    </row>
    <row r="51" spans="1:27" s="185" customFormat="1" ht="26.4" x14ac:dyDescent="0.25">
      <c r="A51" s="180"/>
      <c r="B51" s="224" t="str">
        <f t="shared" si="0"/>
        <v>VancouverFremantleSingapore</v>
      </c>
      <c r="C51" s="224" t="str">
        <f t="shared" si="2"/>
        <v>VancouverFremantle</v>
      </c>
      <c r="D51" s="224" t="str">
        <f t="shared" si="1"/>
        <v>FremantleSingapore</v>
      </c>
      <c r="E51" s="210" t="s">
        <v>728</v>
      </c>
      <c r="F51" s="210" t="s">
        <v>138</v>
      </c>
      <c r="G51" s="210" t="s">
        <v>148</v>
      </c>
      <c r="H51" s="210" t="s">
        <v>601</v>
      </c>
      <c r="I51" s="210" t="s">
        <v>752</v>
      </c>
      <c r="J51" s="210" t="s">
        <v>747</v>
      </c>
      <c r="K51" s="210" t="s">
        <v>446</v>
      </c>
      <c r="L51" s="210" t="s">
        <v>446</v>
      </c>
      <c r="M51" s="210" t="s">
        <v>694</v>
      </c>
      <c r="N51" s="210" t="s">
        <v>446</v>
      </c>
      <c r="O51" s="199" t="s">
        <v>565</v>
      </c>
      <c r="P51" s="241">
        <v>158</v>
      </c>
      <c r="Q51" s="241">
        <v>158</v>
      </c>
      <c r="R51" s="241">
        <v>158</v>
      </c>
      <c r="S51" s="213" t="s">
        <v>695</v>
      </c>
      <c r="T51" s="213" t="s">
        <v>695</v>
      </c>
      <c r="U51" s="211">
        <v>0</v>
      </c>
      <c r="V51" s="212">
        <v>16</v>
      </c>
      <c r="W51" s="212" t="s">
        <v>695</v>
      </c>
      <c r="X51" s="201">
        <v>51</v>
      </c>
      <c r="Y51" s="202" t="s">
        <v>696</v>
      </c>
      <c r="Z51" s="203">
        <v>46265</v>
      </c>
      <c r="AA51" s="214" t="s">
        <v>1331</v>
      </c>
    </row>
    <row r="52" spans="1:27" s="185" customFormat="1" ht="26.4" x14ac:dyDescent="0.25">
      <c r="A52" s="180"/>
      <c r="B52" s="224" t="str">
        <f t="shared" si="0"/>
        <v>VancouverBrisbaneSingapore</v>
      </c>
      <c r="C52" s="224" t="str">
        <f t="shared" si="2"/>
        <v>VancouverBrisbane</v>
      </c>
      <c r="D52" s="224" t="str">
        <f t="shared" si="1"/>
        <v>BrisbaneSingapore</v>
      </c>
      <c r="E52" s="210" t="s">
        <v>728</v>
      </c>
      <c r="F52" s="210" t="s">
        <v>138</v>
      </c>
      <c r="G52" s="210" t="s">
        <v>148</v>
      </c>
      <c r="H52" s="210" t="s">
        <v>599</v>
      </c>
      <c r="I52" s="210" t="s">
        <v>753</v>
      </c>
      <c r="J52" s="210" t="s">
        <v>747</v>
      </c>
      <c r="K52" s="210" t="s">
        <v>446</v>
      </c>
      <c r="L52" s="210" t="s">
        <v>446</v>
      </c>
      <c r="M52" s="210" t="s">
        <v>694</v>
      </c>
      <c r="N52" s="210" t="s">
        <v>446</v>
      </c>
      <c r="O52" s="199" t="s">
        <v>565</v>
      </c>
      <c r="P52" s="241">
        <v>158</v>
      </c>
      <c r="Q52" s="241">
        <v>158</v>
      </c>
      <c r="R52" s="241">
        <v>158</v>
      </c>
      <c r="S52" s="213" t="s">
        <v>695</v>
      </c>
      <c r="T52" s="213" t="s">
        <v>695</v>
      </c>
      <c r="U52" s="211">
        <v>0</v>
      </c>
      <c r="V52" s="212">
        <v>16</v>
      </c>
      <c r="W52" s="212" t="s">
        <v>695</v>
      </c>
      <c r="X52" s="201">
        <v>52</v>
      </c>
      <c r="Y52" s="202" t="s">
        <v>696</v>
      </c>
      <c r="Z52" s="203">
        <v>46265</v>
      </c>
      <c r="AA52" s="214" t="s">
        <v>1331</v>
      </c>
    </row>
    <row r="53" spans="1:27" s="185" customFormat="1" ht="26.4" x14ac:dyDescent="0.25">
      <c r="A53" s="180"/>
      <c r="B53" s="224" t="str">
        <f t="shared" si="0"/>
        <v>VancouverAdelaideSingapore</v>
      </c>
      <c r="C53" s="224" t="str">
        <f t="shared" si="2"/>
        <v>VancouverAdelaide</v>
      </c>
      <c r="D53" s="224" t="str">
        <f t="shared" si="1"/>
        <v>AdelaideSingapore</v>
      </c>
      <c r="E53" s="210" t="s">
        <v>728</v>
      </c>
      <c r="F53" s="210" t="s">
        <v>138</v>
      </c>
      <c r="G53" s="210" t="s">
        <v>148</v>
      </c>
      <c r="H53" s="210" t="s">
        <v>600</v>
      </c>
      <c r="I53" s="210" t="s">
        <v>754</v>
      </c>
      <c r="J53" s="210" t="s">
        <v>747</v>
      </c>
      <c r="K53" s="210" t="s">
        <v>446</v>
      </c>
      <c r="L53" s="210" t="s">
        <v>446</v>
      </c>
      <c r="M53" s="210" t="s">
        <v>694</v>
      </c>
      <c r="N53" s="210" t="s">
        <v>446</v>
      </c>
      <c r="O53" s="199" t="s">
        <v>565</v>
      </c>
      <c r="P53" s="241">
        <v>158</v>
      </c>
      <c r="Q53" s="241">
        <v>158</v>
      </c>
      <c r="R53" s="241">
        <v>158</v>
      </c>
      <c r="S53" s="213" t="s">
        <v>695</v>
      </c>
      <c r="T53" s="213" t="s">
        <v>695</v>
      </c>
      <c r="U53" s="211">
        <v>0</v>
      </c>
      <c r="V53" s="212">
        <v>16</v>
      </c>
      <c r="W53" s="212" t="s">
        <v>695</v>
      </c>
      <c r="X53" s="201">
        <v>61</v>
      </c>
      <c r="Y53" s="202" t="s">
        <v>696</v>
      </c>
      <c r="Z53" s="203">
        <v>46265</v>
      </c>
      <c r="AA53" s="214" t="s">
        <v>1331</v>
      </c>
    </row>
    <row r="54" spans="1:27" s="185" customFormat="1" ht="13.2" x14ac:dyDescent="0.25">
      <c r="A54" s="180"/>
      <c r="B54" s="224" t="str">
        <f t="shared" si="0"/>
        <v>DalianSydneyHong Kong</v>
      </c>
      <c r="C54" s="224" t="str">
        <f t="shared" si="2"/>
        <v>DalianSydney</v>
      </c>
      <c r="D54" s="224" t="str">
        <f t="shared" si="1"/>
        <v>SydneyHong Kong</v>
      </c>
      <c r="E54" s="210" t="s">
        <v>715</v>
      </c>
      <c r="F54" s="210" t="s">
        <v>153</v>
      </c>
      <c r="G54" s="210" t="s">
        <v>152</v>
      </c>
      <c r="H54" s="210" t="s">
        <v>597</v>
      </c>
      <c r="I54" s="210" t="s">
        <v>755</v>
      </c>
      <c r="J54" s="210" t="s">
        <v>756</v>
      </c>
      <c r="K54" s="210" t="s">
        <v>248</v>
      </c>
      <c r="L54" s="210" t="s">
        <v>248</v>
      </c>
      <c r="M54" s="210" t="s">
        <v>731</v>
      </c>
      <c r="N54" s="210" t="s">
        <v>248</v>
      </c>
      <c r="O54" s="199" t="s">
        <v>565</v>
      </c>
      <c r="P54" s="241">
        <v>78</v>
      </c>
      <c r="Q54" s="241">
        <v>78</v>
      </c>
      <c r="R54" s="241">
        <v>78</v>
      </c>
      <c r="S54" s="213" t="s">
        <v>695</v>
      </c>
      <c r="T54" s="213" t="s">
        <v>695</v>
      </c>
      <c r="U54" s="211">
        <v>3</v>
      </c>
      <c r="V54" s="212">
        <v>10</v>
      </c>
      <c r="W54" s="212" t="s">
        <v>695</v>
      </c>
      <c r="X54" s="201">
        <v>24</v>
      </c>
      <c r="Y54" s="202" t="s">
        <v>696</v>
      </c>
      <c r="Z54" s="203">
        <v>46265</v>
      </c>
      <c r="AA54" s="214" t="s">
        <v>1347</v>
      </c>
    </row>
    <row r="55" spans="1:27" s="185" customFormat="1" ht="13.2" x14ac:dyDescent="0.25">
      <c r="A55" s="180"/>
      <c r="B55" s="224" t="str">
        <f t="shared" si="0"/>
        <v>DalianMelbourneHong Kong</v>
      </c>
      <c r="C55" s="224" t="str">
        <f t="shared" si="2"/>
        <v>DalianMelbourne</v>
      </c>
      <c r="D55" s="224" t="str">
        <f t="shared" si="1"/>
        <v>MelbourneHong Kong</v>
      </c>
      <c r="E55" s="210" t="s">
        <v>715</v>
      </c>
      <c r="F55" s="210" t="s">
        <v>153</v>
      </c>
      <c r="G55" s="210" t="s">
        <v>152</v>
      </c>
      <c r="H55" s="210" t="s">
        <v>598</v>
      </c>
      <c r="I55" s="210" t="s">
        <v>757</v>
      </c>
      <c r="J55" s="210" t="s">
        <v>756</v>
      </c>
      <c r="K55" s="210" t="s">
        <v>248</v>
      </c>
      <c r="L55" s="210" t="s">
        <v>248</v>
      </c>
      <c r="M55" s="210" t="s">
        <v>731</v>
      </c>
      <c r="N55" s="210" t="s">
        <v>248</v>
      </c>
      <c r="O55" s="199" t="s">
        <v>565</v>
      </c>
      <c r="P55" s="241">
        <v>78</v>
      </c>
      <c r="Q55" s="241">
        <v>78</v>
      </c>
      <c r="R55" s="241">
        <v>78</v>
      </c>
      <c r="S55" s="213" t="s">
        <v>695</v>
      </c>
      <c r="T55" s="213" t="s">
        <v>695</v>
      </c>
      <c r="U55" s="211">
        <v>3</v>
      </c>
      <c r="V55" s="212">
        <v>10</v>
      </c>
      <c r="W55" s="212" t="s">
        <v>695</v>
      </c>
      <c r="X55" s="201">
        <v>28</v>
      </c>
      <c r="Y55" s="202" t="s">
        <v>696</v>
      </c>
      <c r="Z55" s="203">
        <v>46265</v>
      </c>
      <c r="AA55" s="214" t="s">
        <v>1347</v>
      </c>
    </row>
    <row r="56" spans="1:27" s="185" customFormat="1" ht="13.2" x14ac:dyDescent="0.25">
      <c r="A56" s="180"/>
      <c r="B56" s="224" t="str">
        <f t="shared" si="0"/>
        <v>DalianFremantleSingapore</v>
      </c>
      <c r="C56" s="224" t="str">
        <f t="shared" si="2"/>
        <v>DalianFremantle</v>
      </c>
      <c r="D56" s="224" t="str">
        <f t="shared" si="1"/>
        <v>FremantleSingapore</v>
      </c>
      <c r="E56" s="210" t="s">
        <v>715</v>
      </c>
      <c r="F56" s="210" t="s">
        <v>153</v>
      </c>
      <c r="G56" s="210" t="s">
        <v>152</v>
      </c>
      <c r="H56" s="210" t="s">
        <v>601</v>
      </c>
      <c r="I56" s="210" t="s">
        <v>758</v>
      </c>
      <c r="J56" s="210" t="s">
        <v>756</v>
      </c>
      <c r="K56" s="210" t="s">
        <v>446</v>
      </c>
      <c r="L56" s="210" t="s">
        <v>446</v>
      </c>
      <c r="M56" s="210" t="s">
        <v>694</v>
      </c>
      <c r="N56" s="210" t="s">
        <v>152</v>
      </c>
      <c r="O56" s="199" t="s">
        <v>565</v>
      </c>
      <c r="P56" s="241">
        <v>54</v>
      </c>
      <c r="Q56" s="241">
        <v>54</v>
      </c>
      <c r="R56" s="241">
        <v>54</v>
      </c>
      <c r="S56" s="213" t="s">
        <v>695</v>
      </c>
      <c r="T56" s="213" t="s">
        <v>695</v>
      </c>
      <c r="U56" s="211">
        <v>3</v>
      </c>
      <c r="V56" s="212">
        <v>16</v>
      </c>
      <c r="W56" s="212" t="s">
        <v>695</v>
      </c>
      <c r="X56" s="201">
        <v>37</v>
      </c>
      <c r="Y56" s="202" t="s">
        <v>696</v>
      </c>
      <c r="Z56" s="203">
        <v>46265</v>
      </c>
      <c r="AA56" s="214" t="s">
        <v>1347</v>
      </c>
    </row>
    <row r="57" spans="1:27" s="185" customFormat="1" ht="13.2" x14ac:dyDescent="0.25">
      <c r="A57" s="180"/>
      <c r="B57" s="224" t="str">
        <f t="shared" si="0"/>
        <v>DalianBrisbaneHong Kong</v>
      </c>
      <c r="C57" s="224" t="str">
        <f t="shared" si="2"/>
        <v>DalianBrisbane</v>
      </c>
      <c r="D57" s="224" t="str">
        <f t="shared" si="1"/>
        <v>BrisbaneHong Kong</v>
      </c>
      <c r="E57" s="210" t="s">
        <v>715</v>
      </c>
      <c r="F57" s="210" t="s">
        <v>153</v>
      </c>
      <c r="G57" s="210" t="s">
        <v>152</v>
      </c>
      <c r="H57" s="210" t="s">
        <v>599</v>
      </c>
      <c r="I57" s="210" t="s">
        <v>1332</v>
      </c>
      <c r="J57" s="210" t="s">
        <v>756</v>
      </c>
      <c r="K57" s="210" t="s">
        <v>248</v>
      </c>
      <c r="L57" s="210" t="s">
        <v>248</v>
      </c>
      <c r="M57" s="210" t="s">
        <v>731</v>
      </c>
      <c r="N57" s="210" t="s">
        <v>248</v>
      </c>
      <c r="O57" s="199" t="s">
        <v>565</v>
      </c>
      <c r="P57" s="241">
        <v>83</v>
      </c>
      <c r="Q57" s="241">
        <v>83</v>
      </c>
      <c r="R57" s="241">
        <v>83</v>
      </c>
      <c r="S57" s="213" t="s">
        <v>695</v>
      </c>
      <c r="T57" s="213" t="s">
        <v>695</v>
      </c>
      <c r="U57" s="211">
        <v>3</v>
      </c>
      <c r="V57" s="212">
        <v>10</v>
      </c>
      <c r="W57" s="212" t="s">
        <v>695</v>
      </c>
      <c r="X57" s="201">
        <v>23</v>
      </c>
      <c r="Y57" s="202" t="s">
        <v>696</v>
      </c>
      <c r="Z57" s="203">
        <v>46265</v>
      </c>
      <c r="AA57" s="214" t="s">
        <v>1347</v>
      </c>
    </row>
    <row r="58" spans="1:27" s="185" customFormat="1" ht="13.2" x14ac:dyDescent="0.25">
      <c r="A58" s="180"/>
      <c r="B58" s="224" t="str">
        <f t="shared" si="0"/>
        <v>DalianAdelaideSingapore</v>
      </c>
      <c r="C58" s="224" t="str">
        <f t="shared" si="2"/>
        <v>DalianAdelaide</v>
      </c>
      <c r="D58" s="224" t="str">
        <f t="shared" si="1"/>
        <v>AdelaideSingapore</v>
      </c>
      <c r="E58" s="210" t="s">
        <v>715</v>
      </c>
      <c r="F58" s="210" t="s">
        <v>153</v>
      </c>
      <c r="G58" s="210" t="s">
        <v>152</v>
      </c>
      <c r="H58" s="210" t="s">
        <v>600</v>
      </c>
      <c r="I58" s="210" t="s">
        <v>759</v>
      </c>
      <c r="J58" s="210" t="s">
        <v>756</v>
      </c>
      <c r="K58" s="210" t="s">
        <v>446</v>
      </c>
      <c r="L58" s="210" t="s">
        <v>446</v>
      </c>
      <c r="M58" s="210" t="s">
        <v>694</v>
      </c>
      <c r="N58" s="210" t="s">
        <v>152</v>
      </c>
      <c r="O58" s="199" t="s">
        <v>565</v>
      </c>
      <c r="P58" s="241">
        <v>82</v>
      </c>
      <c r="Q58" s="241">
        <v>82</v>
      </c>
      <c r="R58" s="241">
        <v>82</v>
      </c>
      <c r="S58" s="213" t="s">
        <v>695</v>
      </c>
      <c r="T58" s="213" t="s">
        <v>695</v>
      </c>
      <c r="U58" s="211">
        <v>3</v>
      </c>
      <c r="V58" s="212">
        <v>16</v>
      </c>
      <c r="W58" s="212" t="s">
        <v>695</v>
      </c>
      <c r="X58" s="201">
        <v>32</v>
      </c>
      <c r="Y58" s="202" t="s">
        <v>696</v>
      </c>
      <c r="Z58" s="203">
        <v>46265</v>
      </c>
      <c r="AA58" s="214" t="s">
        <v>1347</v>
      </c>
    </row>
    <row r="59" spans="1:27" s="185" customFormat="1" ht="13.2" x14ac:dyDescent="0.25">
      <c r="A59" s="180"/>
      <c r="B59" s="224" t="str">
        <f t="shared" si="0"/>
        <v>FoshanSydneyShenzhen</v>
      </c>
      <c r="C59" s="224" t="str">
        <f t="shared" si="2"/>
        <v>FoshanSydney</v>
      </c>
      <c r="D59" s="224" t="str">
        <f t="shared" si="1"/>
        <v>SydneyShenzhen</v>
      </c>
      <c r="E59" s="210" t="s">
        <v>715</v>
      </c>
      <c r="F59" s="210" t="s">
        <v>153</v>
      </c>
      <c r="G59" s="210" t="s">
        <v>158</v>
      </c>
      <c r="H59" s="210" t="s">
        <v>597</v>
      </c>
      <c r="I59" s="210" t="s">
        <v>760</v>
      </c>
      <c r="J59" s="210" t="s">
        <v>761</v>
      </c>
      <c r="K59" s="210" t="s">
        <v>199</v>
      </c>
      <c r="L59" s="210" t="s">
        <v>153</v>
      </c>
      <c r="M59" s="210" t="s">
        <v>731</v>
      </c>
      <c r="N59" s="210" t="s">
        <v>199</v>
      </c>
      <c r="O59" s="199" t="s">
        <v>565</v>
      </c>
      <c r="P59" s="241">
        <v>92</v>
      </c>
      <c r="Q59" s="241">
        <v>184</v>
      </c>
      <c r="R59" s="241">
        <v>92</v>
      </c>
      <c r="S59" s="213" t="s">
        <v>695</v>
      </c>
      <c r="T59" s="213" t="s">
        <v>695</v>
      </c>
      <c r="U59" s="211">
        <v>3</v>
      </c>
      <c r="V59" s="212">
        <v>10</v>
      </c>
      <c r="W59" s="212" t="s">
        <v>695</v>
      </c>
      <c r="X59" s="201">
        <v>16</v>
      </c>
      <c r="Y59" s="202" t="s">
        <v>696</v>
      </c>
      <c r="Z59" s="203">
        <v>46265</v>
      </c>
      <c r="AA59" s="214" t="s">
        <v>1347</v>
      </c>
    </row>
    <row r="60" spans="1:27" s="185" customFormat="1" ht="13.2" x14ac:dyDescent="0.25">
      <c r="A60" s="180"/>
      <c r="B60" s="224" t="str">
        <f t="shared" si="0"/>
        <v>FoshanMelbourneShenzhen</v>
      </c>
      <c r="C60" s="224" t="str">
        <f t="shared" si="2"/>
        <v>FoshanMelbourne</v>
      </c>
      <c r="D60" s="224" t="str">
        <f t="shared" si="1"/>
        <v>MelbourneShenzhen</v>
      </c>
      <c r="E60" s="210" t="s">
        <v>715</v>
      </c>
      <c r="F60" s="210" t="s">
        <v>153</v>
      </c>
      <c r="G60" s="210" t="s">
        <v>158</v>
      </c>
      <c r="H60" s="210" t="s">
        <v>598</v>
      </c>
      <c r="I60" s="210" t="s">
        <v>762</v>
      </c>
      <c r="J60" s="210" t="s">
        <v>761</v>
      </c>
      <c r="K60" s="210" t="s">
        <v>199</v>
      </c>
      <c r="L60" s="210" t="s">
        <v>153</v>
      </c>
      <c r="M60" s="210" t="s">
        <v>731</v>
      </c>
      <c r="N60" s="210" t="s">
        <v>199</v>
      </c>
      <c r="O60" s="199" t="s">
        <v>565</v>
      </c>
      <c r="P60" s="241">
        <v>92</v>
      </c>
      <c r="Q60" s="241">
        <v>184</v>
      </c>
      <c r="R60" s="241">
        <v>92</v>
      </c>
      <c r="S60" s="213" t="s">
        <v>695</v>
      </c>
      <c r="T60" s="213" t="s">
        <v>695</v>
      </c>
      <c r="U60" s="211">
        <v>3</v>
      </c>
      <c r="V60" s="212">
        <v>10</v>
      </c>
      <c r="W60" s="212" t="s">
        <v>695</v>
      </c>
      <c r="X60" s="201">
        <v>20</v>
      </c>
      <c r="Y60" s="202" t="s">
        <v>696</v>
      </c>
      <c r="Z60" s="203">
        <v>46265</v>
      </c>
      <c r="AA60" s="214" t="s">
        <v>1347</v>
      </c>
    </row>
    <row r="61" spans="1:27" s="185" customFormat="1" ht="13.2" x14ac:dyDescent="0.25">
      <c r="A61" s="180"/>
      <c r="B61" s="224" t="str">
        <f t="shared" si="0"/>
        <v>FoshanFremantleShenzhen</v>
      </c>
      <c r="C61" s="224" t="str">
        <f t="shared" si="2"/>
        <v>FoshanFremantle</v>
      </c>
      <c r="D61" s="224" t="str">
        <f t="shared" si="1"/>
        <v>FremantleShenzhen</v>
      </c>
      <c r="E61" s="210" t="s">
        <v>715</v>
      </c>
      <c r="F61" s="210" t="s">
        <v>153</v>
      </c>
      <c r="G61" s="210" t="s">
        <v>158</v>
      </c>
      <c r="H61" s="210" t="s">
        <v>601</v>
      </c>
      <c r="I61" s="210" t="s">
        <v>1333</v>
      </c>
      <c r="J61" s="210" t="s">
        <v>761</v>
      </c>
      <c r="K61" s="210" t="s">
        <v>199</v>
      </c>
      <c r="L61" s="210" t="s">
        <v>153</v>
      </c>
      <c r="M61" s="210" t="s">
        <v>731</v>
      </c>
      <c r="N61" s="210" t="s">
        <v>199</v>
      </c>
      <c r="O61" s="199" t="s">
        <v>565</v>
      </c>
      <c r="P61" s="241">
        <v>66</v>
      </c>
      <c r="Q61" s="241">
        <v>132</v>
      </c>
      <c r="R61" s="241">
        <v>66</v>
      </c>
      <c r="S61" s="213" t="s">
        <v>695</v>
      </c>
      <c r="T61" s="213" t="s">
        <v>695</v>
      </c>
      <c r="U61" s="211">
        <v>3</v>
      </c>
      <c r="V61" s="212">
        <v>10</v>
      </c>
      <c r="W61" s="212" t="s">
        <v>695</v>
      </c>
      <c r="X61" s="201">
        <v>22</v>
      </c>
      <c r="Y61" s="202" t="s">
        <v>696</v>
      </c>
      <c r="Z61" s="203">
        <v>46265</v>
      </c>
      <c r="AA61" s="214" t="s">
        <v>1347</v>
      </c>
    </row>
    <row r="62" spans="1:27" s="185" customFormat="1" ht="13.2" x14ac:dyDescent="0.25">
      <c r="A62" s="180"/>
      <c r="B62" s="224" t="str">
        <f t="shared" si="0"/>
        <v>FoshanBrisbaneShenzhen</v>
      </c>
      <c r="C62" s="224" t="str">
        <f t="shared" si="2"/>
        <v>FoshanBrisbane</v>
      </c>
      <c r="D62" s="224" t="str">
        <f t="shared" si="1"/>
        <v>BrisbaneShenzhen</v>
      </c>
      <c r="E62" s="210" t="s">
        <v>715</v>
      </c>
      <c r="F62" s="210" t="s">
        <v>153</v>
      </c>
      <c r="G62" s="210" t="s">
        <v>158</v>
      </c>
      <c r="H62" s="210" t="s">
        <v>599</v>
      </c>
      <c r="I62" s="210" t="s">
        <v>763</v>
      </c>
      <c r="J62" s="210" t="s">
        <v>761</v>
      </c>
      <c r="K62" s="210" t="s">
        <v>199</v>
      </c>
      <c r="L62" s="210" t="s">
        <v>153</v>
      </c>
      <c r="M62" s="210" t="s">
        <v>731</v>
      </c>
      <c r="N62" s="210" t="s">
        <v>199</v>
      </c>
      <c r="O62" s="199" t="s">
        <v>565</v>
      </c>
      <c r="P62" s="241">
        <v>75</v>
      </c>
      <c r="Q62" s="241">
        <v>150</v>
      </c>
      <c r="R62" s="241">
        <v>75</v>
      </c>
      <c r="S62" s="213" t="s">
        <v>695</v>
      </c>
      <c r="T62" s="213" t="s">
        <v>695</v>
      </c>
      <c r="U62" s="211">
        <v>3</v>
      </c>
      <c r="V62" s="212">
        <v>10</v>
      </c>
      <c r="W62" s="212" t="s">
        <v>695</v>
      </c>
      <c r="X62" s="201">
        <v>17</v>
      </c>
      <c r="Y62" s="202" t="s">
        <v>696</v>
      </c>
      <c r="Z62" s="203">
        <v>46265</v>
      </c>
      <c r="AA62" s="214" t="s">
        <v>1347</v>
      </c>
    </row>
    <row r="63" spans="1:27" s="185" customFormat="1" ht="13.2" x14ac:dyDescent="0.25">
      <c r="A63" s="180"/>
      <c r="B63" s="224" t="str">
        <f t="shared" si="0"/>
        <v>FoshanAdelaideShenzhen</v>
      </c>
      <c r="C63" s="224" t="str">
        <f t="shared" si="2"/>
        <v>FoshanAdelaide</v>
      </c>
      <c r="D63" s="224" t="str">
        <f t="shared" si="1"/>
        <v>AdelaideShenzhen</v>
      </c>
      <c r="E63" s="210" t="s">
        <v>715</v>
      </c>
      <c r="F63" s="210" t="s">
        <v>153</v>
      </c>
      <c r="G63" s="210" t="s">
        <v>158</v>
      </c>
      <c r="H63" s="210" t="s">
        <v>600</v>
      </c>
      <c r="I63" s="210" t="s">
        <v>764</v>
      </c>
      <c r="J63" s="210" t="s">
        <v>761</v>
      </c>
      <c r="K63" s="210" t="s">
        <v>199</v>
      </c>
      <c r="L63" s="210" t="s">
        <v>153</v>
      </c>
      <c r="M63" s="210" t="s">
        <v>731</v>
      </c>
      <c r="N63" s="210" t="s">
        <v>199</v>
      </c>
      <c r="O63" s="199" t="s">
        <v>565</v>
      </c>
      <c r="P63" s="241">
        <v>59</v>
      </c>
      <c r="Q63" s="241">
        <v>118</v>
      </c>
      <c r="R63" s="241">
        <v>59</v>
      </c>
      <c r="S63" s="213" t="s">
        <v>695</v>
      </c>
      <c r="T63" s="213" t="s">
        <v>695</v>
      </c>
      <c r="U63" s="211">
        <v>3</v>
      </c>
      <c r="V63" s="212">
        <v>10</v>
      </c>
      <c r="W63" s="212" t="s">
        <v>695</v>
      </c>
      <c r="X63" s="201">
        <v>32</v>
      </c>
      <c r="Y63" s="202" t="s">
        <v>696</v>
      </c>
      <c r="Z63" s="203">
        <v>46265</v>
      </c>
      <c r="AA63" s="214" t="s">
        <v>1347</v>
      </c>
    </row>
    <row r="64" spans="1:27" s="185" customFormat="1" ht="13.2" x14ac:dyDescent="0.25">
      <c r="A64" s="180"/>
      <c r="B64" s="224" t="str">
        <f t="shared" si="0"/>
        <v>FuzhouSydneyXiamen</v>
      </c>
      <c r="C64" s="224" t="str">
        <f t="shared" si="2"/>
        <v>FuzhouSydney</v>
      </c>
      <c r="D64" s="224" t="str">
        <f t="shared" si="1"/>
        <v>SydneyXiamen</v>
      </c>
      <c r="E64" s="210" t="s">
        <v>715</v>
      </c>
      <c r="F64" s="210" t="s">
        <v>153</v>
      </c>
      <c r="G64" s="210" t="s">
        <v>162</v>
      </c>
      <c r="H64" s="210" t="s">
        <v>597</v>
      </c>
      <c r="I64" s="210" t="s">
        <v>765</v>
      </c>
      <c r="J64" s="210" t="s">
        <v>766</v>
      </c>
      <c r="K64" s="210" t="s">
        <v>206</v>
      </c>
      <c r="L64" s="210" t="s">
        <v>153</v>
      </c>
      <c r="M64" s="210" t="s">
        <v>731</v>
      </c>
      <c r="N64" s="210" t="s">
        <v>206</v>
      </c>
      <c r="O64" s="199" t="s">
        <v>565</v>
      </c>
      <c r="P64" s="241">
        <v>103</v>
      </c>
      <c r="Q64" s="241">
        <v>103</v>
      </c>
      <c r="R64" s="241">
        <v>103</v>
      </c>
      <c r="S64" s="213" t="s">
        <v>695</v>
      </c>
      <c r="T64" s="213" t="s">
        <v>695</v>
      </c>
      <c r="U64" s="211">
        <v>3</v>
      </c>
      <c r="V64" s="212">
        <v>10</v>
      </c>
      <c r="W64" s="212" t="s">
        <v>695</v>
      </c>
      <c r="X64" s="201">
        <v>18</v>
      </c>
      <c r="Y64" s="202" t="s">
        <v>696</v>
      </c>
      <c r="Z64" s="203">
        <v>46265</v>
      </c>
      <c r="AA64" s="214" t="s">
        <v>1347</v>
      </c>
    </row>
    <row r="65" spans="1:27" s="185" customFormat="1" ht="13.2" x14ac:dyDescent="0.25">
      <c r="A65" s="180"/>
      <c r="B65" s="224" t="str">
        <f t="shared" si="0"/>
        <v>FuzhouMelbourneXiamen</v>
      </c>
      <c r="C65" s="224" t="str">
        <f t="shared" si="2"/>
        <v>FuzhouMelbourne</v>
      </c>
      <c r="D65" s="224" t="str">
        <f t="shared" si="1"/>
        <v>MelbourneXiamen</v>
      </c>
      <c r="E65" s="210" t="s">
        <v>715</v>
      </c>
      <c r="F65" s="210" t="s">
        <v>153</v>
      </c>
      <c r="G65" s="210" t="s">
        <v>162</v>
      </c>
      <c r="H65" s="210" t="s">
        <v>598</v>
      </c>
      <c r="I65" s="210" t="s">
        <v>767</v>
      </c>
      <c r="J65" s="210" t="s">
        <v>766</v>
      </c>
      <c r="K65" s="210" t="s">
        <v>206</v>
      </c>
      <c r="L65" s="210" t="s">
        <v>153</v>
      </c>
      <c r="M65" s="210" t="s">
        <v>731</v>
      </c>
      <c r="N65" s="210" t="s">
        <v>206</v>
      </c>
      <c r="O65" s="199" t="s">
        <v>565</v>
      </c>
      <c r="P65" s="241">
        <v>103</v>
      </c>
      <c r="Q65" s="241">
        <v>103</v>
      </c>
      <c r="R65" s="241">
        <v>103</v>
      </c>
      <c r="S65" s="213" t="s">
        <v>695</v>
      </c>
      <c r="T65" s="213" t="s">
        <v>695</v>
      </c>
      <c r="U65" s="211">
        <v>3</v>
      </c>
      <c r="V65" s="212">
        <v>10</v>
      </c>
      <c r="W65" s="212" t="s">
        <v>695</v>
      </c>
      <c r="X65" s="201">
        <v>22</v>
      </c>
      <c r="Y65" s="202" t="s">
        <v>696</v>
      </c>
      <c r="Z65" s="203">
        <v>46265</v>
      </c>
      <c r="AA65" s="214" t="s">
        <v>1347</v>
      </c>
    </row>
    <row r="66" spans="1:27" s="185" customFormat="1" ht="13.2" x14ac:dyDescent="0.25">
      <c r="A66" s="180"/>
      <c r="B66" s="224" t="str">
        <f t="shared" si="0"/>
        <v>FuzhouFremantleSingapore</v>
      </c>
      <c r="C66" s="224" t="str">
        <f t="shared" si="2"/>
        <v>FuzhouFremantle</v>
      </c>
      <c r="D66" s="224" t="str">
        <f t="shared" si="1"/>
        <v>FremantleSingapore</v>
      </c>
      <c r="E66" s="210" t="s">
        <v>715</v>
      </c>
      <c r="F66" s="210" t="s">
        <v>153</v>
      </c>
      <c r="G66" s="210" t="s">
        <v>162</v>
      </c>
      <c r="H66" s="210" t="s">
        <v>601</v>
      </c>
      <c r="I66" s="210" t="s">
        <v>768</v>
      </c>
      <c r="J66" s="210" t="s">
        <v>766</v>
      </c>
      <c r="K66" s="210" t="s">
        <v>446</v>
      </c>
      <c r="L66" s="210" t="s">
        <v>446</v>
      </c>
      <c r="M66" s="210" t="s">
        <v>694</v>
      </c>
      <c r="N66" s="210" t="s">
        <v>206</v>
      </c>
      <c r="O66" s="199" t="s">
        <v>565</v>
      </c>
      <c r="P66" s="241">
        <v>73</v>
      </c>
      <c r="Q66" s="241">
        <v>73</v>
      </c>
      <c r="R66" s="241">
        <v>73</v>
      </c>
      <c r="S66" s="213" t="s">
        <v>695</v>
      </c>
      <c r="T66" s="213" t="s">
        <v>695</v>
      </c>
      <c r="U66" s="211">
        <v>3</v>
      </c>
      <c r="V66" s="212">
        <v>16</v>
      </c>
      <c r="W66" s="212" t="s">
        <v>695</v>
      </c>
      <c r="X66" s="201">
        <v>25</v>
      </c>
      <c r="Y66" s="202" t="s">
        <v>696</v>
      </c>
      <c r="Z66" s="203">
        <v>46265</v>
      </c>
      <c r="AA66" s="214" t="s">
        <v>1347</v>
      </c>
    </row>
    <row r="67" spans="1:27" s="185" customFormat="1" ht="13.2" x14ac:dyDescent="0.25">
      <c r="A67" s="180"/>
      <c r="B67" s="224" t="str">
        <f t="shared" si="0"/>
        <v>FuzhouBrisbaneHong Kong</v>
      </c>
      <c r="C67" s="224" t="str">
        <f t="shared" si="2"/>
        <v>FuzhouBrisbane</v>
      </c>
      <c r="D67" s="224" t="str">
        <f t="shared" si="1"/>
        <v>BrisbaneHong Kong</v>
      </c>
      <c r="E67" s="210" t="s">
        <v>715</v>
      </c>
      <c r="F67" s="210" t="s">
        <v>153</v>
      </c>
      <c r="G67" s="210" t="s">
        <v>162</v>
      </c>
      <c r="H67" s="210" t="s">
        <v>599</v>
      </c>
      <c r="I67" s="210" t="s">
        <v>769</v>
      </c>
      <c r="J67" s="210" t="s">
        <v>766</v>
      </c>
      <c r="K67" s="210" t="s">
        <v>248</v>
      </c>
      <c r="L67" s="210" t="s">
        <v>248</v>
      </c>
      <c r="M67" s="210" t="s">
        <v>731</v>
      </c>
      <c r="N67" s="210" t="s">
        <v>206</v>
      </c>
      <c r="O67" s="199" t="s">
        <v>565</v>
      </c>
      <c r="P67" s="241">
        <v>91</v>
      </c>
      <c r="Q67" s="241">
        <v>91</v>
      </c>
      <c r="R67" s="241">
        <v>91</v>
      </c>
      <c r="S67" s="213" t="s">
        <v>695</v>
      </c>
      <c r="T67" s="213" t="s">
        <v>695</v>
      </c>
      <c r="U67" s="211">
        <v>3</v>
      </c>
      <c r="V67" s="212">
        <v>10</v>
      </c>
      <c r="W67" s="212" t="s">
        <v>695</v>
      </c>
      <c r="X67" s="201">
        <v>14</v>
      </c>
      <c r="Y67" s="202" t="s">
        <v>696</v>
      </c>
      <c r="Z67" s="203">
        <v>46265</v>
      </c>
      <c r="AA67" s="214" t="s">
        <v>1347</v>
      </c>
    </row>
    <row r="68" spans="1:27" s="185" customFormat="1" ht="13.2" x14ac:dyDescent="0.25">
      <c r="A68" s="180"/>
      <c r="B68" s="224" t="str">
        <f t="shared" si="0"/>
        <v>FuzhouAdelaideSingapore</v>
      </c>
      <c r="C68" s="224" t="str">
        <f t="shared" si="2"/>
        <v>FuzhouAdelaide</v>
      </c>
      <c r="D68" s="224" t="str">
        <f t="shared" si="1"/>
        <v>AdelaideSingapore</v>
      </c>
      <c r="E68" s="210" t="s">
        <v>715</v>
      </c>
      <c r="F68" s="210" t="s">
        <v>153</v>
      </c>
      <c r="G68" s="210" t="s">
        <v>162</v>
      </c>
      <c r="H68" s="210" t="s">
        <v>600</v>
      </c>
      <c r="I68" s="210" t="s">
        <v>770</v>
      </c>
      <c r="J68" s="210" t="s">
        <v>766</v>
      </c>
      <c r="K68" s="210" t="s">
        <v>446</v>
      </c>
      <c r="L68" s="210" t="s">
        <v>446</v>
      </c>
      <c r="M68" s="210" t="s">
        <v>694</v>
      </c>
      <c r="N68" s="210" t="s">
        <v>206</v>
      </c>
      <c r="O68" s="199" t="s">
        <v>565</v>
      </c>
      <c r="P68" s="241">
        <v>101</v>
      </c>
      <c r="Q68" s="241">
        <v>101</v>
      </c>
      <c r="R68" s="241">
        <v>101</v>
      </c>
      <c r="S68" s="213" t="s">
        <v>695</v>
      </c>
      <c r="T68" s="213" t="s">
        <v>695</v>
      </c>
      <c r="U68" s="211">
        <v>3</v>
      </c>
      <c r="V68" s="212">
        <v>16</v>
      </c>
      <c r="W68" s="212" t="s">
        <v>695</v>
      </c>
      <c r="X68" s="201">
        <v>30</v>
      </c>
      <c r="Y68" s="202" t="s">
        <v>696</v>
      </c>
      <c r="Z68" s="203">
        <v>46265</v>
      </c>
      <c r="AA68" s="214" t="s">
        <v>1347</v>
      </c>
    </row>
    <row r="69" spans="1:27" s="185" customFormat="1" ht="13.2" x14ac:dyDescent="0.25">
      <c r="A69" s="180"/>
      <c r="B69" s="224" t="str">
        <f t="shared" si="0"/>
        <v>GuangzhouSydneyShenzhen</v>
      </c>
      <c r="C69" s="224" t="str">
        <f t="shared" si="2"/>
        <v>GuangzhouSydney</v>
      </c>
      <c r="D69" s="224" t="str">
        <f t="shared" si="1"/>
        <v>SydneyShenzhen</v>
      </c>
      <c r="E69" s="210" t="s">
        <v>715</v>
      </c>
      <c r="F69" s="210" t="s">
        <v>153</v>
      </c>
      <c r="G69" s="210" t="s">
        <v>167</v>
      </c>
      <c r="H69" s="210" t="s">
        <v>597</v>
      </c>
      <c r="I69" s="210" t="s">
        <v>771</v>
      </c>
      <c r="J69" s="210" t="s">
        <v>772</v>
      </c>
      <c r="K69" s="210" t="s">
        <v>199</v>
      </c>
      <c r="L69" s="210" t="s">
        <v>153</v>
      </c>
      <c r="M69" s="210" t="s">
        <v>731</v>
      </c>
      <c r="N69" s="210" t="s">
        <v>199</v>
      </c>
      <c r="O69" s="199" t="s">
        <v>565</v>
      </c>
      <c r="P69" s="241">
        <v>62</v>
      </c>
      <c r="Q69" s="241">
        <v>124</v>
      </c>
      <c r="R69" s="241">
        <v>62</v>
      </c>
      <c r="S69" s="213" t="s">
        <v>695</v>
      </c>
      <c r="T69" s="213" t="s">
        <v>695</v>
      </c>
      <c r="U69" s="211">
        <v>3</v>
      </c>
      <c r="V69" s="212">
        <v>10</v>
      </c>
      <c r="W69" s="212" t="s">
        <v>695</v>
      </c>
      <c r="X69" s="201">
        <v>16</v>
      </c>
      <c r="Y69" s="202" t="s">
        <v>696</v>
      </c>
      <c r="Z69" s="203">
        <v>46265</v>
      </c>
      <c r="AA69" s="214" t="s">
        <v>1347</v>
      </c>
    </row>
    <row r="70" spans="1:27" s="185" customFormat="1" ht="13.2" x14ac:dyDescent="0.25">
      <c r="A70" s="180"/>
      <c r="B70" s="224" t="str">
        <f t="shared" si="0"/>
        <v>GuangzhouMelbourneShenzhen</v>
      </c>
      <c r="C70" s="224" t="str">
        <f t="shared" si="2"/>
        <v>GuangzhouMelbourne</v>
      </c>
      <c r="D70" s="224" t="str">
        <f t="shared" si="1"/>
        <v>MelbourneShenzhen</v>
      </c>
      <c r="E70" s="210" t="s">
        <v>715</v>
      </c>
      <c r="F70" s="210" t="s">
        <v>153</v>
      </c>
      <c r="G70" s="210" t="s">
        <v>167</v>
      </c>
      <c r="H70" s="210" t="s">
        <v>598</v>
      </c>
      <c r="I70" s="210" t="s">
        <v>773</v>
      </c>
      <c r="J70" s="210" t="s">
        <v>772</v>
      </c>
      <c r="K70" s="210" t="s">
        <v>199</v>
      </c>
      <c r="L70" s="210" t="s">
        <v>153</v>
      </c>
      <c r="M70" s="210" t="s">
        <v>731</v>
      </c>
      <c r="N70" s="210" t="s">
        <v>199</v>
      </c>
      <c r="O70" s="199" t="s">
        <v>565</v>
      </c>
      <c r="P70" s="241">
        <v>51</v>
      </c>
      <c r="Q70" s="241">
        <v>102</v>
      </c>
      <c r="R70" s="241">
        <v>51</v>
      </c>
      <c r="S70" s="213" t="s">
        <v>695</v>
      </c>
      <c r="T70" s="213" t="s">
        <v>695</v>
      </c>
      <c r="U70" s="211">
        <v>3</v>
      </c>
      <c r="V70" s="212">
        <v>10</v>
      </c>
      <c r="W70" s="212" t="s">
        <v>695</v>
      </c>
      <c r="X70" s="201">
        <v>20</v>
      </c>
      <c r="Y70" s="202" t="s">
        <v>696</v>
      </c>
      <c r="Z70" s="203">
        <v>46265</v>
      </c>
      <c r="AA70" s="214" t="s">
        <v>1347</v>
      </c>
    </row>
    <row r="71" spans="1:27" s="185" customFormat="1" ht="13.2" x14ac:dyDescent="0.25">
      <c r="A71" s="180"/>
      <c r="B71" s="224" t="str">
        <f t="shared" si="0"/>
        <v>GuangzhouFremantleShenzhen</v>
      </c>
      <c r="C71" s="224" t="str">
        <f t="shared" si="2"/>
        <v>GuangzhouFremantle</v>
      </c>
      <c r="D71" s="224" t="str">
        <f t="shared" si="1"/>
        <v>FremantleShenzhen</v>
      </c>
      <c r="E71" s="210" t="s">
        <v>715</v>
      </c>
      <c r="F71" s="210" t="s">
        <v>153</v>
      </c>
      <c r="G71" s="210" t="s">
        <v>167</v>
      </c>
      <c r="H71" s="210" t="s">
        <v>601</v>
      </c>
      <c r="I71" s="210" t="s">
        <v>774</v>
      </c>
      <c r="J71" s="210" t="s">
        <v>772</v>
      </c>
      <c r="K71" s="210" t="s">
        <v>199</v>
      </c>
      <c r="L71" s="210" t="s">
        <v>153</v>
      </c>
      <c r="M71" s="210" t="s">
        <v>731</v>
      </c>
      <c r="N71" s="210" t="s">
        <v>199</v>
      </c>
      <c r="O71" s="199" t="s">
        <v>565</v>
      </c>
      <c r="P71" s="241">
        <v>15</v>
      </c>
      <c r="Q71" s="241">
        <v>30</v>
      </c>
      <c r="R71" s="241">
        <v>15</v>
      </c>
      <c r="S71" s="213" t="s">
        <v>695</v>
      </c>
      <c r="T71" s="213" t="s">
        <v>695</v>
      </c>
      <c r="U71" s="211">
        <v>3</v>
      </c>
      <c r="V71" s="212">
        <v>10</v>
      </c>
      <c r="W71" s="212" t="s">
        <v>695</v>
      </c>
      <c r="X71" s="201">
        <v>22</v>
      </c>
      <c r="Y71" s="202" t="s">
        <v>696</v>
      </c>
      <c r="Z71" s="203">
        <v>46265</v>
      </c>
      <c r="AA71" s="214" t="s">
        <v>1347</v>
      </c>
    </row>
    <row r="72" spans="1:27" s="185" customFormat="1" ht="13.2" x14ac:dyDescent="0.25">
      <c r="A72" s="180"/>
      <c r="B72" s="224" t="str">
        <f t="shared" ref="B72:B135" si="3">G72&amp;H72&amp;K72</f>
        <v>GuangzhouBrisbaneShenzhen</v>
      </c>
      <c r="C72" s="224" t="str">
        <f t="shared" si="2"/>
        <v>GuangzhouBrisbane</v>
      </c>
      <c r="D72" s="224" t="str">
        <f t="shared" ref="D72:D135" si="4">H72&amp;K72</f>
        <v>BrisbaneShenzhen</v>
      </c>
      <c r="E72" s="210" t="s">
        <v>715</v>
      </c>
      <c r="F72" s="210" t="s">
        <v>153</v>
      </c>
      <c r="G72" s="210" t="s">
        <v>167</v>
      </c>
      <c r="H72" s="210" t="s">
        <v>599</v>
      </c>
      <c r="I72" s="210" t="s">
        <v>775</v>
      </c>
      <c r="J72" s="210" t="s">
        <v>772</v>
      </c>
      <c r="K72" s="210" t="s">
        <v>199</v>
      </c>
      <c r="L72" s="210" t="s">
        <v>153</v>
      </c>
      <c r="M72" s="210" t="s">
        <v>731</v>
      </c>
      <c r="N72" s="210" t="s">
        <v>199</v>
      </c>
      <c r="O72" s="199" t="s">
        <v>565</v>
      </c>
      <c r="P72" s="241">
        <v>51</v>
      </c>
      <c r="Q72" s="241">
        <v>102</v>
      </c>
      <c r="R72" s="241">
        <v>51</v>
      </c>
      <c r="S72" s="213" t="s">
        <v>695</v>
      </c>
      <c r="T72" s="213" t="s">
        <v>695</v>
      </c>
      <c r="U72" s="211">
        <v>3</v>
      </c>
      <c r="V72" s="212">
        <v>10</v>
      </c>
      <c r="W72" s="212" t="s">
        <v>695</v>
      </c>
      <c r="X72" s="201">
        <v>17</v>
      </c>
      <c r="Y72" s="202" t="s">
        <v>696</v>
      </c>
      <c r="Z72" s="203">
        <v>46265</v>
      </c>
      <c r="AA72" s="214" t="s">
        <v>1347</v>
      </c>
    </row>
    <row r="73" spans="1:27" s="185" customFormat="1" ht="13.2" x14ac:dyDescent="0.25">
      <c r="A73" s="180"/>
      <c r="B73" s="224" t="str">
        <f t="shared" si="3"/>
        <v>GuangzhouAdelaideShenzhen</v>
      </c>
      <c r="C73" s="224" t="str">
        <f t="shared" ref="C73:C136" si="5">G73&amp;H73</f>
        <v>GuangzhouAdelaide</v>
      </c>
      <c r="D73" s="224" t="str">
        <f t="shared" si="4"/>
        <v>AdelaideShenzhen</v>
      </c>
      <c r="E73" s="210" t="s">
        <v>715</v>
      </c>
      <c r="F73" s="210" t="s">
        <v>153</v>
      </c>
      <c r="G73" s="210" t="s">
        <v>167</v>
      </c>
      <c r="H73" s="210" t="s">
        <v>600</v>
      </c>
      <c r="I73" s="210" t="s">
        <v>776</v>
      </c>
      <c r="J73" s="210" t="s">
        <v>772</v>
      </c>
      <c r="K73" s="210" t="s">
        <v>199</v>
      </c>
      <c r="L73" s="210" t="s">
        <v>153</v>
      </c>
      <c r="M73" s="210" t="s">
        <v>731</v>
      </c>
      <c r="N73" s="210" t="s">
        <v>199</v>
      </c>
      <c r="O73" s="199" t="s">
        <v>565</v>
      </c>
      <c r="P73" s="241">
        <v>58</v>
      </c>
      <c r="Q73" s="241">
        <v>116</v>
      </c>
      <c r="R73" s="241">
        <v>58</v>
      </c>
      <c r="S73" s="213" t="s">
        <v>695</v>
      </c>
      <c r="T73" s="213" t="s">
        <v>695</v>
      </c>
      <c r="U73" s="211">
        <v>3</v>
      </c>
      <c r="V73" s="212">
        <v>10</v>
      </c>
      <c r="W73" s="212" t="s">
        <v>695</v>
      </c>
      <c r="X73" s="201">
        <v>32</v>
      </c>
      <c r="Y73" s="202" t="s">
        <v>696</v>
      </c>
      <c r="Z73" s="203">
        <v>46265</v>
      </c>
      <c r="AA73" s="214" t="s">
        <v>1347</v>
      </c>
    </row>
    <row r="74" spans="1:27" s="185" customFormat="1" ht="13.2" x14ac:dyDescent="0.25">
      <c r="A74" s="180"/>
      <c r="B74" s="224" t="str">
        <f t="shared" si="3"/>
        <v>JiangmenSydneyShenzhen</v>
      </c>
      <c r="C74" s="224" t="str">
        <f t="shared" si="5"/>
        <v>JiangmenSydney</v>
      </c>
      <c r="D74" s="224" t="str">
        <f t="shared" si="4"/>
        <v>SydneyShenzhen</v>
      </c>
      <c r="E74" s="210" t="s">
        <v>715</v>
      </c>
      <c r="F74" s="210" t="s">
        <v>153</v>
      </c>
      <c r="G74" s="210" t="s">
        <v>174</v>
      </c>
      <c r="H74" s="210" t="s">
        <v>597</v>
      </c>
      <c r="I74" s="210" t="s">
        <v>777</v>
      </c>
      <c r="J74" s="210" t="s">
        <v>778</v>
      </c>
      <c r="K74" s="210" t="s">
        <v>199</v>
      </c>
      <c r="L74" s="210" t="s">
        <v>153</v>
      </c>
      <c r="M74" s="210" t="s">
        <v>731</v>
      </c>
      <c r="N74" s="210" t="s">
        <v>199</v>
      </c>
      <c r="O74" s="199" t="s">
        <v>565</v>
      </c>
      <c r="P74" s="241">
        <v>78</v>
      </c>
      <c r="Q74" s="241">
        <v>156</v>
      </c>
      <c r="R74" s="241">
        <v>78</v>
      </c>
      <c r="S74" s="213" t="s">
        <v>695</v>
      </c>
      <c r="T74" s="213" t="s">
        <v>695</v>
      </c>
      <c r="U74" s="211">
        <v>3</v>
      </c>
      <c r="V74" s="212">
        <v>10</v>
      </c>
      <c r="W74" s="212" t="s">
        <v>695</v>
      </c>
      <c r="X74" s="201">
        <v>16</v>
      </c>
      <c r="Y74" s="202" t="s">
        <v>696</v>
      </c>
      <c r="Z74" s="203">
        <v>46265</v>
      </c>
      <c r="AA74" s="214" t="s">
        <v>1347</v>
      </c>
    </row>
    <row r="75" spans="1:27" s="185" customFormat="1" ht="13.2" x14ac:dyDescent="0.25">
      <c r="A75" s="180"/>
      <c r="B75" s="224" t="str">
        <f t="shared" si="3"/>
        <v>JiangmenMelbourneShenzhen</v>
      </c>
      <c r="C75" s="224" t="str">
        <f t="shared" si="5"/>
        <v>JiangmenMelbourne</v>
      </c>
      <c r="D75" s="224" t="str">
        <f t="shared" si="4"/>
        <v>MelbourneShenzhen</v>
      </c>
      <c r="E75" s="210" t="s">
        <v>715</v>
      </c>
      <c r="F75" s="210" t="s">
        <v>153</v>
      </c>
      <c r="G75" s="210" t="s">
        <v>174</v>
      </c>
      <c r="H75" s="210" t="s">
        <v>598</v>
      </c>
      <c r="I75" s="210" t="s">
        <v>779</v>
      </c>
      <c r="J75" s="210" t="s">
        <v>778</v>
      </c>
      <c r="K75" s="210" t="s">
        <v>199</v>
      </c>
      <c r="L75" s="210" t="s">
        <v>153</v>
      </c>
      <c r="M75" s="210" t="s">
        <v>731</v>
      </c>
      <c r="N75" s="210" t="s">
        <v>199</v>
      </c>
      <c r="O75" s="199" t="s">
        <v>565</v>
      </c>
      <c r="P75" s="241">
        <v>78</v>
      </c>
      <c r="Q75" s="241">
        <v>156</v>
      </c>
      <c r="R75" s="241">
        <v>78</v>
      </c>
      <c r="S75" s="213" t="s">
        <v>695</v>
      </c>
      <c r="T75" s="213" t="s">
        <v>695</v>
      </c>
      <c r="U75" s="211">
        <v>3</v>
      </c>
      <c r="V75" s="212">
        <v>10</v>
      </c>
      <c r="W75" s="212" t="s">
        <v>695</v>
      </c>
      <c r="X75" s="201">
        <v>20</v>
      </c>
      <c r="Y75" s="202" t="s">
        <v>696</v>
      </c>
      <c r="Z75" s="203">
        <v>46265</v>
      </c>
      <c r="AA75" s="214" t="s">
        <v>1347</v>
      </c>
    </row>
    <row r="76" spans="1:27" s="185" customFormat="1" ht="13.2" x14ac:dyDescent="0.25">
      <c r="A76" s="180"/>
      <c r="B76" s="224" t="str">
        <f t="shared" si="3"/>
        <v>JiangmenFremantleShenzhen</v>
      </c>
      <c r="C76" s="224" t="str">
        <f t="shared" si="5"/>
        <v>JiangmenFremantle</v>
      </c>
      <c r="D76" s="224" t="str">
        <f t="shared" si="4"/>
        <v>FremantleShenzhen</v>
      </c>
      <c r="E76" s="210" t="s">
        <v>715</v>
      </c>
      <c r="F76" s="210" t="s">
        <v>153</v>
      </c>
      <c r="G76" s="210" t="s">
        <v>174</v>
      </c>
      <c r="H76" s="210" t="s">
        <v>601</v>
      </c>
      <c r="I76" s="210" t="s">
        <v>780</v>
      </c>
      <c r="J76" s="210" t="s">
        <v>778</v>
      </c>
      <c r="K76" s="210" t="s">
        <v>199</v>
      </c>
      <c r="L76" s="210" t="s">
        <v>153</v>
      </c>
      <c r="M76" s="210" t="s">
        <v>731</v>
      </c>
      <c r="N76" s="210" t="s">
        <v>199</v>
      </c>
      <c r="O76" s="199" t="s">
        <v>565</v>
      </c>
      <c r="P76" s="241">
        <v>71</v>
      </c>
      <c r="Q76" s="241">
        <v>142</v>
      </c>
      <c r="R76" s="241">
        <v>71</v>
      </c>
      <c r="S76" s="213" t="s">
        <v>695</v>
      </c>
      <c r="T76" s="213" t="s">
        <v>695</v>
      </c>
      <c r="U76" s="211">
        <v>3</v>
      </c>
      <c r="V76" s="212">
        <v>10</v>
      </c>
      <c r="W76" s="212" t="s">
        <v>695</v>
      </c>
      <c r="X76" s="201">
        <v>22</v>
      </c>
      <c r="Y76" s="202" t="s">
        <v>696</v>
      </c>
      <c r="Z76" s="203">
        <v>46265</v>
      </c>
      <c r="AA76" s="214" t="s">
        <v>1347</v>
      </c>
    </row>
    <row r="77" spans="1:27" s="185" customFormat="1" ht="13.2" x14ac:dyDescent="0.25">
      <c r="A77" s="180"/>
      <c r="B77" s="224" t="str">
        <f t="shared" si="3"/>
        <v>JiangmenBrisbaneShenzhen</v>
      </c>
      <c r="C77" s="224" t="str">
        <f t="shared" si="5"/>
        <v>JiangmenBrisbane</v>
      </c>
      <c r="D77" s="224" t="str">
        <f t="shared" si="4"/>
        <v>BrisbaneShenzhen</v>
      </c>
      <c r="E77" s="210" t="s">
        <v>715</v>
      </c>
      <c r="F77" s="210" t="s">
        <v>153</v>
      </c>
      <c r="G77" s="210" t="s">
        <v>174</v>
      </c>
      <c r="H77" s="210" t="s">
        <v>599</v>
      </c>
      <c r="I77" s="210" t="s">
        <v>781</v>
      </c>
      <c r="J77" s="210" t="s">
        <v>778</v>
      </c>
      <c r="K77" s="210" t="s">
        <v>199</v>
      </c>
      <c r="L77" s="210" t="s">
        <v>153</v>
      </c>
      <c r="M77" s="210" t="s">
        <v>731</v>
      </c>
      <c r="N77" s="210" t="s">
        <v>199</v>
      </c>
      <c r="O77" s="199" t="s">
        <v>565</v>
      </c>
      <c r="P77" s="241">
        <v>94</v>
      </c>
      <c r="Q77" s="241">
        <v>188</v>
      </c>
      <c r="R77" s="241">
        <v>94</v>
      </c>
      <c r="S77" s="213" t="s">
        <v>695</v>
      </c>
      <c r="T77" s="213" t="s">
        <v>695</v>
      </c>
      <c r="U77" s="211">
        <v>3</v>
      </c>
      <c r="V77" s="212">
        <v>10</v>
      </c>
      <c r="W77" s="212" t="s">
        <v>695</v>
      </c>
      <c r="X77" s="201">
        <v>17</v>
      </c>
      <c r="Y77" s="202" t="s">
        <v>696</v>
      </c>
      <c r="Z77" s="203">
        <v>46265</v>
      </c>
      <c r="AA77" s="214" t="s">
        <v>1347</v>
      </c>
    </row>
    <row r="78" spans="1:27" s="185" customFormat="1" ht="13.2" x14ac:dyDescent="0.25">
      <c r="A78" s="180"/>
      <c r="B78" s="224" t="str">
        <f t="shared" si="3"/>
        <v>JiangmenAdelaideShenzhen</v>
      </c>
      <c r="C78" s="224" t="str">
        <f t="shared" si="5"/>
        <v>JiangmenAdelaide</v>
      </c>
      <c r="D78" s="224" t="str">
        <f t="shared" si="4"/>
        <v>AdelaideShenzhen</v>
      </c>
      <c r="E78" s="210" t="s">
        <v>715</v>
      </c>
      <c r="F78" s="210" t="s">
        <v>153</v>
      </c>
      <c r="G78" s="210" t="s">
        <v>174</v>
      </c>
      <c r="H78" s="210" t="s">
        <v>600</v>
      </c>
      <c r="I78" s="210" t="s">
        <v>782</v>
      </c>
      <c r="J78" s="210" t="s">
        <v>778</v>
      </c>
      <c r="K78" s="210" t="s">
        <v>199</v>
      </c>
      <c r="L78" s="210" t="s">
        <v>153</v>
      </c>
      <c r="M78" s="210" t="s">
        <v>731</v>
      </c>
      <c r="N78" s="210" t="s">
        <v>199</v>
      </c>
      <c r="O78" s="199" t="s">
        <v>565</v>
      </c>
      <c r="P78" s="241">
        <v>40</v>
      </c>
      <c r="Q78" s="241">
        <v>80</v>
      </c>
      <c r="R78" s="241">
        <v>40</v>
      </c>
      <c r="S78" s="213" t="s">
        <v>695</v>
      </c>
      <c r="T78" s="213" t="s">
        <v>695</v>
      </c>
      <c r="U78" s="211">
        <v>3</v>
      </c>
      <c r="V78" s="212">
        <v>10</v>
      </c>
      <c r="W78" s="212" t="s">
        <v>695</v>
      </c>
      <c r="X78" s="201">
        <v>32</v>
      </c>
      <c r="Y78" s="202" t="s">
        <v>696</v>
      </c>
      <c r="Z78" s="203">
        <v>46265</v>
      </c>
      <c r="AA78" s="214" t="s">
        <v>1347</v>
      </c>
    </row>
    <row r="79" spans="1:27" s="185" customFormat="1" ht="13.2" x14ac:dyDescent="0.25">
      <c r="A79" s="180"/>
      <c r="B79" s="224" t="str">
        <f t="shared" si="3"/>
        <v>NingboSydneyNingbo</v>
      </c>
      <c r="C79" s="224" t="str">
        <f t="shared" si="5"/>
        <v>NingboSydney</v>
      </c>
      <c r="D79" s="224" t="str">
        <f t="shared" si="4"/>
        <v>SydneyNingbo</v>
      </c>
      <c r="E79" s="210" t="s">
        <v>715</v>
      </c>
      <c r="F79" s="210" t="s">
        <v>153</v>
      </c>
      <c r="G79" s="210" t="s">
        <v>180</v>
      </c>
      <c r="H79" s="210" t="s">
        <v>597</v>
      </c>
      <c r="I79" s="210" t="s">
        <v>783</v>
      </c>
      <c r="J79" s="210" t="s">
        <v>784</v>
      </c>
      <c r="K79" s="210" t="s">
        <v>180</v>
      </c>
      <c r="L79" s="210" t="s">
        <v>153</v>
      </c>
      <c r="M79" s="210" t="s">
        <v>748</v>
      </c>
      <c r="N79" s="210" t="s">
        <v>180</v>
      </c>
      <c r="O79" s="199" t="s">
        <v>565</v>
      </c>
      <c r="P79" s="241">
        <v>51</v>
      </c>
      <c r="Q79" s="241">
        <v>51</v>
      </c>
      <c r="R79" s="241">
        <v>51</v>
      </c>
      <c r="S79" s="213" t="s">
        <v>695</v>
      </c>
      <c r="T79" s="213" t="s">
        <v>695</v>
      </c>
      <c r="U79" s="211">
        <v>3</v>
      </c>
      <c r="V79" s="212">
        <v>10</v>
      </c>
      <c r="W79" s="212" t="s">
        <v>695</v>
      </c>
      <c r="X79" s="201">
        <v>11</v>
      </c>
      <c r="Y79" s="202" t="s">
        <v>696</v>
      </c>
      <c r="Z79" s="203">
        <v>46265</v>
      </c>
      <c r="AA79" s="214" t="s">
        <v>1347</v>
      </c>
    </row>
    <row r="80" spans="1:27" s="185" customFormat="1" ht="13.2" x14ac:dyDescent="0.25">
      <c r="A80" s="180"/>
      <c r="B80" s="224" t="str">
        <f t="shared" si="3"/>
        <v>NingboMelbourneNingbo</v>
      </c>
      <c r="C80" s="224" t="str">
        <f t="shared" si="5"/>
        <v>NingboMelbourne</v>
      </c>
      <c r="D80" s="224" t="str">
        <f t="shared" si="4"/>
        <v>MelbourneNingbo</v>
      </c>
      <c r="E80" s="210" t="s">
        <v>715</v>
      </c>
      <c r="F80" s="210" t="s">
        <v>153</v>
      </c>
      <c r="G80" s="210" t="s">
        <v>180</v>
      </c>
      <c r="H80" s="210" t="s">
        <v>598</v>
      </c>
      <c r="I80" s="210" t="s">
        <v>785</v>
      </c>
      <c r="J80" s="210" t="s">
        <v>784</v>
      </c>
      <c r="K80" s="210" t="s">
        <v>180</v>
      </c>
      <c r="L80" s="210" t="s">
        <v>153</v>
      </c>
      <c r="M80" s="210" t="s">
        <v>748</v>
      </c>
      <c r="N80" s="210" t="s">
        <v>180</v>
      </c>
      <c r="O80" s="199" t="s">
        <v>565</v>
      </c>
      <c r="P80" s="241">
        <v>51</v>
      </c>
      <c r="Q80" s="241">
        <v>51</v>
      </c>
      <c r="R80" s="241">
        <v>51</v>
      </c>
      <c r="S80" s="213" t="s">
        <v>695</v>
      </c>
      <c r="T80" s="213" t="s">
        <v>695</v>
      </c>
      <c r="U80" s="211">
        <v>3</v>
      </c>
      <c r="V80" s="212">
        <v>10</v>
      </c>
      <c r="W80" s="212" t="s">
        <v>695</v>
      </c>
      <c r="X80" s="201">
        <v>14</v>
      </c>
      <c r="Y80" s="202" t="s">
        <v>696</v>
      </c>
      <c r="Z80" s="203">
        <v>46265</v>
      </c>
      <c r="AA80" s="214" t="s">
        <v>1347</v>
      </c>
    </row>
    <row r="81" spans="1:27" s="185" customFormat="1" ht="13.2" x14ac:dyDescent="0.25">
      <c r="A81" s="180"/>
      <c r="B81" s="224" t="str">
        <f t="shared" si="3"/>
        <v>NingboFremantleNingbo</v>
      </c>
      <c r="C81" s="224" t="str">
        <f t="shared" si="5"/>
        <v>NingboFremantle</v>
      </c>
      <c r="D81" s="224" t="str">
        <f t="shared" si="4"/>
        <v>FremantleNingbo</v>
      </c>
      <c r="E81" s="210" t="s">
        <v>715</v>
      </c>
      <c r="F81" s="210" t="s">
        <v>153</v>
      </c>
      <c r="G81" s="210" t="s">
        <v>180</v>
      </c>
      <c r="H81" s="210" t="s">
        <v>601</v>
      </c>
      <c r="I81" s="210" t="s">
        <v>786</v>
      </c>
      <c r="J81" s="210" t="s">
        <v>784</v>
      </c>
      <c r="K81" s="210" t="s">
        <v>180</v>
      </c>
      <c r="L81" s="210" t="s">
        <v>153</v>
      </c>
      <c r="M81" s="210" t="s">
        <v>748</v>
      </c>
      <c r="N81" s="210" t="s">
        <v>180</v>
      </c>
      <c r="O81" s="199" t="s">
        <v>565</v>
      </c>
      <c r="P81" s="241">
        <v>51</v>
      </c>
      <c r="Q81" s="241">
        <v>51</v>
      </c>
      <c r="R81" s="241">
        <v>51</v>
      </c>
      <c r="S81" s="213" t="s">
        <v>695</v>
      </c>
      <c r="T81" s="213" t="s">
        <v>695</v>
      </c>
      <c r="U81" s="211">
        <v>3</v>
      </c>
      <c r="V81" s="212">
        <v>10</v>
      </c>
      <c r="W81" s="212" t="s">
        <v>695</v>
      </c>
      <c r="X81" s="201">
        <v>20</v>
      </c>
      <c r="Y81" s="202" t="s">
        <v>696</v>
      </c>
      <c r="Z81" s="203">
        <v>46265</v>
      </c>
      <c r="AA81" s="214" t="s">
        <v>1347</v>
      </c>
    </row>
    <row r="82" spans="1:27" s="185" customFormat="1" ht="13.2" x14ac:dyDescent="0.25">
      <c r="A82" s="180"/>
      <c r="B82" s="224" t="str">
        <f t="shared" si="3"/>
        <v>NingboBrisbaneNingbo</v>
      </c>
      <c r="C82" s="224" t="str">
        <f t="shared" si="5"/>
        <v>NingboBrisbane</v>
      </c>
      <c r="D82" s="224" t="str">
        <f t="shared" si="4"/>
        <v>BrisbaneNingbo</v>
      </c>
      <c r="E82" s="210" t="s">
        <v>715</v>
      </c>
      <c r="F82" s="210" t="s">
        <v>153</v>
      </c>
      <c r="G82" s="210" t="s">
        <v>180</v>
      </c>
      <c r="H82" s="210" t="s">
        <v>599</v>
      </c>
      <c r="I82" s="210" t="s">
        <v>787</v>
      </c>
      <c r="J82" s="210" t="s">
        <v>784</v>
      </c>
      <c r="K82" s="210" t="s">
        <v>180</v>
      </c>
      <c r="L82" s="210" t="s">
        <v>153</v>
      </c>
      <c r="M82" s="210" t="s">
        <v>748</v>
      </c>
      <c r="N82" s="210" t="s">
        <v>180</v>
      </c>
      <c r="O82" s="199" t="s">
        <v>565</v>
      </c>
      <c r="P82" s="241">
        <v>33</v>
      </c>
      <c r="Q82" s="241">
        <v>33</v>
      </c>
      <c r="R82" s="241">
        <v>33</v>
      </c>
      <c r="S82" s="213" t="s">
        <v>695</v>
      </c>
      <c r="T82" s="213" t="s">
        <v>695</v>
      </c>
      <c r="U82" s="211">
        <v>3</v>
      </c>
      <c r="V82" s="212">
        <v>10</v>
      </c>
      <c r="W82" s="212" t="s">
        <v>695</v>
      </c>
      <c r="X82" s="201">
        <v>20</v>
      </c>
      <c r="Y82" s="202" t="s">
        <v>696</v>
      </c>
      <c r="Z82" s="203">
        <v>46265</v>
      </c>
      <c r="AA82" s="214" t="s">
        <v>1347</v>
      </c>
    </row>
    <row r="83" spans="1:27" s="185" customFormat="1" ht="13.2" x14ac:dyDescent="0.25">
      <c r="A83" s="180"/>
      <c r="B83" s="224" t="str">
        <f t="shared" si="3"/>
        <v>NingboAdelaideNingbo</v>
      </c>
      <c r="C83" s="224" t="str">
        <f t="shared" si="5"/>
        <v>NingboAdelaide</v>
      </c>
      <c r="D83" s="224" t="str">
        <f t="shared" si="4"/>
        <v>AdelaideNingbo</v>
      </c>
      <c r="E83" s="210" t="s">
        <v>715</v>
      </c>
      <c r="F83" s="210" t="s">
        <v>153</v>
      </c>
      <c r="G83" s="210" t="s">
        <v>180</v>
      </c>
      <c r="H83" s="210" t="s">
        <v>600</v>
      </c>
      <c r="I83" s="210" t="s">
        <v>788</v>
      </c>
      <c r="J83" s="210" t="s">
        <v>784</v>
      </c>
      <c r="K83" s="210" t="s">
        <v>180</v>
      </c>
      <c r="L83" s="210" t="s">
        <v>153</v>
      </c>
      <c r="M83" s="210" t="s">
        <v>748</v>
      </c>
      <c r="N83" s="210" t="s">
        <v>180</v>
      </c>
      <c r="O83" s="199" t="s">
        <v>565</v>
      </c>
      <c r="P83" s="241">
        <v>52</v>
      </c>
      <c r="Q83" s="241">
        <v>52</v>
      </c>
      <c r="R83" s="241">
        <v>52</v>
      </c>
      <c r="S83" s="213" t="s">
        <v>695</v>
      </c>
      <c r="T83" s="213" t="s">
        <v>695</v>
      </c>
      <c r="U83" s="211">
        <v>3</v>
      </c>
      <c r="V83" s="212">
        <v>10</v>
      </c>
      <c r="W83" s="212" t="s">
        <v>695</v>
      </c>
      <c r="X83" s="201">
        <v>25</v>
      </c>
      <c r="Y83" s="202" t="s">
        <v>696</v>
      </c>
      <c r="Z83" s="203">
        <v>46265</v>
      </c>
      <c r="AA83" s="214" t="s">
        <v>1347</v>
      </c>
    </row>
    <row r="84" spans="1:27" s="185" customFormat="1" ht="13.2" x14ac:dyDescent="0.25">
      <c r="A84" s="180"/>
      <c r="B84" s="224" t="str">
        <f t="shared" si="3"/>
        <v>QingdaoSydneyQingdao</v>
      </c>
      <c r="C84" s="224" t="str">
        <f t="shared" si="5"/>
        <v>QingdaoSydney</v>
      </c>
      <c r="D84" s="224" t="str">
        <f t="shared" si="4"/>
        <v>SydneyQingdao</v>
      </c>
      <c r="E84" s="210" t="s">
        <v>715</v>
      </c>
      <c r="F84" s="210" t="s">
        <v>153</v>
      </c>
      <c r="G84" s="210" t="s">
        <v>185</v>
      </c>
      <c r="H84" s="210" t="s">
        <v>597</v>
      </c>
      <c r="I84" s="210" t="s">
        <v>789</v>
      </c>
      <c r="J84" s="210" t="s">
        <v>790</v>
      </c>
      <c r="K84" s="210" t="s">
        <v>185</v>
      </c>
      <c r="L84" s="210" t="s">
        <v>153</v>
      </c>
      <c r="M84" s="210" t="s">
        <v>748</v>
      </c>
      <c r="N84" s="210" t="s">
        <v>185</v>
      </c>
      <c r="O84" s="199" t="s">
        <v>565</v>
      </c>
      <c r="P84" s="241">
        <v>44</v>
      </c>
      <c r="Q84" s="241">
        <v>44</v>
      </c>
      <c r="R84" s="241">
        <v>44</v>
      </c>
      <c r="S84" s="213" t="s">
        <v>695</v>
      </c>
      <c r="T84" s="213" t="s">
        <v>695</v>
      </c>
      <c r="U84" s="211">
        <v>3</v>
      </c>
      <c r="V84" s="212">
        <v>10</v>
      </c>
      <c r="W84" s="212" t="s">
        <v>695</v>
      </c>
      <c r="X84" s="201">
        <v>24</v>
      </c>
      <c r="Y84" s="202" t="s">
        <v>696</v>
      </c>
      <c r="Z84" s="203">
        <v>46265</v>
      </c>
      <c r="AA84" s="214" t="s">
        <v>1347</v>
      </c>
    </row>
    <row r="85" spans="1:27" s="185" customFormat="1" ht="13.2" x14ac:dyDescent="0.25">
      <c r="A85" s="180"/>
      <c r="B85" s="224" t="str">
        <f t="shared" si="3"/>
        <v>QingdaoMelbourneQingdao</v>
      </c>
      <c r="C85" s="224" t="str">
        <f t="shared" si="5"/>
        <v>QingdaoMelbourne</v>
      </c>
      <c r="D85" s="224" t="str">
        <f t="shared" si="4"/>
        <v>MelbourneQingdao</v>
      </c>
      <c r="E85" s="210" t="s">
        <v>715</v>
      </c>
      <c r="F85" s="210" t="s">
        <v>153</v>
      </c>
      <c r="G85" s="210" t="s">
        <v>185</v>
      </c>
      <c r="H85" s="210" t="s">
        <v>598</v>
      </c>
      <c r="I85" s="210" t="s">
        <v>791</v>
      </c>
      <c r="J85" s="210" t="s">
        <v>790</v>
      </c>
      <c r="K85" s="210" t="s">
        <v>185</v>
      </c>
      <c r="L85" s="210" t="s">
        <v>153</v>
      </c>
      <c r="M85" s="210" t="s">
        <v>748</v>
      </c>
      <c r="N85" s="210" t="s">
        <v>185</v>
      </c>
      <c r="O85" s="199" t="s">
        <v>565</v>
      </c>
      <c r="P85" s="241">
        <v>25</v>
      </c>
      <c r="Q85" s="241">
        <v>25</v>
      </c>
      <c r="R85" s="241">
        <v>25</v>
      </c>
      <c r="S85" s="213" t="s">
        <v>695</v>
      </c>
      <c r="T85" s="213" t="s">
        <v>695</v>
      </c>
      <c r="U85" s="211">
        <v>3</v>
      </c>
      <c r="V85" s="212">
        <v>10</v>
      </c>
      <c r="W85" s="212" t="s">
        <v>695</v>
      </c>
      <c r="X85" s="201">
        <v>28</v>
      </c>
      <c r="Y85" s="202" t="s">
        <v>696</v>
      </c>
      <c r="Z85" s="203">
        <v>46265</v>
      </c>
      <c r="AA85" s="214" t="s">
        <v>1347</v>
      </c>
    </row>
    <row r="86" spans="1:27" s="185" customFormat="1" ht="13.2" x14ac:dyDescent="0.25">
      <c r="A86" s="180"/>
      <c r="B86" s="224" t="str">
        <f t="shared" si="3"/>
        <v>QingdaoFremantleQingdao</v>
      </c>
      <c r="C86" s="224" t="str">
        <f t="shared" si="5"/>
        <v>QingdaoFremantle</v>
      </c>
      <c r="D86" s="224" t="str">
        <f t="shared" si="4"/>
        <v>FremantleQingdao</v>
      </c>
      <c r="E86" s="210" t="s">
        <v>715</v>
      </c>
      <c r="F86" s="210" t="s">
        <v>153</v>
      </c>
      <c r="G86" s="210" t="s">
        <v>185</v>
      </c>
      <c r="H86" s="210" t="s">
        <v>601</v>
      </c>
      <c r="I86" s="210" t="s">
        <v>1334</v>
      </c>
      <c r="J86" s="210" t="s">
        <v>790</v>
      </c>
      <c r="K86" s="210" t="s">
        <v>185</v>
      </c>
      <c r="L86" s="210" t="s">
        <v>153</v>
      </c>
      <c r="M86" s="210" t="s">
        <v>748</v>
      </c>
      <c r="N86" s="210" t="s">
        <v>185</v>
      </c>
      <c r="O86" s="199" t="s">
        <v>565</v>
      </c>
      <c r="P86" s="241">
        <v>68</v>
      </c>
      <c r="Q86" s="241">
        <v>68</v>
      </c>
      <c r="R86" s="241">
        <v>68</v>
      </c>
      <c r="S86" s="213" t="s">
        <v>695</v>
      </c>
      <c r="T86" s="213" t="s">
        <v>695</v>
      </c>
      <c r="U86" s="211">
        <v>3</v>
      </c>
      <c r="V86" s="212">
        <v>10</v>
      </c>
      <c r="W86" s="212" t="s">
        <v>695</v>
      </c>
      <c r="X86" s="201">
        <v>25</v>
      </c>
      <c r="Y86" s="202" t="s">
        <v>696</v>
      </c>
      <c r="Z86" s="203">
        <v>46265</v>
      </c>
      <c r="AA86" s="214" t="s">
        <v>1347</v>
      </c>
    </row>
    <row r="87" spans="1:27" s="185" customFormat="1" ht="13.2" x14ac:dyDescent="0.25">
      <c r="A87" s="180"/>
      <c r="B87" s="224" t="str">
        <f t="shared" si="3"/>
        <v>QingdaoBrisbaneQingdao</v>
      </c>
      <c r="C87" s="224" t="str">
        <f t="shared" si="5"/>
        <v>QingdaoBrisbane</v>
      </c>
      <c r="D87" s="224" t="str">
        <f t="shared" si="4"/>
        <v>BrisbaneQingdao</v>
      </c>
      <c r="E87" s="210" t="s">
        <v>715</v>
      </c>
      <c r="F87" s="210" t="s">
        <v>153</v>
      </c>
      <c r="G87" s="210" t="s">
        <v>185</v>
      </c>
      <c r="H87" s="210" t="s">
        <v>599</v>
      </c>
      <c r="I87" s="210" t="s">
        <v>792</v>
      </c>
      <c r="J87" s="210" t="s">
        <v>790</v>
      </c>
      <c r="K87" s="210" t="s">
        <v>185</v>
      </c>
      <c r="L87" s="210" t="s">
        <v>153</v>
      </c>
      <c r="M87" s="210" t="s">
        <v>748</v>
      </c>
      <c r="N87" s="210" t="s">
        <v>185</v>
      </c>
      <c r="O87" s="199" t="s">
        <v>565</v>
      </c>
      <c r="P87" s="241">
        <v>39</v>
      </c>
      <c r="Q87" s="241">
        <v>39</v>
      </c>
      <c r="R87" s="241">
        <v>39</v>
      </c>
      <c r="S87" s="213" t="s">
        <v>695</v>
      </c>
      <c r="T87" s="213" t="s">
        <v>695</v>
      </c>
      <c r="U87" s="211">
        <v>3</v>
      </c>
      <c r="V87" s="212">
        <v>10</v>
      </c>
      <c r="W87" s="212" t="s">
        <v>695</v>
      </c>
      <c r="X87" s="201">
        <v>34</v>
      </c>
      <c r="Y87" s="202" t="s">
        <v>696</v>
      </c>
      <c r="Z87" s="203">
        <v>46265</v>
      </c>
      <c r="AA87" s="214" t="s">
        <v>1347</v>
      </c>
    </row>
    <row r="88" spans="1:27" s="185" customFormat="1" ht="13.2" x14ac:dyDescent="0.25">
      <c r="A88" s="180"/>
      <c r="B88" s="224" t="str">
        <f t="shared" si="3"/>
        <v>QingdaoAdelaideQingdao</v>
      </c>
      <c r="C88" s="224" t="str">
        <f t="shared" si="5"/>
        <v>QingdaoAdelaide</v>
      </c>
      <c r="D88" s="224" t="str">
        <f t="shared" si="4"/>
        <v>AdelaideQingdao</v>
      </c>
      <c r="E88" s="210" t="s">
        <v>715</v>
      </c>
      <c r="F88" s="210" t="s">
        <v>153</v>
      </c>
      <c r="G88" s="210" t="s">
        <v>185</v>
      </c>
      <c r="H88" s="210" t="s">
        <v>600</v>
      </c>
      <c r="I88" s="210" t="s">
        <v>1335</v>
      </c>
      <c r="J88" s="210" t="s">
        <v>790</v>
      </c>
      <c r="K88" s="210" t="s">
        <v>185</v>
      </c>
      <c r="L88" s="210" t="s">
        <v>153</v>
      </c>
      <c r="M88" s="210" t="s">
        <v>748</v>
      </c>
      <c r="N88" s="210" t="s">
        <v>185</v>
      </c>
      <c r="O88" s="199" t="s">
        <v>565</v>
      </c>
      <c r="P88" s="241">
        <v>75</v>
      </c>
      <c r="Q88" s="241">
        <v>75</v>
      </c>
      <c r="R88" s="241">
        <v>75</v>
      </c>
      <c r="S88" s="213" t="s">
        <v>695</v>
      </c>
      <c r="T88" s="213" t="s">
        <v>695</v>
      </c>
      <c r="U88" s="211">
        <v>3</v>
      </c>
      <c r="V88" s="212">
        <v>10</v>
      </c>
      <c r="W88" s="212" t="s">
        <v>695</v>
      </c>
      <c r="X88" s="201">
        <v>29</v>
      </c>
      <c r="Y88" s="202" t="s">
        <v>696</v>
      </c>
      <c r="Z88" s="203">
        <v>46265</v>
      </c>
      <c r="AA88" s="214" t="s">
        <v>1347</v>
      </c>
    </row>
    <row r="89" spans="1:27" s="185" customFormat="1" ht="13.2" x14ac:dyDescent="0.25">
      <c r="A89" s="180"/>
      <c r="B89" s="224" t="str">
        <f t="shared" si="3"/>
        <v>ShanghaiSydneyShanghai</v>
      </c>
      <c r="C89" s="224" t="str">
        <f t="shared" si="5"/>
        <v>ShanghaiSydney</v>
      </c>
      <c r="D89" s="224" t="str">
        <f t="shared" si="4"/>
        <v>SydneyShanghai</v>
      </c>
      <c r="E89" s="210" t="s">
        <v>715</v>
      </c>
      <c r="F89" s="210" t="s">
        <v>153</v>
      </c>
      <c r="G89" s="210" t="s">
        <v>190</v>
      </c>
      <c r="H89" s="210" t="s">
        <v>597</v>
      </c>
      <c r="I89" s="210" t="s">
        <v>793</v>
      </c>
      <c r="J89" s="210" t="s">
        <v>794</v>
      </c>
      <c r="K89" s="210" t="s">
        <v>190</v>
      </c>
      <c r="L89" s="210" t="s">
        <v>153</v>
      </c>
      <c r="M89" s="210" t="s">
        <v>748</v>
      </c>
      <c r="N89" s="210" t="s">
        <v>190</v>
      </c>
      <c r="O89" s="199" t="s">
        <v>565</v>
      </c>
      <c r="P89" s="241">
        <v>40</v>
      </c>
      <c r="Q89" s="241">
        <v>40</v>
      </c>
      <c r="R89" s="241">
        <v>40</v>
      </c>
      <c r="S89" s="213" t="s">
        <v>695</v>
      </c>
      <c r="T89" s="213" t="s">
        <v>695</v>
      </c>
      <c r="U89" s="211">
        <v>3</v>
      </c>
      <c r="V89" s="212">
        <v>10</v>
      </c>
      <c r="W89" s="212" t="s">
        <v>695</v>
      </c>
      <c r="X89" s="201">
        <v>13</v>
      </c>
      <c r="Y89" s="202" t="s">
        <v>795</v>
      </c>
      <c r="Z89" s="203">
        <v>46265</v>
      </c>
      <c r="AA89" s="214" t="s">
        <v>1347</v>
      </c>
    </row>
    <row r="90" spans="1:27" s="185" customFormat="1" ht="13.2" x14ac:dyDescent="0.25">
      <c r="A90" s="180"/>
      <c r="B90" s="224" t="str">
        <f t="shared" si="3"/>
        <v>ShanghaiMelbourneShanghai</v>
      </c>
      <c r="C90" s="224" t="str">
        <f t="shared" si="5"/>
        <v>ShanghaiMelbourne</v>
      </c>
      <c r="D90" s="224" t="str">
        <f t="shared" si="4"/>
        <v>MelbourneShanghai</v>
      </c>
      <c r="E90" s="210" t="s">
        <v>715</v>
      </c>
      <c r="F90" s="210" t="s">
        <v>153</v>
      </c>
      <c r="G90" s="210" t="s">
        <v>190</v>
      </c>
      <c r="H90" s="210" t="s">
        <v>598</v>
      </c>
      <c r="I90" s="210" t="s">
        <v>796</v>
      </c>
      <c r="J90" s="210" t="s">
        <v>794</v>
      </c>
      <c r="K90" s="210" t="s">
        <v>190</v>
      </c>
      <c r="L90" s="210" t="s">
        <v>153</v>
      </c>
      <c r="M90" s="210" t="s">
        <v>748</v>
      </c>
      <c r="N90" s="210" t="s">
        <v>190</v>
      </c>
      <c r="O90" s="199" t="s">
        <v>565</v>
      </c>
      <c r="P90" s="241">
        <v>38</v>
      </c>
      <c r="Q90" s="241">
        <v>38</v>
      </c>
      <c r="R90" s="241">
        <v>38</v>
      </c>
      <c r="S90" s="213" t="s">
        <v>695</v>
      </c>
      <c r="T90" s="213" t="s">
        <v>695</v>
      </c>
      <c r="U90" s="211">
        <v>3</v>
      </c>
      <c r="V90" s="212">
        <v>10</v>
      </c>
      <c r="W90" s="212" t="s">
        <v>695</v>
      </c>
      <c r="X90" s="201">
        <v>17</v>
      </c>
      <c r="Y90" s="202" t="s">
        <v>795</v>
      </c>
      <c r="Z90" s="203">
        <v>46265</v>
      </c>
      <c r="AA90" s="214" t="s">
        <v>1347</v>
      </c>
    </row>
    <row r="91" spans="1:27" s="185" customFormat="1" ht="13.2" x14ac:dyDescent="0.25">
      <c r="A91" s="180"/>
      <c r="B91" s="224" t="str">
        <f t="shared" si="3"/>
        <v>ShanghaiFremantleShanghai</v>
      </c>
      <c r="C91" s="224" t="str">
        <f t="shared" si="5"/>
        <v>ShanghaiFremantle</v>
      </c>
      <c r="D91" s="224" t="str">
        <f t="shared" si="4"/>
        <v>FremantleShanghai</v>
      </c>
      <c r="E91" s="210" t="s">
        <v>715</v>
      </c>
      <c r="F91" s="210" t="s">
        <v>153</v>
      </c>
      <c r="G91" s="210" t="s">
        <v>190</v>
      </c>
      <c r="H91" s="210" t="s">
        <v>601</v>
      </c>
      <c r="I91" s="210" t="s">
        <v>797</v>
      </c>
      <c r="J91" s="210" t="s">
        <v>794</v>
      </c>
      <c r="K91" s="210" t="s">
        <v>190</v>
      </c>
      <c r="L91" s="210" t="s">
        <v>153</v>
      </c>
      <c r="M91" s="210" t="s">
        <v>748</v>
      </c>
      <c r="N91" s="210" t="s">
        <v>190</v>
      </c>
      <c r="O91" s="199" t="s">
        <v>565</v>
      </c>
      <c r="P91" s="241">
        <v>40</v>
      </c>
      <c r="Q91" s="241">
        <v>40</v>
      </c>
      <c r="R91" s="241">
        <v>40</v>
      </c>
      <c r="S91" s="213" t="s">
        <v>695</v>
      </c>
      <c r="T91" s="213" t="s">
        <v>695</v>
      </c>
      <c r="U91" s="211">
        <v>3</v>
      </c>
      <c r="V91" s="212">
        <v>10</v>
      </c>
      <c r="W91" s="212" t="s">
        <v>695</v>
      </c>
      <c r="X91" s="201">
        <v>17</v>
      </c>
      <c r="Y91" s="202" t="s">
        <v>696</v>
      </c>
      <c r="Z91" s="203">
        <v>46265</v>
      </c>
      <c r="AA91" s="214" t="s">
        <v>1347</v>
      </c>
    </row>
    <row r="92" spans="1:27" s="185" customFormat="1" ht="13.2" x14ac:dyDescent="0.25">
      <c r="A92" s="180"/>
      <c r="B92" s="224" t="str">
        <f t="shared" si="3"/>
        <v>ShanghaiBrisbaneShanghai</v>
      </c>
      <c r="C92" s="224" t="str">
        <f t="shared" si="5"/>
        <v>ShanghaiBrisbane</v>
      </c>
      <c r="D92" s="224" t="str">
        <f t="shared" si="4"/>
        <v>BrisbaneShanghai</v>
      </c>
      <c r="E92" s="210" t="s">
        <v>715</v>
      </c>
      <c r="F92" s="210" t="s">
        <v>153</v>
      </c>
      <c r="G92" s="210" t="s">
        <v>190</v>
      </c>
      <c r="H92" s="210" t="s">
        <v>599</v>
      </c>
      <c r="I92" s="210" t="s">
        <v>798</v>
      </c>
      <c r="J92" s="210" t="s">
        <v>794</v>
      </c>
      <c r="K92" s="210" t="s">
        <v>190</v>
      </c>
      <c r="L92" s="210" t="s">
        <v>153</v>
      </c>
      <c r="M92" s="210" t="s">
        <v>748</v>
      </c>
      <c r="N92" s="210" t="s">
        <v>190</v>
      </c>
      <c r="O92" s="199" t="s">
        <v>565</v>
      </c>
      <c r="P92" s="241">
        <v>33</v>
      </c>
      <c r="Q92" s="241">
        <v>33</v>
      </c>
      <c r="R92" s="241">
        <v>33</v>
      </c>
      <c r="S92" s="213" t="s">
        <v>695</v>
      </c>
      <c r="T92" s="213" t="s">
        <v>695</v>
      </c>
      <c r="U92" s="211">
        <v>3</v>
      </c>
      <c r="V92" s="212">
        <v>10</v>
      </c>
      <c r="W92" s="212" t="s">
        <v>695</v>
      </c>
      <c r="X92" s="201">
        <v>22</v>
      </c>
      <c r="Y92" s="202" t="s">
        <v>696</v>
      </c>
      <c r="Z92" s="203">
        <v>46265</v>
      </c>
      <c r="AA92" s="214" t="s">
        <v>1347</v>
      </c>
    </row>
    <row r="93" spans="1:27" s="185" customFormat="1" ht="13.2" x14ac:dyDescent="0.25">
      <c r="A93" s="180"/>
      <c r="B93" s="224" t="str">
        <f t="shared" si="3"/>
        <v>ShanghaiAdelaideShanghai</v>
      </c>
      <c r="C93" s="224" t="str">
        <f t="shared" si="5"/>
        <v>ShanghaiAdelaide</v>
      </c>
      <c r="D93" s="224" t="str">
        <f t="shared" si="4"/>
        <v>AdelaideShanghai</v>
      </c>
      <c r="E93" s="210" t="s">
        <v>715</v>
      </c>
      <c r="F93" s="210" t="s">
        <v>153</v>
      </c>
      <c r="G93" s="210" t="s">
        <v>190</v>
      </c>
      <c r="H93" s="210" t="s">
        <v>600</v>
      </c>
      <c r="I93" s="210" t="s">
        <v>799</v>
      </c>
      <c r="J93" s="210" t="s">
        <v>794</v>
      </c>
      <c r="K93" s="210" t="s">
        <v>190</v>
      </c>
      <c r="L93" s="210" t="s">
        <v>153</v>
      </c>
      <c r="M93" s="210" t="s">
        <v>748</v>
      </c>
      <c r="N93" s="210" t="s">
        <v>190</v>
      </c>
      <c r="O93" s="199" t="s">
        <v>565</v>
      </c>
      <c r="P93" s="241">
        <v>73</v>
      </c>
      <c r="Q93" s="241">
        <v>73</v>
      </c>
      <c r="R93" s="241">
        <v>73</v>
      </c>
      <c r="S93" s="213" t="s">
        <v>695</v>
      </c>
      <c r="T93" s="213" t="s">
        <v>695</v>
      </c>
      <c r="U93" s="211">
        <v>3</v>
      </c>
      <c r="V93" s="212">
        <v>10</v>
      </c>
      <c r="W93" s="212" t="s">
        <v>695</v>
      </c>
      <c r="X93" s="201">
        <v>28</v>
      </c>
      <c r="Y93" s="202" t="s">
        <v>696</v>
      </c>
      <c r="Z93" s="203">
        <v>46265</v>
      </c>
      <c r="AA93" s="214" t="s">
        <v>1347</v>
      </c>
    </row>
    <row r="94" spans="1:27" s="185" customFormat="1" ht="13.2" x14ac:dyDescent="0.25">
      <c r="A94" s="180"/>
      <c r="B94" s="224" t="str">
        <f t="shared" si="3"/>
        <v>ShenzhenSydneyShenzhen</v>
      </c>
      <c r="C94" s="224" t="str">
        <f t="shared" si="5"/>
        <v>ShenzhenSydney</v>
      </c>
      <c r="D94" s="224" t="str">
        <f t="shared" si="4"/>
        <v>SydneyShenzhen</v>
      </c>
      <c r="E94" s="210" t="s">
        <v>715</v>
      </c>
      <c r="F94" s="210" t="s">
        <v>153</v>
      </c>
      <c r="G94" s="210" t="s">
        <v>199</v>
      </c>
      <c r="H94" s="210" t="s">
        <v>597</v>
      </c>
      <c r="I94" s="210" t="s">
        <v>800</v>
      </c>
      <c r="J94" s="210" t="s">
        <v>801</v>
      </c>
      <c r="K94" s="210" t="s">
        <v>199</v>
      </c>
      <c r="L94" s="210" t="s">
        <v>153</v>
      </c>
      <c r="M94" s="210" t="s">
        <v>748</v>
      </c>
      <c r="N94" s="210" t="s">
        <v>199</v>
      </c>
      <c r="O94" s="199" t="s">
        <v>565</v>
      </c>
      <c r="P94" s="241">
        <v>41</v>
      </c>
      <c r="Q94" s="241">
        <v>41</v>
      </c>
      <c r="R94" s="241">
        <v>41</v>
      </c>
      <c r="S94" s="213" t="s">
        <v>695</v>
      </c>
      <c r="T94" s="213" t="s">
        <v>695</v>
      </c>
      <c r="U94" s="211">
        <v>3</v>
      </c>
      <c r="V94" s="212">
        <v>10</v>
      </c>
      <c r="W94" s="212" t="s">
        <v>695</v>
      </c>
      <c r="X94" s="201">
        <v>11</v>
      </c>
      <c r="Y94" s="202" t="s">
        <v>696</v>
      </c>
      <c r="Z94" s="203">
        <v>46265</v>
      </c>
      <c r="AA94" s="214" t="s">
        <v>1347</v>
      </c>
    </row>
    <row r="95" spans="1:27" s="185" customFormat="1" ht="13.2" x14ac:dyDescent="0.25">
      <c r="A95" s="180"/>
      <c r="B95" s="224" t="str">
        <f t="shared" si="3"/>
        <v>ShenzhenMelbourneShenzhen</v>
      </c>
      <c r="C95" s="224" t="str">
        <f t="shared" si="5"/>
        <v>ShenzhenMelbourne</v>
      </c>
      <c r="D95" s="224" t="str">
        <f t="shared" si="4"/>
        <v>MelbourneShenzhen</v>
      </c>
      <c r="E95" s="210" t="s">
        <v>715</v>
      </c>
      <c r="F95" s="210" t="s">
        <v>153</v>
      </c>
      <c r="G95" s="210" t="s">
        <v>199</v>
      </c>
      <c r="H95" s="210" t="s">
        <v>598</v>
      </c>
      <c r="I95" s="210" t="s">
        <v>802</v>
      </c>
      <c r="J95" s="210" t="s">
        <v>801</v>
      </c>
      <c r="K95" s="210" t="s">
        <v>199</v>
      </c>
      <c r="L95" s="210" t="s">
        <v>153</v>
      </c>
      <c r="M95" s="210" t="s">
        <v>748</v>
      </c>
      <c r="N95" s="210" t="s">
        <v>199</v>
      </c>
      <c r="O95" s="199" t="s">
        <v>565</v>
      </c>
      <c r="P95" s="241">
        <v>31</v>
      </c>
      <c r="Q95" s="241">
        <v>31</v>
      </c>
      <c r="R95" s="241">
        <v>31</v>
      </c>
      <c r="S95" s="213" t="s">
        <v>695</v>
      </c>
      <c r="T95" s="213" t="s">
        <v>695</v>
      </c>
      <c r="U95" s="211">
        <v>3</v>
      </c>
      <c r="V95" s="212">
        <v>10</v>
      </c>
      <c r="W95" s="212" t="s">
        <v>695</v>
      </c>
      <c r="X95" s="201">
        <v>15</v>
      </c>
      <c r="Y95" s="202" t="s">
        <v>696</v>
      </c>
      <c r="Z95" s="203">
        <v>46265</v>
      </c>
      <c r="AA95" s="214" t="s">
        <v>1347</v>
      </c>
    </row>
    <row r="96" spans="1:27" s="185" customFormat="1" ht="13.2" x14ac:dyDescent="0.25">
      <c r="A96" s="180"/>
      <c r="B96" s="224" t="str">
        <f t="shared" si="3"/>
        <v>ShenzhenFremantleShenzhen</v>
      </c>
      <c r="C96" s="224" t="str">
        <f t="shared" si="5"/>
        <v>ShenzhenFremantle</v>
      </c>
      <c r="D96" s="224" t="str">
        <f t="shared" si="4"/>
        <v>FremantleShenzhen</v>
      </c>
      <c r="E96" s="210" t="s">
        <v>715</v>
      </c>
      <c r="F96" s="210" t="s">
        <v>153</v>
      </c>
      <c r="G96" s="210" t="s">
        <v>199</v>
      </c>
      <c r="H96" s="210" t="s">
        <v>601</v>
      </c>
      <c r="I96" s="210" t="s">
        <v>803</v>
      </c>
      <c r="J96" s="210" t="s">
        <v>801</v>
      </c>
      <c r="K96" s="210" t="s">
        <v>199</v>
      </c>
      <c r="L96" s="210" t="s">
        <v>153</v>
      </c>
      <c r="M96" s="210" t="s">
        <v>748</v>
      </c>
      <c r="N96" s="210" t="s">
        <v>199</v>
      </c>
      <c r="O96" s="199" t="s">
        <v>565</v>
      </c>
      <c r="P96" s="241">
        <v>35</v>
      </c>
      <c r="Q96" s="241">
        <v>35</v>
      </c>
      <c r="R96" s="241">
        <v>35</v>
      </c>
      <c r="S96" s="213" t="s">
        <v>695</v>
      </c>
      <c r="T96" s="213" t="s">
        <v>695</v>
      </c>
      <c r="U96" s="211">
        <v>3</v>
      </c>
      <c r="V96" s="212">
        <v>10</v>
      </c>
      <c r="W96" s="212" t="s">
        <v>695</v>
      </c>
      <c r="X96" s="201">
        <v>17</v>
      </c>
      <c r="Y96" s="202" t="s">
        <v>696</v>
      </c>
      <c r="Z96" s="203">
        <v>46265</v>
      </c>
      <c r="AA96" s="214" t="s">
        <v>1347</v>
      </c>
    </row>
    <row r="97" spans="1:38" s="185" customFormat="1" ht="13.2" x14ac:dyDescent="0.25">
      <c r="A97" s="180"/>
      <c r="B97" s="224" t="str">
        <f t="shared" si="3"/>
        <v>ShenzhenBrisbaneShenzhen</v>
      </c>
      <c r="C97" s="224" t="str">
        <f t="shared" si="5"/>
        <v>ShenzhenBrisbane</v>
      </c>
      <c r="D97" s="224" t="str">
        <f t="shared" si="4"/>
        <v>BrisbaneShenzhen</v>
      </c>
      <c r="E97" s="210" t="s">
        <v>715</v>
      </c>
      <c r="F97" s="210" t="s">
        <v>153</v>
      </c>
      <c r="G97" s="210" t="s">
        <v>199</v>
      </c>
      <c r="H97" s="210" t="s">
        <v>599</v>
      </c>
      <c r="I97" s="210" t="s">
        <v>804</v>
      </c>
      <c r="J97" s="210" t="s">
        <v>801</v>
      </c>
      <c r="K97" s="210" t="s">
        <v>199</v>
      </c>
      <c r="L97" s="210" t="s">
        <v>153</v>
      </c>
      <c r="M97" s="210" t="s">
        <v>748</v>
      </c>
      <c r="N97" s="210" t="s">
        <v>199</v>
      </c>
      <c r="O97" s="199" t="s">
        <v>565</v>
      </c>
      <c r="P97" s="241">
        <v>32</v>
      </c>
      <c r="Q97" s="241">
        <v>32</v>
      </c>
      <c r="R97" s="241">
        <v>32</v>
      </c>
      <c r="S97" s="213" t="s">
        <v>695</v>
      </c>
      <c r="T97" s="213" t="s">
        <v>695</v>
      </c>
      <c r="U97" s="211">
        <v>3</v>
      </c>
      <c r="V97" s="212">
        <v>10</v>
      </c>
      <c r="W97" s="212" t="s">
        <v>695</v>
      </c>
      <c r="X97" s="201">
        <v>12</v>
      </c>
      <c r="Y97" s="202" t="s">
        <v>696</v>
      </c>
      <c r="Z97" s="203">
        <v>46265</v>
      </c>
      <c r="AA97" s="214" t="s">
        <v>1347</v>
      </c>
      <c r="AB97" s="283"/>
      <c r="AC97" s="283"/>
      <c r="AD97" s="283"/>
      <c r="AE97" s="283"/>
      <c r="AF97" s="283"/>
      <c r="AG97" s="283"/>
      <c r="AH97" s="283"/>
      <c r="AI97" s="283"/>
      <c r="AJ97" s="283"/>
      <c r="AK97" s="283"/>
      <c r="AL97" s="283"/>
    </row>
    <row r="98" spans="1:38" s="185" customFormat="1" ht="13.2" x14ac:dyDescent="0.25">
      <c r="A98" s="180"/>
      <c r="B98" s="224" t="str">
        <f t="shared" si="3"/>
        <v>ShenzhenAdelaideShenzhen</v>
      </c>
      <c r="C98" s="224" t="str">
        <f t="shared" si="5"/>
        <v>ShenzhenAdelaide</v>
      </c>
      <c r="D98" s="224" t="str">
        <f t="shared" si="4"/>
        <v>AdelaideShenzhen</v>
      </c>
      <c r="E98" s="210" t="s">
        <v>715</v>
      </c>
      <c r="F98" s="210" t="s">
        <v>153</v>
      </c>
      <c r="G98" s="210" t="s">
        <v>199</v>
      </c>
      <c r="H98" s="210" t="s">
        <v>600</v>
      </c>
      <c r="I98" s="210" t="s">
        <v>805</v>
      </c>
      <c r="J98" s="210" t="s">
        <v>801</v>
      </c>
      <c r="K98" s="210" t="s">
        <v>199</v>
      </c>
      <c r="L98" s="210" t="s">
        <v>153</v>
      </c>
      <c r="M98" s="210" t="s">
        <v>748</v>
      </c>
      <c r="N98" s="210" t="s">
        <v>199</v>
      </c>
      <c r="O98" s="199" t="s">
        <v>565</v>
      </c>
      <c r="P98" s="241">
        <v>38</v>
      </c>
      <c r="Q98" s="241">
        <v>38</v>
      </c>
      <c r="R98" s="241">
        <v>38</v>
      </c>
      <c r="S98" s="213" t="s">
        <v>695</v>
      </c>
      <c r="T98" s="213" t="s">
        <v>695</v>
      </c>
      <c r="U98" s="211">
        <v>3</v>
      </c>
      <c r="V98" s="212">
        <v>10</v>
      </c>
      <c r="W98" s="212" t="s">
        <v>695</v>
      </c>
      <c r="X98" s="201">
        <v>27</v>
      </c>
      <c r="Y98" s="202" t="s">
        <v>696</v>
      </c>
      <c r="Z98" s="203">
        <v>46265</v>
      </c>
      <c r="AA98" s="214" t="s">
        <v>1347</v>
      </c>
      <c r="AB98" s="283"/>
      <c r="AC98" s="283"/>
      <c r="AD98" s="283"/>
      <c r="AE98" s="283"/>
      <c r="AF98" s="283"/>
      <c r="AG98" s="283"/>
      <c r="AH98" s="283"/>
      <c r="AI98" s="283"/>
      <c r="AJ98" s="283"/>
      <c r="AK98" s="283"/>
      <c r="AL98" s="283"/>
    </row>
    <row r="99" spans="1:38" s="185" customFormat="1" ht="13.2" x14ac:dyDescent="0.25">
      <c r="A99" s="180"/>
      <c r="B99" s="224" t="str">
        <f t="shared" si="3"/>
        <v>ShundeSydneyShenzhen</v>
      </c>
      <c r="C99" s="224" t="str">
        <f t="shared" si="5"/>
        <v>ShundeSydney</v>
      </c>
      <c r="D99" s="224" t="str">
        <f t="shared" si="4"/>
        <v>SydneyShenzhen</v>
      </c>
      <c r="E99" s="210" t="s">
        <v>715</v>
      </c>
      <c r="F99" s="210" t="s">
        <v>153</v>
      </c>
      <c r="G99" s="210" t="s">
        <v>200</v>
      </c>
      <c r="H99" s="210" t="s">
        <v>597</v>
      </c>
      <c r="I99" s="210" t="s">
        <v>806</v>
      </c>
      <c r="J99" s="210" t="s">
        <v>807</v>
      </c>
      <c r="K99" s="210" t="s">
        <v>199</v>
      </c>
      <c r="L99" s="210" t="s">
        <v>153</v>
      </c>
      <c r="M99" s="210" t="s">
        <v>731</v>
      </c>
      <c r="N99" s="210" t="s">
        <v>199</v>
      </c>
      <c r="O99" s="199" t="s">
        <v>565</v>
      </c>
      <c r="P99" s="241">
        <v>78</v>
      </c>
      <c r="Q99" s="241">
        <v>156</v>
      </c>
      <c r="R99" s="241">
        <v>78</v>
      </c>
      <c r="S99" s="213" t="s">
        <v>695</v>
      </c>
      <c r="T99" s="213" t="s">
        <v>695</v>
      </c>
      <c r="U99" s="211">
        <v>3</v>
      </c>
      <c r="V99" s="212">
        <v>10</v>
      </c>
      <c r="W99" s="212" t="s">
        <v>695</v>
      </c>
      <c r="X99" s="201">
        <v>16</v>
      </c>
      <c r="Y99" s="202" t="s">
        <v>696</v>
      </c>
      <c r="Z99" s="203">
        <v>46265</v>
      </c>
      <c r="AA99" s="214" t="s">
        <v>1347</v>
      </c>
      <c r="AB99" s="283"/>
      <c r="AC99" s="283"/>
      <c r="AD99" s="283"/>
      <c r="AE99" s="283"/>
      <c r="AF99" s="283"/>
      <c r="AG99" s="283"/>
      <c r="AH99" s="283"/>
      <c r="AI99" s="283"/>
      <c r="AJ99" s="283"/>
      <c r="AK99" s="283"/>
      <c r="AL99" s="283"/>
    </row>
    <row r="100" spans="1:38" s="185" customFormat="1" ht="13.2" x14ac:dyDescent="0.25">
      <c r="A100" s="180"/>
      <c r="B100" s="224" t="str">
        <f t="shared" si="3"/>
        <v>ShundeMelbourneShenzhen</v>
      </c>
      <c r="C100" s="224" t="str">
        <f t="shared" si="5"/>
        <v>ShundeMelbourne</v>
      </c>
      <c r="D100" s="224" t="str">
        <f t="shared" si="4"/>
        <v>MelbourneShenzhen</v>
      </c>
      <c r="E100" s="210" t="s">
        <v>715</v>
      </c>
      <c r="F100" s="210" t="s">
        <v>153</v>
      </c>
      <c r="G100" s="210" t="s">
        <v>200</v>
      </c>
      <c r="H100" s="210" t="s">
        <v>598</v>
      </c>
      <c r="I100" s="210" t="s">
        <v>808</v>
      </c>
      <c r="J100" s="210" t="s">
        <v>807</v>
      </c>
      <c r="K100" s="210" t="s">
        <v>199</v>
      </c>
      <c r="L100" s="210" t="s">
        <v>153</v>
      </c>
      <c r="M100" s="210" t="s">
        <v>731</v>
      </c>
      <c r="N100" s="210" t="s">
        <v>199</v>
      </c>
      <c r="O100" s="199" t="s">
        <v>565</v>
      </c>
      <c r="P100" s="241">
        <v>91</v>
      </c>
      <c r="Q100" s="241">
        <v>182</v>
      </c>
      <c r="R100" s="241">
        <v>91</v>
      </c>
      <c r="S100" s="213" t="s">
        <v>695</v>
      </c>
      <c r="T100" s="213" t="s">
        <v>695</v>
      </c>
      <c r="U100" s="211">
        <v>3</v>
      </c>
      <c r="V100" s="212">
        <v>10</v>
      </c>
      <c r="W100" s="212" t="s">
        <v>695</v>
      </c>
      <c r="X100" s="201">
        <v>20</v>
      </c>
      <c r="Y100" s="202" t="s">
        <v>696</v>
      </c>
      <c r="Z100" s="203">
        <v>46265</v>
      </c>
      <c r="AA100" s="214" t="s">
        <v>1347</v>
      </c>
      <c r="AB100" s="283"/>
      <c r="AC100" s="283"/>
      <c r="AD100" s="283"/>
      <c r="AE100" s="283"/>
      <c r="AF100" s="283"/>
      <c r="AG100" s="283"/>
      <c r="AH100" s="283"/>
      <c r="AI100" s="283"/>
      <c r="AJ100" s="283"/>
      <c r="AK100" s="283"/>
      <c r="AL100" s="283"/>
    </row>
    <row r="101" spans="1:38" s="185" customFormat="1" ht="13.2" x14ac:dyDescent="0.25">
      <c r="A101" s="180"/>
      <c r="B101" s="224" t="str">
        <f t="shared" si="3"/>
        <v>ShundeFremantleShenzhen</v>
      </c>
      <c r="C101" s="224" t="str">
        <f t="shared" si="5"/>
        <v>ShundeFremantle</v>
      </c>
      <c r="D101" s="224" t="str">
        <f t="shared" si="4"/>
        <v>FremantleShenzhen</v>
      </c>
      <c r="E101" s="210" t="s">
        <v>715</v>
      </c>
      <c r="F101" s="210" t="s">
        <v>153</v>
      </c>
      <c r="G101" s="210" t="s">
        <v>200</v>
      </c>
      <c r="H101" s="210" t="s">
        <v>601</v>
      </c>
      <c r="I101" s="210" t="s">
        <v>1336</v>
      </c>
      <c r="J101" s="210" t="s">
        <v>807</v>
      </c>
      <c r="K101" s="210" t="s">
        <v>199</v>
      </c>
      <c r="L101" s="210" t="s">
        <v>153</v>
      </c>
      <c r="M101" s="210" t="s">
        <v>731</v>
      </c>
      <c r="N101" s="210" t="s">
        <v>199</v>
      </c>
      <c r="O101" s="199" t="s">
        <v>565</v>
      </c>
      <c r="P101" s="241">
        <v>72</v>
      </c>
      <c r="Q101" s="241">
        <v>144</v>
      </c>
      <c r="R101" s="241">
        <v>72</v>
      </c>
      <c r="S101" s="213" t="s">
        <v>695</v>
      </c>
      <c r="T101" s="213" t="s">
        <v>695</v>
      </c>
      <c r="U101" s="211">
        <v>3</v>
      </c>
      <c r="V101" s="212">
        <v>10</v>
      </c>
      <c r="W101" s="212" t="s">
        <v>695</v>
      </c>
      <c r="X101" s="201">
        <v>22</v>
      </c>
      <c r="Y101" s="202" t="s">
        <v>696</v>
      </c>
      <c r="Z101" s="203">
        <v>46265</v>
      </c>
      <c r="AA101" s="214" t="s">
        <v>1347</v>
      </c>
      <c r="AB101" s="283"/>
      <c r="AC101" s="283"/>
      <c r="AD101" s="283"/>
      <c r="AE101" s="283"/>
      <c r="AF101" s="283"/>
      <c r="AG101" s="283"/>
      <c r="AH101" s="283"/>
      <c r="AI101" s="283"/>
      <c r="AJ101" s="283"/>
      <c r="AK101" s="283"/>
      <c r="AL101" s="283"/>
    </row>
    <row r="102" spans="1:38" s="185" customFormat="1" ht="13.2" x14ac:dyDescent="0.25">
      <c r="A102" s="180"/>
      <c r="B102" s="224" t="str">
        <f t="shared" si="3"/>
        <v>ShundeBrisbaneShenzhen</v>
      </c>
      <c r="C102" s="224" t="str">
        <f t="shared" si="5"/>
        <v>ShundeBrisbane</v>
      </c>
      <c r="D102" s="224" t="str">
        <f t="shared" si="4"/>
        <v>BrisbaneShenzhen</v>
      </c>
      <c r="E102" s="210" t="s">
        <v>715</v>
      </c>
      <c r="F102" s="210" t="s">
        <v>153</v>
      </c>
      <c r="G102" s="210" t="s">
        <v>200</v>
      </c>
      <c r="H102" s="210" t="s">
        <v>599</v>
      </c>
      <c r="I102" s="210" t="s">
        <v>809</v>
      </c>
      <c r="J102" s="210" t="s">
        <v>807</v>
      </c>
      <c r="K102" s="210" t="s">
        <v>199</v>
      </c>
      <c r="L102" s="210" t="s">
        <v>153</v>
      </c>
      <c r="M102" s="210" t="s">
        <v>731</v>
      </c>
      <c r="N102" s="210" t="s">
        <v>199</v>
      </c>
      <c r="O102" s="199" t="s">
        <v>565</v>
      </c>
      <c r="P102" s="241">
        <v>92</v>
      </c>
      <c r="Q102" s="241">
        <v>184</v>
      </c>
      <c r="R102" s="241">
        <v>92</v>
      </c>
      <c r="S102" s="213" t="s">
        <v>695</v>
      </c>
      <c r="T102" s="213" t="s">
        <v>695</v>
      </c>
      <c r="U102" s="211">
        <v>3</v>
      </c>
      <c r="V102" s="212">
        <v>10</v>
      </c>
      <c r="W102" s="212" t="s">
        <v>695</v>
      </c>
      <c r="X102" s="201">
        <v>17</v>
      </c>
      <c r="Y102" s="202" t="s">
        <v>696</v>
      </c>
      <c r="Z102" s="203">
        <v>46265</v>
      </c>
      <c r="AA102" s="214" t="s">
        <v>1347</v>
      </c>
      <c r="AB102" s="283"/>
      <c r="AC102" s="283"/>
      <c r="AD102" s="283"/>
      <c r="AE102" s="283"/>
      <c r="AF102" s="283"/>
      <c r="AG102" s="283"/>
      <c r="AH102" s="283"/>
      <c r="AI102" s="283"/>
      <c r="AJ102" s="283"/>
      <c r="AK102" s="283"/>
      <c r="AL102" s="283"/>
    </row>
    <row r="103" spans="1:38" s="185" customFormat="1" ht="13.2" x14ac:dyDescent="0.25">
      <c r="A103" s="180"/>
      <c r="B103" s="224" t="str">
        <f t="shared" si="3"/>
        <v>ShundeAdelaideShenzhen</v>
      </c>
      <c r="C103" s="224" t="str">
        <f t="shared" si="5"/>
        <v>ShundeAdelaide</v>
      </c>
      <c r="D103" s="224" t="str">
        <f t="shared" si="4"/>
        <v>AdelaideShenzhen</v>
      </c>
      <c r="E103" s="210" t="s">
        <v>715</v>
      </c>
      <c r="F103" s="210" t="s">
        <v>153</v>
      </c>
      <c r="G103" s="210" t="s">
        <v>200</v>
      </c>
      <c r="H103" s="210" t="s">
        <v>600</v>
      </c>
      <c r="I103" s="210" t="s">
        <v>810</v>
      </c>
      <c r="J103" s="210" t="s">
        <v>807</v>
      </c>
      <c r="K103" s="210" t="s">
        <v>199</v>
      </c>
      <c r="L103" s="210" t="s">
        <v>153</v>
      </c>
      <c r="M103" s="210" t="s">
        <v>731</v>
      </c>
      <c r="N103" s="210" t="s">
        <v>199</v>
      </c>
      <c r="O103" s="199" t="s">
        <v>565</v>
      </c>
      <c r="P103" s="241">
        <v>25</v>
      </c>
      <c r="Q103" s="241">
        <v>50</v>
      </c>
      <c r="R103" s="241">
        <v>25</v>
      </c>
      <c r="S103" s="213" t="s">
        <v>695</v>
      </c>
      <c r="T103" s="213" t="s">
        <v>695</v>
      </c>
      <c r="U103" s="211">
        <v>3</v>
      </c>
      <c r="V103" s="212">
        <v>10</v>
      </c>
      <c r="W103" s="212" t="s">
        <v>695</v>
      </c>
      <c r="X103" s="201">
        <v>32</v>
      </c>
      <c r="Y103" s="202" t="s">
        <v>696</v>
      </c>
      <c r="Z103" s="203">
        <v>46265</v>
      </c>
      <c r="AA103" s="214" t="s">
        <v>1347</v>
      </c>
      <c r="AB103" s="283"/>
      <c r="AC103" s="283"/>
      <c r="AD103" s="283"/>
      <c r="AE103" s="283"/>
      <c r="AF103" s="283"/>
      <c r="AG103" s="283"/>
      <c r="AH103" s="283"/>
      <c r="AI103" s="283"/>
      <c r="AJ103" s="283"/>
      <c r="AK103" s="283"/>
      <c r="AL103" s="283"/>
    </row>
    <row r="104" spans="1:38" s="185" customFormat="1" ht="13.2" x14ac:dyDescent="0.25">
      <c r="A104" s="180"/>
      <c r="B104" s="224" t="str">
        <f t="shared" si="3"/>
        <v>XiamenSydneyXiamen</v>
      </c>
      <c r="C104" s="224" t="str">
        <f t="shared" si="5"/>
        <v>XiamenSydney</v>
      </c>
      <c r="D104" s="224" t="str">
        <f t="shared" si="4"/>
        <v>SydneyXiamen</v>
      </c>
      <c r="E104" s="210" t="s">
        <v>715</v>
      </c>
      <c r="F104" s="210" t="s">
        <v>153</v>
      </c>
      <c r="G104" s="210" t="s">
        <v>206</v>
      </c>
      <c r="H104" s="210" t="s">
        <v>597</v>
      </c>
      <c r="I104" s="210" t="s">
        <v>811</v>
      </c>
      <c r="J104" s="210" t="s">
        <v>812</v>
      </c>
      <c r="K104" s="210" t="s">
        <v>206</v>
      </c>
      <c r="L104" s="210" t="s">
        <v>153</v>
      </c>
      <c r="M104" s="210" t="s">
        <v>748</v>
      </c>
      <c r="N104" s="210" t="s">
        <v>206</v>
      </c>
      <c r="O104" s="199" t="s">
        <v>565</v>
      </c>
      <c r="P104" s="241">
        <v>62</v>
      </c>
      <c r="Q104" s="241">
        <v>62</v>
      </c>
      <c r="R104" s="241">
        <v>62</v>
      </c>
      <c r="S104" s="213" t="s">
        <v>695</v>
      </c>
      <c r="T104" s="213" t="s">
        <v>695</v>
      </c>
      <c r="U104" s="211">
        <v>3</v>
      </c>
      <c r="V104" s="212">
        <v>10</v>
      </c>
      <c r="W104" s="212" t="s">
        <v>695</v>
      </c>
      <c r="X104" s="201">
        <v>14</v>
      </c>
      <c r="Y104" s="202" t="s">
        <v>696</v>
      </c>
      <c r="Z104" s="203">
        <v>46265</v>
      </c>
      <c r="AA104" s="214" t="s">
        <v>1347</v>
      </c>
      <c r="AB104" s="283"/>
      <c r="AC104" s="283"/>
      <c r="AD104" s="283"/>
      <c r="AE104" s="283"/>
      <c r="AF104" s="283"/>
      <c r="AG104" s="283"/>
      <c r="AH104" s="283"/>
      <c r="AI104" s="283"/>
      <c r="AJ104" s="283"/>
      <c r="AK104" s="283"/>
      <c r="AL104" s="283"/>
    </row>
    <row r="105" spans="1:38" s="185" customFormat="1" ht="13.2" x14ac:dyDescent="0.25">
      <c r="A105" s="180"/>
      <c r="B105" s="224" t="str">
        <f t="shared" si="3"/>
        <v>XiamenMelbourneXiamen</v>
      </c>
      <c r="C105" s="224" t="str">
        <f t="shared" si="5"/>
        <v>XiamenMelbourne</v>
      </c>
      <c r="D105" s="224" t="str">
        <f t="shared" si="4"/>
        <v>MelbourneXiamen</v>
      </c>
      <c r="E105" s="210" t="s">
        <v>715</v>
      </c>
      <c r="F105" s="210" t="s">
        <v>153</v>
      </c>
      <c r="G105" s="210" t="s">
        <v>206</v>
      </c>
      <c r="H105" s="210" t="s">
        <v>598</v>
      </c>
      <c r="I105" s="210" t="s">
        <v>813</v>
      </c>
      <c r="J105" s="210" t="s">
        <v>812</v>
      </c>
      <c r="K105" s="210" t="s">
        <v>206</v>
      </c>
      <c r="L105" s="210" t="s">
        <v>153</v>
      </c>
      <c r="M105" s="210" t="s">
        <v>748</v>
      </c>
      <c r="N105" s="210" t="s">
        <v>206</v>
      </c>
      <c r="O105" s="199" t="s">
        <v>565</v>
      </c>
      <c r="P105" s="241">
        <v>62</v>
      </c>
      <c r="Q105" s="241">
        <v>62</v>
      </c>
      <c r="R105" s="241">
        <v>62</v>
      </c>
      <c r="S105" s="213" t="s">
        <v>695</v>
      </c>
      <c r="T105" s="213" t="s">
        <v>695</v>
      </c>
      <c r="U105" s="211">
        <v>3</v>
      </c>
      <c r="V105" s="212">
        <v>10</v>
      </c>
      <c r="W105" s="212" t="s">
        <v>695</v>
      </c>
      <c r="X105" s="201">
        <v>18</v>
      </c>
      <c r="Y105" s="202" t="s">
        <v>696</v>
      </c>
      <c r="Z105" s="203">
        <v>46265</v>
      </c>
      <c r="AA105" s="214" t="s">
        <v>1347</v>
      </c>
      <c r="AB105" s="283"/>
      <c r="AC105" s="283"/>
      <c r="AD105" s="283"/>
      <c r="AE105" s="283"/>
      <c r="AF105" s="283"/>
      <c r="AG105" s="283"/>
      <c r="AH105" s="283"/>
      <c r="AI105" s="283"/>
      <c r="AJ105" s="283"/>
      <c r="AK105" s="283"/>
      <c r="AL105" s="283"/>
    </row>
    <row r="106" spans="1:38" s="185" customFormat="1" ht="13.2" x14ac:dyDescent="0.25">
      <c r="A106" s="180"/>
      <c r="B106" s="224" t="str">
        <f t="shared" si="3"/>
        <v>XiamenFremantleSingapore</v>
      </c>
      <c r="C106" s="224" t="str">
        <f t="shared" si="5"/>
        <v>XiamenFremantle</v>
      </c>
      <c r="D106" s="224" t="str">
        <f t="shared" si="4"/>
        <v>FremantleSingapore</v>
      </c>
      <c r="E106" s="210" t="s">
        <v>715</v>
      </c>
      <c r="F106" s="210" t="s">
        <v>153</v>
      </c>
      <c r="G106" s="210" t="s">
        <v>206</v>
      </c>
      <c r="H106" s="210" t="s">
        <v>601</v>
      </c>
      <c r="I106" s="210" t="s">
        <v>814</v>
      </c>
      <c r="J106" s="210" t="s">
        <v>812</v>
      </c>
      <c r="K106" s="210" t="s">
        <v>446</v>
      </c>
      <c r="L106" s="210" t="s">
        <v>446</v>
      </c>
      <c r="M106" s="210" t="s">
        <v>694</v>
      </c>
      <c r="N106" s="210" t="s">
        <v>206</v>
      </c>
      <c r="O106" s="199" t="s">
        <v>565</v>
      </c>
      <c r="P106" s="241">
        <v>41</v>
      </c>
      <c r="Q106" s="241">
        <v>41</v>
      </c>
      <c r="R106" s="241">
        <v>41</v>
      </c>
      <c r="S106" s="213" t="s">
        <v>695</v>
      </c>
      <c r="T106" s="213" t="s">
        <v>695</v>
      </c>
      <c r="U106" s="211">
        <v>3</v>
      </c>
      <c r="V106" s="212">
        <v>16</v>
      </c>
      <c r="W106" s="212" t="s">
        <v>695</v>
      </c>
      <c r="X106" s="201">
        <v>26</v>
      </c>
      <c r="Y106" s="202" t="s">
        <v>696</v>
      </c>
      <c r="Z106" s="203">
        <v>46265</v>
      </c>
      <c r="AA106" s="214" t="s">
        <v>1347</v>
      </c>
      <c r="AB106" s="283"/>
      <c r="AC106" s="283"/>
      <c r="AD106" s="283"/>
      <c r="AE106" s="283"/>
      <c r="AF106" s="283"/>
      <c r="AG106" s="283"/>
      <c r="AH106" s="283"/>
      <c r="AI106" s="283"/>
      <c r="AJ106" s="283"/>
      <c r="AK106" s="283"/>
      <c r="AL106" s="283"/>
    </row>
    <row r="107" spans="1:38" s="185" customFormat="1" ht="13.2" x14ac:dyDescent="0.25">
      <c r="A107" s="180"/>
      <c r="B107" s="224" t="str">
        <f t="shared" si="3"/>
        <v>XiamenBrisbaneHong Kong</v>
      </c>
      <c r="C107" s="224" t="str">
        <f t="shared" si="5"/>
        <v>XiamenBrisbane</v>
      </c>
      <c r="D107" s="224" t="str">
        <f t="shared" si="4"/>
        <v>BrisbaneHong Kong</v>
      </c>
      <c r="E107" s="210" t="s">
        <v>715</v>
      </c>
      <c r="F107" s="210" t="s">
        <v>153</v>
      </c>
      <c r="G107" s="210" t="s">
        <v>206</v>
      </c>
      <c r="H107" s="210" t="s">
        <v>599</v>
      </c>
      <c r="I107" s="210" t="s">
        <v>815</v>
      </c>
      <c r="J107" s="210" t="s">
        <v>812</v>
      </c>
      <c r="K107" s="210" t="s">
        <v>248</v>
      </c>
      <c r="L107" s="210" t="s">
        <v>248</v>
      </c>
      <c r="M107" s="210" t="s">
        <v>731</v>
      </c>
      <c r="N107" s="210" t="s">
        <v>248</v>
      </c>
      <c r="O107" s="199" t="s">
        <v>565</v>
      </c>
      <c r="P107" s="241">
        <v>58</v>
      </c>
      <c r="Q107" s="241">
        <v>58</v>
      </c>
      <c r="R107" s="241">
        <v>58</v>
      </c>
      <c r="S107" s="213" t="s">
        <v>695</v>
      </c>
      <c r="T107" s="213" t="s">
        <v>695</v>
      </c>
      <c r="U107" s="211">
        <v>3</v>
      </c>
      <c r="V107" s="212">
        <v>10</v>
      </c>
      <c r="W107" s="212" t="s">
        <v>695</v>
      </c>
      <c r="X107" s="201">
        <v>24</v>
      </c>
      <c r="Y107" s="202" t="s">
        <v>696</v>
      </c>
      <c r="Z107" s="203">
        <v>46265</v>
      </c>
      <c r="AA107" s="214" t="s">
        <v>1347</v>
      </c>
      <c r="AB107" s="283"/>
      <c r="AC107" s="283"/>
      <c r="AD107" s="283"/>
      <c r="AE107" s="283"/>
      <c r="AF107" s="283"/>
      <c r="AG107" s="283"/>
      <c r="AH107" s="283"/>
      <c r="AI107" s="283"/>
      <c r="AJ107" s="283"/>
      <c r="AK107" s="283"/>
      <c r="AL107" s="283"/>
    </row>
    <row r="108" spans="1:38" s="185" customFormat="1" ht="13.2" x14ac:dyDescent="0.25">
      <c r="A108" s="180"/>
      <c r="B108" s="224" t="str">
        <f t="shared" si="3"/>
        <v>XiamenAdelaideSingapore</v>
      </c>
      <c r="C108" s="224" t="str">
        <f t="shared" si="5"/>
        <v>XiamenAdelaide</v>
      </c>
      <c r="D108" s="224" t="str">
        <f t="shared" si="4"/>
        <v>AdelaideSingapore</v>
      </c>
      <c r="E108" s="210" t="s">
        <v>715</v>
      </c>
      <c r="F108" s="210" t="s">
        <v>153</v>
      </c>
      <c r="G108" s="210" t="s">
        <v>206</v>
      </c>
      <c r="H108" s="210" t="s">
        <v>600</v>
      </c>
      <c r="I108" s="210" t="s">
        <v>816</v>
      </c>
      <c r="J108" s="210" t="s">
        <v>812</v>
      </c>
      <c r="K108" s="210" t="s">
        <v>446</v>
      </c>
      <c r="L108" s="210" t="s">
        <v>446</v>
      </c>
      <c r="M108" s="210" t="s">
        <v>694</v>
      </c>
      <c r="N108" s="210" t="s">
        <v>206</v>
      </c>
      <c r="O108" s="199" t="s">
        <v>565</v>
      </c>
      <c r="P108" s="241">
        <v>66</v>
      </c>
      <c r="Q108" s="241">
        <v>66</v>
      </c>
      <c r="R108" s="241">
        <v>66</v>
      </c>
      <c r="S108" s="213" t="s">
        <v>695</v>
      </c>
      <c r="T108" s="213" t="s">
        <v>695</v>
      </c>
      <c r="U108" s="211">
        <v>3</v>
      </c>
      <c r="V108" s="212">
        <v>16</v>
      </c>
      <c r="W108" s="212" t="s">
        <v>695</v>
      </c>
      <c r="X108" s="201">
        <v>31</v>
      </c>
      <c r="Y108" s="202" t="s">
        <v>696</v>
      </c>
      <c r="Z108" s="203">
        <v>46265</v>
      </c>
      <c r="AA108" s="214" t="s">
        <v>1347</v>
      </c>
      <c r="AB108" s="283"/>
      <c r="AC108" s="283"/>
      <c r="AD108" s="283"/>
      <c r="AE108" s="283"/>
      <c r="AF108" s="283"/>
      <c r="AG108" s="283"/>
      <c r="AH108" s="283"/>
      <c r="AI108" s="283"/>
      <c r="AJ108" s="283"/>
      <c r="AK108" s="283"/>
      <c r="AL108" s="283"/>
    </row>
    <row r="109" spans="1:38" s="185" customFormat="1" ht="13.2" x14ac:dyDescent="0.25">
      <c r="A109" s="180"/>
      <c r="B109" s="224" t="str">
        <f t="shared" si="3"/>
        <v>XingangSydneyHong Kong</v>
      </c>
      <c r="C109" s="224" t="str">
        <f t="shared" si="5"/>
        <v>XingangSydney</v>
      </c>
      <c r="D109" s="224" t="str">
        <f t="shared" si="4"/>
        <v>SydneyHong Kong</v>
      </c>
      <c r="E109" s="210" t="s">
        <v>715</v>
      </c>
      <c r="F109" s="210" t="s">
        <v>153</v>
      </c>
      <c r="G109" s="210" t="s">
        <v>211</v>
      </c>
      <c r="H109" s="210" t="s">
        <v>597</v>
      </c>
      <c r="I109" s="210" t="s">
        <v>817</v>
      </c>
      <c r="J109" s="210" t="s">
        <v>818</v>
      </c>
      <c r="K109" s="210" t="s">
        <v>248</v>
      </c>
      <c r="L109" s="210" t="s">
        <v>248</v>
      </c>
      <c r="M109" s="210" t="s">
        <v>731</v>
      </c>
      <c r="N109" s="210" t="s">
        <v>248</v>
      </c>
      <c r="O109" s="199" t="s">
        <v>565</v>
      </c>
      <c r="P109" s="241">
        <v>83</v>
      </c>
      <c r="Q109" s="241">
        <v>83</v>
      </c>
      <c r="R109" s="241">
        <v>83</v>
      </c>
      <c r="S109" s="213" t="s">
        <v>695</v>
      </c>
      <c r="T109" s="213" t="s">
        <v>695</v>
      </c>
      <c r="U109" s="211">
        <v>3</v>
      </c>
      <c r="V109" s="212">
        <v>10</v>
      </c>
      <c r="W109" s="212" t="s">
        <v>695</v>
      </c>
      <c r="X109" s="201">
        <v>21</v>
      </c>
      <c r="Y109" s="202" t="s">
        <v>696</v>
      </c>
      <c r="Z109" s="203">
        <v>46265</v>
      </c>
      <c r="AA109" s="214" t="s">
        <v>1347</v>
      </c>
      <c r="AB109" s="283"/>
      <c r="AC109" s="283"/>
      <c r="AD109" s="283"/>
      <c r="AE109" s="283"/>
      <c r="AF109" s="283"/>
      <c r="AG109" s="283"/>
      <c r="AH109" s="283"/>
      <c r="AI109" s="283"/>
      <c r="AJ109" s="283"/>
      <c r="AK109" s="283"/>
      <c r="AL109" s="283"/>
    </row>
    <row r="110" spans="1:38" s="185" customFormat="1" ht="13.2" x14ac:dyDescent="0.25">
      <c r="A110" s="180"/>
      <c r="B110" s="224" t="str">
        <f t="shared" si="3"/>
        <v>XingangMelbourneHong Kong</v>
      </c>
      <c r="C110" s="224" t="str">
        <f t="shared" si="5"/>
        <v>XingangMelbourne</v>
      </c>
      <c r="D110" s="224" t="str">
        <f t="shared" si="4"/>
        <v>MelbourneHong Kong</v>
      </c>
      <c r="E110" s="210" t="s">
        <v>715</v>
      </c>
      <c r="F110" s="210" t="s">
        <v>153</v>
      </c>
      <c r="G110" s="210" t="s">
        <v>211</v>
      </c>
      <c r="H110" s="210" t="s">
        <v>598</v>
      </c>
      <c r="I110" s="210" t="s">
        <v>819</v>
      </c>
      <c r="J110" s="210" t="s">
        <v>818</v>
      </c>
      <c r="K110" s="210" t="s">
        <v>248</v>
      </c>
      <c r="L110" s="210" t="s">
        <v>248</v>
      </c>
      <c r="M110" s="210" t="s">
        <v>731</v>
      </c>
      <c r="N110" s="210" t="s">
        <v>248</v>
      </c>
      <c r="O110" s="199" t="s">
        <v>565</v>
      </c>
      <c r="P110" s="241">
        <v>75</v>
      </c>
      <c r="Q110" s="241">
        <v>75</v>
      </c>
      <c r="R110" s="241">
        <v>75</v>
      </c>
      <c r="S110" s="213" t="s">
        <v>695</v>
      </c>
      <c r="T110" s="213" t="s">
        <v>695</v>
      </c>
      <c r="U110" s="211">
        <v>3</v>
      </c>
      <c r="V110" s="212">
        <v>10</v>
      </c>
      <c r="W110" s="212" t="s">
        <v>695</v>
      </c>
      <c r="X110" s="201">
        <v>25</v>
      </c>
      <c r="Y110" s="202" t="s">
        <v>696</v>
      </c>
      <c r="Z110" s="203">
        <v>46265</v>
      </c>
      <c r="AA110" s="214" t="s">
        <v>1347</v>
      </c>
      <c r="AB110" s="283"/>
      <c r="AC110" s="283"/>
      <c r="AD110" s="283"/>
      <c r="AE110" s="283"/>
      <c r="AF110" s="283"/>
      <c r="AG110" s="283"/>
      <c r="AH110" s="283"/>
      <c r="AI110" s="283"/>
      <c r="AJ110" s="283"/>
      <c r="AK110" s="283"/>
      <c r="AL110" s="283"/>
    </row>
    <row r="111" spans="1:38" s="185" customFormat="1" ht="13.2" x14ac:dyDescent="0.25">
      <c r="A111" s="180"/>
      <c r="B111" s="224" t="str">
        <f t="shared" si="3"/>
        <v>XingangFremantleSingapore</v>
      </c>
      <c r="C111" s="224" t="str">
        <f t="shared" si="5"/>
        <v>XingangFremantle</v>
      </c>
      <c r="D111" s="224" t="str">
        <f t="shared" si="4"/>
        <v>FremantleSingapore</v>
      </c>
      <c r="E111" s="210" t="s">
        <v>715</v>
      </c>
      <c r="F111" s="210" t="s">
        <v>153</v>
      </c>
      <c r="G111" s="210" t="s">
        <v>211</v>
      </c>
      <c r="H111" s="210" t="s">
        <v>601</v>
      </c>
      <c r="I111" s="210" t="s">
        <v>820</v>
      </c>
      <c r="J111" s="210" t="s">
        <v>818</v>
      </c>
      <c r="K111" s="210" t="s">
        <v>446</v>
      </c>
      <c r="L111" s="210" t="s">
        <v>446</v>
      </c>
      <c r="M111" s="210" t="s">
        <v>694</v>
      </c>
      <c r="N111" s="210" t="s">
        <v>211</v>
      </c>
      <c r="O111" s="199" t="s">
        <v>565</v>
      </c>
      <c r="P111" s="241">
        <v>78</v>
      </c>
      <c r="Q111" s="241">
        <v>78</v>
      </c>
      <c r="R111" s="241">
        <v>78</v>
      </c>
      <c r="S111" s="213" t="s">
        <v>695</v>
      </c>
      <c r="T111" s="213" t="s">
        <v>695</v>
      </c>
      <c r="U111" s="211">
        <v>3</v>
      </c>
      <c r="V111" s="212">
        <v>16</v>
      </c>
      <c r="W111" s="212" t="s">
        <v>695</v>
      </c>
      <c r="X111" s="201">
        <v>25</v>
      </c>
      <c r="Y111" s="202" t="s">
        <v>696</v>
      </c>
      <c r="Z111" s="203">
        <v>46265</v>
      </c>
      <c r="AA111" s="214" t="s">
        <v>1347</v>
      </c>
      <c r="AB111" s="284"/>
      <c r="AC111" s="284"/>
      <c r="AD111" s="284"/>
      <c r="AE111" s="284"/>
      <c r="AF111" s="284"/>
      <c r="AG111" s="284"/>
      <c r="AH111" s="284"/>
      <c r="AI111" s="285"/>
      <c r="AJ111" s="286"/>
      <c r="AK111" s="286"/>
      <c r="AL111" s="286"/>
    </row>
    <row r="112" spans="1:38" s="185" customFormat="1" ht="13.2" x14ac:dyDescent="0.25">
      <c r="A112" s="180"/>
      <c r="B112" s="224" t="str">
        <f t="shared" si="3"/>
        <v>XingangBrisbaneHong Kong</v>
      </c>
      <c r="C112" s="224" t="str">
        <f t="shared" si="5"/>
        <v>XingangBrisbane</v>
      </c>
      <c r="D112" s="224" t="str">
        <f t="shared" si="4"/>
        <v>BrisbaneHong Kong</v>
      </c>
      <c r="E112" s="210" t="s">
        <v>715</v>
      </c>
      <c r="F112" s="210" t="s">
        <v>153</v>
      </c>
      <c r="G112" s="210" t="s">
        <v>211</v>
      </c>
      <c r="H112" s="210" t="s">
        <v>599</v>
      </c>
      <c r="I112" s="210" t="s">
        <v>821</v>
      </c>
      <c r="J112" s="210" t="s">
        <v>818</v>
      </c>
      <c r="K112" s="210" t="s">
        <v>248</v>
      </c>
      <c r="L112" s="210" t="s">
        <v>248</v>
      </c>
      <c r="M112" s="210" t="s">
        <v>731</v>
      </c>
      <c r="N112" s="210" t="s">
        <v>248</v>
      </c>
      <c r="O112" s="199" t="s">
        <v>565</v>
      </c>
      <c r="P112" s="241">
        <v>78</v>
      </c>
      <c r="Q112" s="241">
        <v>78</v>
      </c>
      <c r="R112" s="241">
        <v>78</v>
      </c>
      <c r="S112" s="213" t="s">
        <v>695</v>
      </c>
      <c r="T112" s="213" t="s">
        <v>695</v>
      </c>
      <c r="U112" s="211">
        <v>3</v>
      </c>
      <c r="V112" s="212">
        <v>10</v>
      </c>
      <c r="W112" s="212" t="s">
        <v>695</v>
      </c>
      <c r="X112" s="201">
        <v>20</v>
      </c>
      <c r="Y112" s="202" t="s">
        <v>696</v>
      </c>
      <c r="Z112" s="203">
        <v>46265</v>
      </c>
      <c r="AA112" s="214" t="s">
        <v>1347</v>
      </c>
      <c r="AB112" s="284"/>
      <c r="AC112" s="284"/>
      <c r="AD112" s="284"/>
      <c r="AE112" s="284"/>
      <c r="AF112" s="284"/>
      <c r="AG112" s="284"/>
      <c r="AH112" s="284"/>
      <c r="AI112" s="285"/>
      <c r="AJ112" s="286"/>
      <c r="AK112" s="286"/>
      <c r="AL112" s="286"/>
    </row>
    <row r="113" spans="1:38" s="185" customFormat="1" ht="13.2" x14ac:dyDescent="0.25">
      <c r="A113" s="180"/>
      <c r="B113" s="224" t="str">
        <f t="shared" si="3"/>
        <v>XingangAdelaideSingapore</v>
      </c>
      <c r="C113" s="224" t="str">
        <f t="shared" si="5"/>
        <v>XingangAdelaide</v>
      </c>
      <c r="D113" s="224" t="str">
        <f t="shared" si="4"/>
        <v>AdelaideSingapore</v>
      </c>
      <c r="E113" s="210" t="s">
        <v>715</v>
      </c>
      <c r="F113" s="210" t="s">
        <v>153</v>
      </c>
      <c r="G113" s="210" t="s">
        <v>211</v>
      </c>
      <c r="H113" s="210" t="s">
        <v>600</v>
      </c>
      <c r="I113" s="210" t="s">
        <v>822</v>
      </c>
      <c r="J113" s="210" t="s">
        <v>818</v>
      </c>
      <c r="K113" s="210" t="s">
        <v>446</v>
      </c>
      <c r="L113" s="210" t="s">
        <v>446</v>
      </c>
      <c r="M113" s="210" t="s">
        <v>694</v>
      </c>
      <c r="N113" s="210" t="s">
        <v>211</v>
      </c>
      <c r="O113" s="199" t="s">
        <v>565</v>
      </c>
      <c r="P113" s="241">
        <v>70</v>
      </c>
      <c r="Q113" s="241">
        <v>70</v>
      </c>
      <c r="R113" s="241">
        <v>70</v>
      </c>
      <c r="S113" s="213" t="s">
        <v>695</v>
      </c>
      <c r="T113" s="213" t="s">
        <v>695</v>
      </c>
      <c r="U113" s="211">
        <v>3</v>
      </c>
      <c r="V113" s="212">
        <v>16</v>
      </c>
      <c r="W113" s="212" t="s">
        <v>695</v>
      </c>
      <c r="X113" s="201">
        <v>30</v>
      </c>
      <c r="Y113" s="202" t="s">
        <v>696</v>
      </c>
      <c r="Z113" s="203">
        <v>46265</v>
      </c>
      <c r="AA113" s="214" t="s">
        <v>1347</v>
      </c>
      <c r="AB113" s="284"/>
      <c r="AC113" s="284"/>
      <c r="AD113" s="284"/>
      <c r="AE113" s="284"/>
      <c r="AF113" s="284"/>
      <c r="AG113" s="284"/>
      <c r="AH113" s="284"/>
      <c r="AI113" s="285"/>
      <c r="AJ113" s="286"/>
      <c r="AK113" s="286"/>
      <c r="AL113" s="286"/>
    </row>
    <row r="114" spans="1:38" s="185" customFormat="1" ht="13.2" x14ac:dyDescent="0.25">
      <c r="A114" s="180"/>
      <c r="B114" s="224" t="str">
        <f t="shared" si="3"/>
        <v>ZhongshanSydneyShenzhen</v>
      </c>
      <c r="C114" s="224" t="str">
        <f t="shared" si="5"/>
        <v>ZhongshanSydney</v>
      </c>
      <c r="D114" s="224" t="str">
        <f t="shared" si="4"/>
        <v>SydneyShenzhen</v>
      </c>
      <c r="E114" s="210" t="s">
        <v>715</v>
      </c>
      <c r="F114" s="210" t="s">
        <v>153</v>
      </c>
      <c r="G114" s="210" t="s">
        <v>214</v>
      </c>
      <c r="H114" s="210" t="s">
        <v>597</v>
      </c>
      <c r="I114" s="210" t="s">
        <v>823</v>
      </c>
      <c r="J114" s="210" t="s">
        <v>824</v>
      </c>
      <c r="K114" s="210" t="s">
        <v>199</v>
      </c>
      <c r="L114" s="210" t="s">
        <v>153</v>
      </c>
      <c r="M114" s="210" t="s">
        <v>731</v>
      </c>
      <c r="N114" s="210" t="s">
        <v>199</v>
      </c>
      <c r="O114" s="199" t="s">
        <v>565</v>
      </c>
      <c r="P114" s="241">
        <v>75</v>
      </c>
      <c r="Q114" s="241">
        <v>150</v>
      </c>
      <c r="R114" s="241">
        <v>75</v>
      </c>
      <c r="S114" s="213" t="s">
        <v>695</v>
      </c>
      <c r="T114" s="213" t="s">
        <v>695</v>
      </c>
      <c r="U114" s="211">
        <v>3</v>
      </c>
      <c r="V114" s="212">
        <v>10</v>
      </c>
      <c r="W114" s="212" t="s">
        <v>695</v>
      </c>
      <c r="X114" s="201">
        <v>16</v>
      </c>
      <c r="Y114" s="202" t="s">
        <v>696</v>
      </c>
      <c r="Z114" s="203">
        <v>46265</v>
      </c>
      <c r="AA114" s="214" t="s">
        <v>1347</v>
      </c>
      <c r="AB114" s="284"/>
      <c r="AC114" s="284"/>
      <c r="AD114" s="284"/>
      <c r="AE114" s="284"/>
      <c r="AF114" s="284"/>
      <c r="AG114" s="284"/>
      <c r="AH114" s="284"/>
      <c r="AI114" s="285"/>
      <c r="AJ114" s="286"/>
      <c r="AK114" s="286"/>
      <c r="AL114" s="286"/>
    </row>
    <row r="115" spans="1:38" s="185" customFormat="1" ht="13.2" x14ac:dyDescent="0.25">
      <c r="A115" s="180"/>
      <c r="B115" s="224" t="str">
        <f t="shared" si="3"/>
        <v>ZhongshanMelbourneShenzhen</v>
      </c>
      <c r="C115" s="224" t="str">
        <f t="shared" si="5"/>
        <v>ZhongshanMelbourne</v>
      </c>
      <c r="D115" s="224" t="str">
        <f t="shared" si="4"/>
        <v>MelbourneShenzhen</v>
      </c>
      <c r="E115" s="210" t="s">
        <v>715</v>
      </c>
      <c r="F115" s="210" t="s">
        <v>153</v>
      </c>
      <c r="G115" s="210" t="s">
        <v>214</v>
      </c>
      <c r="H115" s="210" t="s">
        <v>598</v>
      </c>
      <c r="I115" s="210" t="s">
        <v>825</v>
      </c>
      <c r="J115" s="210" t="s">
        <v>824</v>
      </c>
      <c r="K115" s="210" t="s">
        <v>199</v>
      </c>
      <c r="L115" s="210" t="s">
        <v>153</v>
      </c>
      <c r="M115" s="210" t="s">
        <v>731</v>
      </c>
      <c r="N115" s="210" t="s">
        <v>199</v>
      </c>
      <c r="O115" s="199" t="s">
        <v>565</v>
      </c>
      <c r="P115" s="241">
        <v>75</v>
      </c>
      <c r="Q115" s="241">
        <v>150</v>
      </c>
      <c r="R115" s="241">
        <v>75</v>
      </c>
      <c r="S115" s="213" t="s">
        <v>695</v>
      </c>
      <c r="T115" s="213" t="s">
        <v>695</v>
      </c>
      <c r="U115" s="211">
        <v>3</v>
      </c>
      <c r="V115" s="212">
        <v>10</v>
      </c>
      <c r="W115" s="212" t="s">
        <v>695</v>
      </c>
      <c r="X115" s="201">
        <v>20</v>
      </c>
      <c r="Y115" s="202" t="s">
        <v>696</v>
      </c>
      <c r="Z115" s="203">
        <v>46265</v>
      </c>
      <c r="AA115" s="214" t="s">
        <v>1347</v>
      </c>
      <c r="AB115" s="284"/>
      <c r="AC115" s="284"/>
      <c r="AD115" s="284"/>
      <c r="AE115" s="284"/>
      <c r="AF115" s="284"/>
      <c r="AG115" s="284"/>
      <c r="AH115" s="284"/>
      <c r="AI115" s="285"/>
      <c r="AJ115" s="286"/>
      <c r="AK115" s="286"/>
      <c r="AL115" s="286"/>
    </row>
    <row r="116" spans="1:38" s="185" customFormat="1" ht="13.2" x14ac:dyDescent="0.25">
      <c r="A116" s="180"/>
      <c r="B116" s="224" t="str">
        <f t="shared" si="3"/>
        <v>ZhongshanFremantleShenzhen</v>
      </c>
      <c r="C116" s="224" t="str">
        <f t="shared" si="5"/>
        <v>ZhongshanFremantle</v>
      </c>
      <c r="D116" s="224" t="str">
        <f t="shared" si="4"/>
        <v>FremantleShenzhen</v>
      </c>
      <c r="E116" s="210" t="s">
        <v>715</v>
      </c>
      <c r="F116" s="210" t="s">
        <v>153</v>
      </c>
      <c r="G116" s="210" t="s">
        <v>214</v>
      </c>
      <c r="H116" s="210" t="s">
        <v>601</v>
      </c>
      <c r="I116" s="210" t="s">
        <v>1337</v>
      </c>
      <c r="J116" s="210" t="s">
        <v>824</v>
      </c>
      <c r="K116" s="210" t="s">
        <v>199</v>
      </c>
      <c r="L116" s="210" t="s">
        <v>153</v>
      </c>
      <c r="M116" s="210" t="s">
        <v>731</v>
      </c>
      <c r="N116" s="210" t="s">
        <v>199</v>
      </c>
      <c r="O116" s="199" t="s">
        <v>565</v>
      </c>
      <c r="P116" s="241">
        <v>30</v>
      </c>
      <c r="Q116" s="241">
        <v>60</v>
      </c>
      <c r="R116" s="241">
        <v>30</v>
      </c>
      <c r="S116" s="213" t="s">
        <v>695</v>
      </c>
      <c r="T116" s="213" t="s">
        <v>695</v>
      </c>
      <c r="U116" s="211">
        <v>3</v>
      </c>
      <c r="V116" s="212">
        <v>10</v>
      </c>
      <c r="W116" s="212" t="s">
        <v>695</v>
      </c>
      <c r="X116" s="201">
        <v>22</v>
      </c>
      <c r="Y116" s="202" t="s">
        <v>696</v>
      </c>
      <c r="Z116" s="203">
        <v>46265</v>
      </c>
      <c r="AA116" s="214" t="s">
        <v>1347</v>
      </c>
      <c r="AB116" s="284"/>
      <c r="AC116" s="284"/>
      <c r="AD116" s="284"/>
      <c r="AE116" s="284"/>
      <c r="AF116" s="284"/>
      <c r="AG116" s="284"/>
      <c r="AH116" s="284"/>
      <c r="AI116" s="285"/>
      <c r="AJ116" s="286"/>
      <c r="AK116" s="286"/>
      <c r="AL116" s="286"/>
    </row>
    <row r="117" spans="1:38" s="185" customFormat="1" ht="13.2" x14ac:dyDescent="0.25">
      <c r="A117" s="180"/>
      <c r="B117" s="224" t="str">
        <f t="shared" si="3"/>
        <v>ZhongshanBrisbaneShenzhen</v>
      </c>
      <c r="C117" s="224" t="str">
        <f t="shared" si="5"/>
        <v>ZhongshanBrisbane</v>
      </c>
      <c r="D117" s="224" t="str">
        <f t="shared" si="4"/>
        <v>BrisbaneShenzhen</v>
      </c>
      <c r="E117" s="210" t="s">
        <v>715</v>
      </c>
      <c r="F117" s="210" t="s">
        <v>153</v>
      </c>
      <c r="G117" s="210" t="s">
        <v>214</v>
      </c>
      <c r="H117" s="210" t="s">
        <v>599</v>
      </c>
      <c r="I117" s="210" t="s">
        <v>826</v>
      </c>
      <c r="J117" s="210" t="s">
        <v>824</v>
      </c>
      <c r="K117" s="210" t="s">
        <v>199</v>
      </c>
      <c r="L117" s="210" t="s">
        <v>153</v>
      </c>
      <c r="M117" s="210" t="s">
        <v>731</v>
      </c>
      <c r="N117" s="210" t="s">
        <v>199</v>
      </c>
      <c r="O117" s="199" t="s">
        <v>565</v>
      </c>
      <c r="P117" s="241">
        <v>84</v>
      </c>
      <c r="Q117" s="241">
        <v>168</v>
      </c>
      <c r="R117" s="241">
        <v>84</v>
      </c>
      <c r="S117" s="213" t="s">
        <v>695</v>
      </c>
      <c r="T117" s="213" t="s">
        <v>695</v>
      </c>
      <c r="U117" s="211">
        <v>3</v>
      </c>
      <c r="V117" s="212">
        <v>10</v>
      </c>
      <c r="W117" s="212" t="s">
        <v>695</v>
      </c>
      <c r="X117" s="201">
        <v>17</v>
      </c>
      <c r="Y117" s="202" t="s">
        <v>696</v>
      </c>
      <c r="Z117" s="203">
        <v>46265</v>
      </c>
      <c r="AA117" s="214" t="s">
        <v>1347</v>
      </c>
      <c r="AB117" s="284"/>
      <c r="AC117" s="284"/>
      <c r="AD117" s="284"/>
      <c r="AE117" s="284"/>
      <c r="AF117" s="284"/>
      <c r="AG117" s="284"/>
      <c r="AH117" s="284"/>
      <c r="AI117" s="285"/>
      <c r="AJ117" s="286"/>
      <c r="AK117" s="286"/>
      <c r="AL117" s="286"/>
    </row>
    <row r="118" spans="1:38" s="185" customFormat="1" ht="13.2" x14ac:dyDescent="0.25">
      <c r="A118" s="180"/>
      <c r="B118" s="224" t="str">
        <f>G118&amp;H118&amp;K118</f>
        <v>ZhongshanAdelaideShenzhen</v>
      </c>
      <c r="C118" s="224" t="str">
        <f t="shared" si="5"/>
        <v>ZhongshanAdelaide</v>
      </c>
      <c r="D118" s="224" t="str">
        <f>H118&amp;K118</f>
        <v>AdelaideShenzhen</v>
      </c>
      <c r="E118" s="210" t="s">
        <v>715</v>
      </c>
      <c r="F118" s="210" t="s">
        <v>153</v>
      </c>
      <c r="G118" s="210" t="s">
        <v>214</v>
      </c>
      <c r="H118" s="210" t="s">
        <v>600</v>
      </c>
      <c r="I118" s="210" t="s">
        <v>827</v>
      </c>
      <c r="J118" s="210" t="s">
        <v>824</v>
      </c>
      <c r="K118" s="210" t="s">
        <v>199</v>
      </c>
      <c r="L118" s="210" t="s">
        <v>153</v>
      </c>
      <c r="M118" s="210" t="s">
        <v>731</v>
      </c>
      <c r="N118" s="210" t="s">
        <v>199</v>
      </c>
      <c r="O118" s="199" t="s">
        <v>565</v>
      </c>
      <c r="P118" s="241">
        <v>50</v>
      </c>
      <c r="Q118" s="241">
        <v>100</v>
      </c>
      <c r="R118" s="241">
        <v>50</v>
      </c>
      <c r="S118" s="213" t="s">
        <v>695</v>
      </c>
      <c r="T118" s="213" t="s">
        <v>695</v>
      </c>
      <c r="U118" s="211">
        <v>3</v>
      </c>
      <c r="V118" s="212">
        <v>10</v>
      </c>
      <c r="W118" s="212" t="s">
        <v>695</v>
      </c>
      <c r="X118" s="201">
        <v>32</v>
      </c>
      <c r="Y118" s="202" t="s">
        <v>696</v>
      </c>
      <c r="Z118" s="203">
        <v>46265</v>
      </c>
      <c r="AA118" s="214" t="s">
        <v>1347</v>
      </c>
      <c r="AB118" s="284"/>
      <c r="AC118" s="284"/>
      <c r="AD118" s="284"/>
      <c r="AE118" s="284"/>
      <c r="AF118" s="284"/>
      <c r="AG118" s="284"/>
      <c r="AH118" s="284"/>
      <c r="AI118" s="285"/>
      <c r="AJ118" s="286"/>
      <c r="AK118" s="286"/>
      <c r="AL118" s="286"/>
    </row>
    <row r="119" spans="1:38" s="185" customFormat="1" ht="13.2" x14ac:dyDescent="0.25">
      <c r="A119" s="180"/>
      <c r="B119" s="224" t="str">
        <f>G119&amp;H119&amp;K119</f>
        <v>ZhuhaiSydneyShenzhen</v>
      </c>
      <c r="C119" s="224" t="str">
        <f t="shared" si="5"/>
        <v>ZhuhaiSydney</v>
      </c>
      <c r="D119" s="224" t="str">
        <f>H119&amp;K119</f>
        <v>SydneyShenzhen</v>
      </c>
      <c r="E119" s="210" t="s">
        <v>715</v>
      </c>
      <c r="F119" s="210" t="s">
        <v>153</v>
      </c>
      <c r="G119" s="210" t="s">
        <v>219</v>
      </c>
      <c r="H119" s="210" t="s">
        <v>597</v>
      </c>
      <c r="I119" s="210" t="s">
        <v>828</v>
      </c>
      <c r="J119" s="210" t="s">
        <v>829</v>
      </c>
      <c r="K119" s="210" t="s">
        <v>199</v>
      </c>
      <c r="L119" s="210" t="s">
        <v>153</v>
      </c>
      <c r="M119" s="210" t="s">
        <v>731</v>
      </c>
      <c r="N119" s="210" t="s">
        <v>199</v>
      </c>
      <c r="O119" s="199" t="s">
        <v>565</v>
      </c>
      <c r="P119" s="241">
        <v>88</v>
      </c>
      <c r="Q119" s="241">
        <v>176</v>
      </c>
      <c r="R119" s="241">
        <v>88</v>
      </c>
      <c r="S119" s="213" t="s">
        <v>695</v>
      </c>
      <c r="T119" s="213" t="s">
        <v>695</v>
      </c>
      <c r="U119" s="211">
        <v>3</v>
      </c>
      <c r="V119" s="212">
        <v>10</v>
      </c>
      <c r="W119" s="212" t="s">
        <v>695</v>
      </c>
      <c r="X119" s="201">
        <v>16</v>
      </c>
      <c r="Y119" s="202" t="s">
        <v>696</v>
      </c>
      <c r="Z119" s="203">
        <v>46265</v>
      </c>
      <c r="AA119" s="214" t="s">
        <v>1347</v>
      </c>
      <c r="AB119" s="284"/>
      <c r="AC119" s="284"/>
      <c r="AD119" s="284"/>
      <c r="AE119" s="284"/>
      <c r="AF119" s="284"/>
      <c r="AG119" s="284"/>
      <c r="AH119" s="284"/>
      <c r="AI119" s="285"/>
      <c r="AJ119" s="286"/>
      <c r="AK119" s="286"/>
      <c r="AL119" s="286"/>
    </row>
    <row r="120" spans="1:38" s="185" customFormat="1" ht="13.2" x14ac:dyDescent="0.25">
      <c r="A120" s="180"/>
      <c r="B120" s="224" t="str">
        <f>G120&amp;H120&amp;K120</f>
        <v>ZhuhaiMelbourneShenzhen</v>
      </c>
      <c r="C120" s="224" t="str">
        <f t="shared" si="5"/>
        <v>ZhuhaiMelbourne</v>
      </c>
      <c r="D120" s="224" t="str">
        <f>H120&amp;K120</f>
        <v>MelbourneShenzhen</v>
      </c>
      <c r="E120" s="210" t="s">
        <v>715</v>
      </c>
      <c r="F120" s="210" t="s">
        <v>153</v>
      </c>
      <c r="G120" s="210" t="s">
        <v>219</v>
      </c>
      <c r="H120" s="210" t="s">
        <v>598</v>
      </c>
      <c r="I120" s="210" t="s">
        <v>830</v>
      </c>
      <c r="J120" s="210" t="s">
        <v>829</v>
      </c>
      <c r="K120" s="210" t="s">
        <v>199</v>
      </c>
      <c r="L120" s="210" t="s">
        <v>153</v>
      </c>
      <c r="M120" s="210" t="s">
        <v>731</v>
      </c>
      <c r="N120" s="210" t="s">
        <v>199</v>
      </c>
      <c r="O120" s="199" t="s">
        <v>565</v>
      </c>
      <c r="P120" s="241">
        <v>88</v>
      </c>
      <c r="Q120" s="241">
        <v>176</v>
      </c>
      <c r="R120" s="241">
        <v>88</v>
      </c>
      <c r="S120" s="213" t="s">
        <v>695</v>
      </c>
      <c r="T120" s="213" t="s">
        <v>695</v>
      </c>
      <c r="U120" s="211">
        <v>3</v>
      </c>
      <c r="V120" s="212">
        <v>10</v>
      </c>
      <c r="W120" s="212" t="s">
        <v>695</v>
      </c>
      <c r="X120" s="201">
        <v>20</v>
      </c>
      <c r="Y120" s="202" t="s">
        <v>696</v>
      </c>
      <c r="Z120" s="203">
        <v>46265</v>
      </c>
      <c r="AA120" s="214" t="s">
        <v>1347</v>
      </c>
      <c r="AB120" s="284"/>
      <c r="AC120" s="284"/>
      <c r="AD120" s="284"/>
      <c r="AE120" s="284"/>
      <c r="AF120" s="284"/>
      <c r="AG120" s="284"/>
      <c r="AH120" s="284"/>
      <c r="AI120" s="285"/>
      <c r="AJ120" s="286"/>
      <c r="AK120" s="286"/>
      <c r="AL120" s="286"/>
    </row>
    <row r="121" spans="1:38" s="185" customFormat="1" ht="13.2" x14ac:dyDescent="0.25">
      <c r="A121" s="180"/>
      <c r="B121" s="224" t="str">
        <f>G121&amp;H121&amp;K121</f>
        <v>ZhuhaiFremantleShenzhen</v>
      </c>
      <c r="C121" s="224" t="str">
        <f t="shared" si="5"/>
        <v>ZhuhaiFremantle</v>
      </c>
      <c r="D121" s="224" t="str">
        <f>H121&amp;K121</f>
        <v>FremantleShenzhen</v>
      </c>
      <c r="E121" s="210" t="s">
        <v>715</v>
      </c>
      <c r="F121" s="210" t="s">
        <v>153</v>
      </c>
      <c r="G121" s="210" t="s">
        <v>219</v>
      </c>
      <c r="H121" s="210" t="s">
        <v>601</v>
      </c>
      <c r="I121" s="210" t="s">
        <v>1338</v>
      </c>
      <c r="J121" s="210" t="s">
        <v>829</v>
      </c>
      <c r="K121" s="210" t="s">
        <v>199</v>
      </c>
      <c r="L121" s="210" t="s">
        <v>153</v>
      </c>
      <c r="M121" s="210" t="s">
        <v>731</v>
      </c>
      <c r="N121" s="210" t="s">
        <v>199</v>
      </c>
      <c r="O121" s="199" t="s">
        <v>565</v>
      </c>
      <c r="P121" s="241">
        <v>71</v>
      </c>
      <c r="Q121" s="241">
        <v>142</v>
      </c>
      <c r="R121" s="241">
        <v>71</v>
      </c>
      <c r="S121" s="213" t="s">
        <v>695</v>
      </c>
      <c r="T121" s="213" t="s">
        <v>695</v>
      </c>
      <c r="U121" s="211">
        <v>3</v>
      </c>
      <c r="V121" s="212">
        <v>10</v>
      </c>
      <c r="W121" s="212" t="s">
        <v>695</v>
      </c>
      <c r="X121" s="201">
        <v>22</v>
      </c>
      <c r="Y121" s="202" t="s">
        <v>696</v>
      </c>
      <c r="Z121" s="203">
        <v>46265</v>
      </c>
      <c r="AA121" s="214" t="s">
        <v>1347</v>
      </c>
      <c r="AB121" s="284"/>
      <c r="AC121" s="284"/>
      <c r="AD121" s="284"/>
      <c r="AE121" s="284"/>
      <c r="AF121" s="284"/>
      <c r="AG121" s="284"/>
      <c r="AH121" s="284"/>
      <c r="AI121" s="285"/>
      <c r="AJ121" s="286"/>
      <c r="AK121" s="286"/>
      <c r="AL121" s="286"/>
    </row>
    <row r="122" spans="1:38" s="185" customFormat="1" ht="13.2" x14ac:dyDescent="0.25">
      <c r="A122" s="180"/>
      <c r="B122" s="224" t="str">
        <f>G122&amp;H122&amp;K122</f>
        <v>ZhuhaiBrisbaneShenzhen</v>
      </c>
      <c r="C122" s="224" t="str">
        <f t="shared" si="5"/>
        <v>ZhuhaiBrisbane</v>
      </c>
      <c r="D122" s="224" t="str">
        <f>H122&amp;K122</f>
        <v>BrisbaneShenzhen</v>
      </c>
      <c r="E122" s="210" t="s">
        <v>715</v>
      </c>
      <c r="F122" s="210" t="s">
        <v>153</v>
      </c>
      <c r="G122" s="210" t="s">
        <v>219</v>
      </c>
      <c r="H122" s="210" t="s">
        <v>599</v>
      </c>
      <c r="I122" s="210" t="s">
        <v>831</v>
      </c>
      <c r="J122" s="210" t="s">
        <v>829</v>
      </c>
      <c r="K122" s="210" t="s">
        <v>199</v>
      </c>
      <c r="L122" s="210" t="s">
        <v>153</v>
      </c>
      <c r="M122" s="210" t="s">
        <v>731</v>
      </c>
      <c r="N122" s="210" t="s">
        <v>199</v>
      </c>
      <c r="O122" s="199" t="s">
        <v>565</v>
      </c>
      <c r="P122" s="241">
        <v>80</v>
      </c>
      <c r="Q122" s="241">
        <v>160</v>
      </c>
      <c r="R122" s="241">
        <v>80</v>
      </c>
      <c r="S122" s="213" t="s">
        <v>695</v>
      </c>
      <c r="T122" s="213" t="s">
        <v>695</v>
      </c>
      <c r="U122" s="211">
        <v>3</v>
      </c>
      <c r="V122" s="212">
        <v>10</v>
      </c>
      <c r="W122" s="212" t="s">
        <v>695</v>
      </c>
      <c r="X122" s="201">
        <v>17</v>
      </c>
      <c r="Y122" s="202" t="s">
        <v>696</v>
      </c>
      <c r="Z122" s="203">
        <v>46265</v>
      </c>
      <c r="AA122" s="214" t="s">
        <v>1347</v>
      </c>
      <c r="AB122" s="284"/>
      <c r="AC122" s="284"/>
      <c r="AD122" s="284"/>
      <c r="AE122" s="284"/>
      <c r="AF122" s="284"/>
      <c r="AG122" s="284"/>
      <c r="AH122" s="284"/>
      <c r="AI122" s="285"/>
      <c r="AJ122" s="286"/>
      <c r="AK122" s="286"/>
      <c r="AL122" s="286"/>
    </row>
    <row r="123" spans="1:38" s="185" customFormat="1" ht="13.2" x14ac:dyDescent="0.25">
      <c r="A123" s="180"/>
      <c r="B123" s="224" t="str">
        <f t="shared" si="3"/>
        <v>ZhuhaiAdelaideShenzhen</v>
      </c>
      <c r="C123" s="224" t="str">
        <f t="shared" si="5"/>
        <v>ZhuhaiAdelaide</v>
      </c>
      <c r="D123" s="224" t="str">
        <f t="shared" si="4"/>
        <v>AdelaideShenzhen</v>
      </c>
      <c r="E123" s="210" t="s">
        <v>715</v>
      </c>
      <c r="F123" s="210" t="s">
        <v>153</v>
      </c>
      <c r="G123" s="210" t="s">
        <v>219</v>
      </c>
      <c r="H123" s="210" t="s">
        <v>600</v>
      </c>
      <c r="I123" s="210" t="s">
        <v>832</v>
      </c>
      <c r="J123" s="210" t="s">
        <v>829</v>
      </c>
      <c r="K123" s="210" t="s">
        <v>199</v>
      </c>
      <c r="L123" s="210" t="s">
        <v>153</v>
      </c>
      <c r="M123" s="210" t="s">
        <v>731</v>
      </c>
      <c r="N123" s="210" t="s">
        <v>199</v>
      </c>
      <c r="O123" s="199" t="s">
        <v>565</v>
      </c>
      <c r="P123" s="241">
        <v>69</v>
      </c>
      <c r="Q123" s="241">
        <v>138</v>
      </c>
      <c r="R123" s="241">
        <v>69</v>
      </c>
      <c r="S123" s="213" t="s">
        <v>695</v>
      </c>
      <c r="T123" s="213" t="s">
        <v>695</v>
      </c>
      <c r="U123" s="211">
        <v>3</v>
      </c>
      <c r="V123" s="212">
        <v>10</v>
      </c>
      <c r="W123" s="212" t="s">
        <v>695</v>
      </c>
      <c r="X123" s="201">
        <v>32</v>
      </c>
      <c r="Y123" s="202" t="s">
        <v>696</v>
      </c>
      <c r="Z123" s="203">
        <v>46265</v>
      </c>
      <c r="AA123" s="214" t="s">
        <v>1347</v>
      </c>
      <c r="AB123" s="284"/>
      <c r="AC123" s="284"/>
      <c r="AD123" s="284"/>
      <c r="AE123" s="284"/>
      <c r="AF123" s="284"/>
      <c r="AG123" s="284"/>
      <c r="AH123" s="284"/>
      <c r="AI123" s="285"/>
      <c r="AJ123" s="286"/>
      <c r="AK123" s="286"/>
      <c r="AL123" s="286"/>
    </row>
    <row r="124" spans="1:38" s="185" customFormat="1" ht="13.2" x14ac:dyDescent="0.25">
      <c r="A124" s="180"/>
      <c r="B124" s="224" t="str">
        <f t="shared" si="3"/>
        <v>AarhusSydneySingapore</v>
      </c>
      <c r="C124" s="224" t="str">
        <f t="shared" si="5"/>
        <v>AarhusSydney</v>
      </c>
      <c r="D124" s="224" t="str">
        <f t="shared" si="4"/>
        <v>SydneySingapore</v>
      </c>
      <c r="E124" s="210" t="s">
        <v>701</v>
      </c>
      <c r="F124" s="210" t="s">
        <v>833</v>
      </c>
      <c r="G124" s="210" t="s">
        <v>221</v>
      </c>
      <c r="H124" s="210" t="s">
        <v>597</v>
      </c>
      <c r="I124" s="210" t="s">
        <v>834</v>
      </c>
      <c r="J124" s="210" t="s">
        <v>835</v>
      </c>
      <c r="K124" s="210" t="s">
        <v>446</v>
      </c>
      <c r="L124" s="210" t="s">
        <v>446</v>
      </c>
      <c r="M124" s="210" t="s">
        <v>694</v>
      </c>
      <c r="N124" s="210" t="s">
        <v>446</v>
      </c>
      <c r="O124" s="199" t="s">
        <v>1344</v>
      </c>
      <c r="P124" s="241" t="s">
        <v>609</v>
      </c>
      <c r="Q124" s="241" t="s">
        <v>1344</v>
      </c>
      <c r="R124" s="241" t="s">
        <v>1344</v>
      </c>
      <c r="S124" s="213" t="s">
        <v>1344</v>
      </c>
      <c r="T124" s="213" t="s">
        <v>1344</v>
      </c>
      <c r="U124" s="211" t="s">
        <v>1344</v>
      </c>
      <c r="V124" s="212" t="s">
        <v>1344</v>
      </c>
      <c r="W124" s="212" t="s">
        <v>1344</v>
      </c>
      <c r="X124" s="201" t="s">
        <v>1344</v>
      </c>
      <c r="Y124" s="202" t="s">
        <v>1344</v>
      </c>
      <c r="Z124" s="203" t="s">
        <v>1344</v>
      </c>
      <c r="AA124" s="214" t="s">
        <v>1344</v>
      </c>
      <c r="AB124" s="284"/>
      <c r="AC124" s="284"/>
      <c r="AD124" s="284"/>
      <c r="AE124" s="284"/>
      <c r="AF124" s="284"/>
      <c r="AG124" s="284"/>
      <c r="AH124" s="284"/>
      <c r="AI124" s="285"/>
      <c r="AJ124" s="286"/>
      <c r="AK124" s="286"/>
      <c r="AL124" s="286"/>
    </row>
    <row r="125" spans="1:38" s="185" customFormat="1" ht="13.2" x14ac:dyDescent="0.25">
      <c r="A125" s="180"/>
      <c r="B125" s="224" t="str">
        <f t="shared" si="3"/>
        <v>AarhusMelbourneSingapore</v>
      </c>
      <c r="C125" s="224" t="str">
        <f t="shared" si="5"/>
        <v>AarhusMelbourne</v>
      </c>
      <c r="D125" s="224" t="str">
        <f t="shared" si="4"/>
        <v>MelbourneSingapore</v>
      </c>
      <c r="E125" s="210" t="s">
        <v>701</v>
      </c>
      <c r="F125" s="210" t="s">
        <v>833</v>
      </c>
      <c r="G125" s="210" t="s">
        <v>221</v>
      </c>
      <c r="H125" s="210" t="s">
        <v>598</v>
      </c>
      <c r="I125" s="210" t="s">
        <v>836</v>
      </c>
      <c r="J125" s="210" t="s">
        <v>835</v>
      </c>
      <c r="K125" s="210" t="s">
        <v>446</v>
      </c>
      <c r="L125" s="210" t="s">
        <v>446</v>
      </c>
      <c r="M125" s="210" t="s">
        <v>694</v>
      </c>
      <c r="N125" s="210" t="s">
        <v>446</v>
      </c>
      <c r="O125" s="199" t="s">
        <v>1344</v>
      </c>
      <c r="P125" s="241" t="s">
        <v>609</v>
      </c>
      <c r="Q125" s="241" t="s">
        <v>1344</v>
      </c>
      <c r="R125" s="241" t="s">
        <v>1344</v>
      </c>
      <c r="S125" s="213" t="s">
        <v>1344</v>
      </c>
      <c r="T125" s="213" t="s">
        <v>1344</v>
      </c>
      <c r="U125" s="211" t="s">
        <v>1344</v>
      </c>
      <c r="V125" s="212" t="s">
        <v>1344</v>
      </c>
      <c r="W125" s="212" t="s">
        <v>1344</v>
      </c>
      <c r="X125" s="201" t="s">
        <v>1344</v>
      </c>
      <c r="Y125" s="202" t="s">
        <v>1344</v>
      </c>
      <c r="Z125" s="203" t="s">
        <v>1344</v>
      </c>
      <c r="AA125" s="214" t="s">
        <v>1344</v>
      </c>
      <c r="AB125" s="284"/>
      <c r="AC125" s="284"/>
      <c r="AD125" s="284"/>
      <c r="AE125" s="284"/>
      <c r="AF125" s="284"/>
      <c r="AG125" s="284"/>
      <c r="AH125" s="284"/>
      <c r="AI125" s="285"/>
      <c r="AJ125" s="286"/>
      <c r="AK125" s="286"/>
      <c r="AL125" s="286"/>
    </row>
    <row r="126" spans="1:38" s="185" customFormat="1" ht="13.2" x14ac:dyDescent="0.25">
      <c r="A126" s="180"/>
      <c r="B126" s="224" t="str">
        <f t="shared" si="3"/>
        <v>AarhusFremantleSingapore</v>
      </c>
      <c r="C126" s="224" t="str">
        <f t="shared" si="5"/>
        <v>AarhusFremantle</v>
      </c>
      <c r="D126" s="224" t="str">
        <f t="shared" si="4"/>
        <v>FremantleSingapore</v>
      </c>
      <c r="E126" s="210" t="s">
        <v>701</v>
      </c>
      <c r="F126" s="210" t="s">
        <v>833</v>
      </c>
      <c r="G126" s="210" t="s">
        <v>221</v>
      </c>
      <c r="H126" s="210" t="s">
        <v>601</v>
      </c>
      <c r="I126" s="210" t="s">
        <v>837</v>
      </c>
      <c r="J126" s="210" t="s">
        <v>835</v>
      </c>
      <c r="K126" s="210" t="s">
        <v>446</v>
      </c>
      <c r="L126" s="210" t="s">
        <v>446</v>
      </c>
      <c r="M126" s="210" t="s">
        <v>694</v>
      </c>
      <c r="N126" s="210" t="s">
        <v>446</v>
      </c>
      <c r="O126" s="199" t="s">
        <v>1344</v>
      </c>
      <c r="P126" s="241" t="s">
        <v>609</v>
      </c>
      <c r="Q126" s="241" t="s">
        <v>1344</v>
      </c>
      <c r="R126" s="241" t="s">
        <v>1344</v>
      </c>
      <c r="S126" s="213" t="s">
        <v>1344</v>
      </c>
      <c r="T126" s="213" t="s">
        <v>1344</v>
      </c>
      <c r="U126" s="211" t="s">
        <v>1344</v>
      </c>
      <c r="V126" s="212" t="s">
        <v>1344</v>
      </c>
      <c r="W126" s="212" t="s">
        <v>1344</v>
      </c>
      <c r="X126" s="201" t="s">
        <v>1344</v>
      </c>
      <c r="Y126" s="202" t="s">
        <v>1344</v>
      </c>
      <c r="Z126" s="203" t="s">
        <v>1344</v>
      </c>
      <c r="AA126" s="214" t="s">
        <v>1344</v>
      </c>
      <c r="AB126" s="284"/>
      <c r="AC126" s="284"/>
      <c r="AD126" s="284"/>
      <c r="AE126" s="284"/>
      <c r="AF126" s="284"/>
      <c r="AG126" s="284"/>
      <c r="AH126" s="284"/>
      <c r="AI126" s="285"/>
      <c r="AJ126" s="286"/>
      <c r="AK126" s="286"/>
      <c r="AL126" s="286"/>
    </row>
    <row r="127" spans="1:38" s="185" customFormat="1" ht="13.2" x14ac:dyDescent="0.25">
      <c r="A127" s="180"/>
      <c r="B127" s="224" t="str">
        <f t="shared" si="3"/>
        <v>AarhusBrisbaneSingapore</v>
      </c>
      <c r="C127" s="224" t="str">
        <f t="shared" si="5"/>
        <v>AarhusBrisbane</v>
      </c>
      <c r="D127" s="224" t="str">
        <f t="shared" si="4"/>
        <v>BrisbaneSingapore</v>
      </c>
      <c r="E127" s="210" t="s">
        <v>701</v>
      </c>
      <c r="F127" s="210" t="s">
        <v>833</v>
      </c>
      <c r="G127" s="210" t="s">
        <v>221</v>
      </c>
      <c r="H127" s="210" t="s">
        <v>599</v>
      </c>
      <c r="I127" s="210" t="s">
        <v>838</v>
      </c>
      <c r="J127" s="210" t="s">
        <v>835</v>
      </c>
      <c r="K127" s="210" t="s">
        <v>446</v>
      </c>
      <c r="L127" s="210" t="s">
        <v>446</v>
      </c>
      <c r="M127" s="210" t="s">
        <v>694</v>
      </c>
      <c r="N127" s="210" t="s">
        <v>446</v>
      </c>
      <c r="O127" s="199" t="s">
        <v>1344</v>
      </c>
      <c r="P127" s="241" t="s">
        <v>609</v>
      </c>
      <c r="Q127" s="241" t="s">
        <v>1344</v>
      </c>
      <c r="R127" s="241" t="s">
        <v>1344</v>
      </c>
      <c r="S127" s="213" t="s">
        <v>1344</v>
      </c>
      <c r="T127" s="213" t="s">
        <v>1344</v>
      </c>
      <c r="U127" s="211" t="s">
        <v>1344</v>
      </c>
      <c r="V127" s="212" t="s">
        <v>1344</v>
      </c>
      <c r="W127" s="212" t="s">
        <v>1344</v>
      </c>
      <c r="X127" s="201" t="s">
        <v>1344</v>
      </c>
      <c r="Y127" s="202" t="s">
        <v>1344</v>
      </c>
      <c r="Z127" s="203" t="s">
        <v>1344</v>
      </c>
      <c r="AA127" s="214" t="s">
        <v>1344</v>
      </c>
      <c r="AB127" s="284"/>
      <c r="AC127" s="284"/>
      <c r="AD127" s="284"/>
      <c r="AE127" s="284"/>
      <c r="AF127" s="284"/>
      <c r="AG127" s="284"/>
      <c r="AH127" s="284"/>
      <c r="AI127" s="285"/>
      <c r="AJ127" s="286"/>
      <c r="AK127" s="286"/>
      <c r="AL127" s="286"/>
    </row>
    <row r="128" spans="1:38" s="185" customFormat="1" ht="13.2" x14ac:dyDescent="0.25">
      <c r="A128" s="180"/>
      <c r="B128" s="224" t="str">
        <f t="shared" si="3"/>
        <v>AarhusAdelaideSingapore</v>
      </c>
      <c r="C128" s="224" t="str">
        <f t="shared" si="5"/>
        <v>AarhusAdelaide</v>
      </c>
      <c r="D128" s="224" t="str">
        <f t="shared" si="4"/>
        <v>AdelaideSingapore</v>
      </c>
      <c r="E128" s="210" t="s">
        <v>701</v>
      </c>
      <c r="F128" s="210" t="s">
        <v>833</v>
      </c>
      <c r="G128" s="210" t="s">
        <v>221</v>
      </c>
      <c r="H128" s="210" t="s">
        <v>600</v>
      </c>
      <c r="I128" s="210" t="s">
        <v>839</v>
      </c>
      <c r="J128" s="210" t="s">
        <v>835</v>
      </c>
      <c r="K128" s="210" t="s">
        <v>446</v>
      </c>
      <c r="L128" s="210" t="s">
        <v>446</v>
      </c>
      <c r="M128" s="210" t="s">
        <v>694</v>
      </c>
      <c r="N128" s="210" t="s">
        <v>446</v>
      </c>
      <c r="O128" s="199" t="s">
        <v>1344</v>
      </c>
      <c r="P128" s="241" t="s">
        <v>609</v>
      </c>
      <c r="Q128" s="241" t="s">
        <v>1344</v>
      </c>
      <c r="R128" s="241" t="s">
        <v>1344</v>
      </c>
      <c r="S128" s="213" t="s">
        <v>1344</v>
      </c>
      <c r="T128" s="213" t="s">
        <v>1344</v>
      </c>
      <c r="U128" s="211" t="s">
        <v>1344</v>
      </c>
      <c r="V128" s="212" t="s">
        <v>1344</v>
      </c>
      <c r="W128" s="212" t="s">
        <v>1344</v>
      </c>
      <c r="X128" s="201" t="s">
        <v>1344</v>
      </c>
      <c r="Y128" s="202" t="s">
        <v>1344</v>
      </c>
      <c r="Z128" s="203" t="s">
        <v>1344</v>
      </c>
      <c r="AA128" s="214" t="s">
        <v>1344</v>
      </c>
      <c r="AB128" s="284"/>
      <c r="AC128" s="284"/>
      <c r="AD128" s="284"/>
      <c r="AE128" s="284"/>
      <c r="AF128" s="284"/>
      <c r="AG128" s="284"/>
      <c r="AH128" s="284"/>
      <c r="AI128" s="285"/>
      <c r="AJ128" s="286"/>
      <c r="AK128" s="286"/>
      <c r="AL128" s="286"/>
    </row>
    <row r="129" spans="1:38" s="185" customFormat="1" ht="13.2" x14ac:dyDescent="0.25">
      <c r="A129" s="180"/>
      <c r="B129" s="224" t="str">
        <f t="shared" si="3"/>
        <v>CopenhagenSydneySingapore</v>
      </c>
      <c r="C129" s="224" t="str">
        <f t="shared" si="5"/>
        <v>CopenhagenSydney</v>
      </c>
      <c r="D129" s="224" t="str">
        <f t="shared" si="4"/>
        <v>SydneySingapore</v>
      </c>
      <c r="E129" s="210" t="s">
        <v>701</v>
      </c>
      <c r="F129" s="210" t="s">
        <v>833</v>
      </c>
      <c r="G129" s="210" t="s">
        <v>223</v>
      </c>
      <c r="H129" s="210" t="s">
        <v>597</v>
      </c>
      <c r="I129" s="210" t="s">
        <v>840</v>
      </c>
      <c r="J129" s="210" t="s">
        <v>835</v>
      </c>
      <c r="K129" s="210" t="s">
        <v>446</v>
      </c>
      <c r="L129" s="210" t="s">
        <v>446</v>
      </c>
      <c r="M129" s="210" t="s">
        <v>694</v>
      </c>
      <c r="N129" s="210" t="s">
        <v>446</v>
      </c>
      <c r="O129" s="199" t="s">
        <v>1344</v>
      </c>
      <c r="P129" s="241" t="s">
        <v>609</v>
      </c>
      <c r="Q129" s="241" t="s">
        <v>1344</v>
      </c>
      <c r="R129" s="241" t="s">
        <v>1344</v>
      </c>
      <c r="S129" s="213" t="s">
        <v>1344</v>
      </c>
      <c r="T129" s="213" t="s">
        <v>1344</v>
      </c>
      <c r="U129" s="211" t="s">
        <v>1344</v>
      </c>
      <c r="V129" s="212" t="s">
        <v>1344</v>
      </c>
      <c r="W129" s="212" t="s">
        <v>1344</v>
      </c>
      <c r="X129" s="201" t="s">
        <v>1344</v>
      </c>
      <c r="Y129" s="202" t="s">
        <v>1344</v>
      </c>
      <c r="Z129" s="203" t="s">
        <v>1344</v>
      </c>
      <c r="AA129" s="214" t="s">
        <v>1344</v>
      </c>
      <c r="AB129" s="284"/>
      <c r="AC129" s="284"/>
      <c r="AD129" s="284"/>
      <c r="AE129" s="284"/>
      <c r="AF129" s="284"/>
      <c r="AG129" s="284"/>
      <c r="AH129" s="284"/>
      <c r="AI129" s="285"/>
      <c r="AJ129" s="286"/>
      <c r="AK129" s="286"/>
      <c r="AL129" s="286"/>
    </row>
    <row r="130" spans="1:38" s="185" customFormat="1" ht="13.2" x14ac:dyDescent="0.25">
      <c r="A130" s="180"/>
      <c r="B130" s="224" t="str">
        <f t="shared" si="3"/>
        <v>CopenhagenMelbourneSingapore</v>
      </c>
      <c r="C130" s="224" t="str">
        <f t="shared" si="5"/>
        <v>CopenhagenMelbourne</v>
      </c>
      <c r="D130" s="224" t="str">
        <f t="shared" si="4"/>
        <v>MelbourneSingapore</v>
      </c>
      <c r="E130" s="210" t="s">
        <v>701</v>
      </c>
      <c r="F130" s="210" t="s">
        <v>833</v>
      </c>
      <c r="G130" s="210" t="s">
        <v>223</v>
      </c>
      <c r="H130" s="210" t="s">
        <v>598</v>
      </c>
      <c r="I130" s="210" t="s">
        <v>841</v>
      </c>
      <c r="J130" s="210" t="s">
        <v>835</v>
      </c>
      <c r="K130" s="210" t="s">
        <v>446</v>
      </c>
      <c r="L130" s="210" t="s">
        <v>446</v>
      </c>
      <c r="M130" s="210" t="s">
        <v>694</v>
      </c>
      <c r="N130" s="210" t="s">
        <v>446</v>
      </c>
      <c r="O130" s="199" t="s">
        <v>1344</v>
      </c>
      <c r="P130" s="241" t="s">
        <v>609</v>
      </c>
      <c r="Q130" s="241" t="s">
        <v>1344</v>
      </c>
      <c r="R130" s="241" t="s">
        <v>1344</v>
      </c>
      <c r="S130" s="213" t="s">
        <v>1344</v>
      </c>
      <c r="T130" s="213" t="s">
        <v>1344</v>
      </c>
      <c r="U130" s="211" t="s">
        <v>1344</v>
      </c>
      <c r="V130" s="212" t="s">
        <v>1344</v>
      </c>
      <c r="W130" s="212" t="s">
        <v>1344</v>
      </c>
      <c r="X130" s="201" t="s">
        <v>1344</v>
      </c>
      <c r="Y130" s="202" t="s">
        <v>1344</v>
      </c>
      <c r="Z130" s="203" t="s">
        <v>1344</v>
      </c>
      <c r="AA130" s="214" t="s">
        <v>1344</v>
      </c>
      <c r="AB130" s="284"/>
      <c r="AC130" s="284"/>
      <c r="AD130" s="284"/>
      <c r="AE130" s="284"/>
      <c r="AF130" s="284"/>
      <c r="AG130" s="284"/>
      <c r="AH130" s="284"/>
      <c r="AI130" s="285"/>
      <c r="AJ130" s="286"/>
      <c r="AK130" s="286"/>
      <c r="AL130" s="286"/>
    </row>
    <row r="131" spans="1:38" s="185" customFormat="1" ht="13.2" x14ac:dyDescent="0.25">
      <c r="A131" s="180"/>
      <c r="B131" s="224" t="str">
        <f t="shared" si="3"/>
        <v>CopenhagenFremantleSingapore</v>
      </c>
      <c r="C131" s="224" t="str">
        <f t="shared" si="5"/>
        <v>CopenhagenFremantle</v>
      </c>
      <c r="D131" s="224" t="str">
        <f t="shared" si="4"/>
        <v>FremantleSingapore</v>
      </c>
      <c r="E131" s="210" t="s">
        <v>701</v>
      </c>
      <c r="F131" s="210" t="s">
        <v>833</v>
      </c>
      <c r="G131" s="210" t="s">
        <v>223</v>
      </c>
      <c r="H131" s="210" t="s">
        <v>601</v>
      </c>
      <c r="I131" s="210" t="s">
        <v>842</v>
      </c>
      <c r="J131" s="210" t="s">
        <v>835</v>
      </c>
      <c r="K131" s="210" t="s">
        <v>446</v>
      </c>
      <c r="L131" s="210" t="s">
        <v>446</v>
      </c>
      <c r="M131" s="210" t="s">
        <v>694</v>
      </c>
      <c r="N131" s="210" t="s">
        <v>446</v>
      </c>
      <c r="O131" s="199" t="s">
        <v>1344</v>
      </c>
      <c r="P131" s="241" t="s">
        <v>609</v>
      </c>
      <c r="Q131" s="241" t="s">
        <v>1344</v>
      </c>
      <c r="R131" s="241" t="s">
        <v>1344</v>
      </c>
      <c r="S131" s="213" t="s">
        <v>1344</v>
      </c>
      <c r="T131" s="213" t="s">
        <v>1344</v>
      </c>
      <c r="U131" s="211" t="s">
        <v>1344</v>
      </c>
      <c r="V131" s="212" t="s">
        <v>1344</v>
      </c>
      <c r="W131" s="212" t="s">
        <v>1344</v>
      </c>
      <c r="X131" s="201" t="s">
        <v>1344</v>
      </c>
      <c r="Y131" s="202" t="s">
        <v>1344</v>
      </c>
      <c r="Z131" s="203" t="s">
        <v>1344</v>
      </c>
      <c r="AA131" s="214" t="s">
        <v>1344</v>
      </c>
      <c r="AB131" s="284"/>
      <c r="AC131" s="284"/>
      <c r="AD131" s="284"/>
      <c r="AE131" s="284"/>
      <c r="AF131" s="284"/>
      <c r="AG131" s="284"/>
      <c r="AH131" s="284"/>
      <c r="AI131" s="285"/>
      <c r="AJ131" s="286"/>
      <c r="AK131" s="286"/>
      <c r="AL131" s="286"/>
    </row>
    <row r="132" spans="1:38" s="185" customFormat="1" ht="13.2" x14ac:dyDescent="0.25">
      <c r="A132" s="180"/>
      <c r="B132" s="224" t="str">
        <f t="shared" si="3"/>
        <v>CopenhagenBrisbaneSingapore</v>
      </c>
      <c r="C132" s="224" t="str">
        <f t="shared" si="5"/>
        <v>CopenhagenBrisbane</v>
      </c>
      <c r="D132" s="224" t="str">
        <f t="shared" si="4"/>
        <v>BrisbaneSingapore</v>
      </c>
      <c r="E132" s="210" t="s">
        <v>701</v>
      </c>
      <c r="F132" s="210" t="s">
        <v>833</v>
      </c>
      <c r="G132" s="210" t="s">
        <v>223</v>
      </c>
      <c r="H132" s="210" t="s">
        <v>599</v>
      </c>
      <c r="I132" s="210" t="s">
        <v>843</v>
      </c>
      <c r="J132" s="210" t="s">
        <v>835</v>
      </c>
      <c r="K132" s="210" t="s">
        <v>446</v>
      </c>
      <c r="L132" s="210" t="s">
        <v>446</v>
      </c>
      <c r="M132" s="210" t="s">
        <v>694</v>
      </c>
      <c r="N132" s="210" t="s">
        <v>446</v>
      </c>
      <c r="O132" s="199" t="s">
        <v>1344</v>
      </c>
      <c r="P132" s="241" t="s">
        <v>609</v>
      </c>
      <c r="Q132" s="241" t="s">
        <v>1344</v>
      </c>
      <c r="R132" s="241" t="s">
        <v>1344</v>
      </c>
      <c r="S132" s="213" t="s">
        <v>1344</v>
      </c>
      <c r="T132" s="213" t="s">
        <v>1344</v>
      </c>
      <c r="U132" s="211" t="s">
        <v>1344</v>
      </c>
      <c r="V132" s="212" t="s">
        <v>1344</v>
      </c>
      <c r="W132" s="212" t="s">
        <v>1344</v>
      </c>
      <c r="X132" s="201" t="s">
        <v>1344</v>
      </c>
      <c r="Y132" s="202" t="s">
        <v>1344</v>
      </c>
      <c r="Z132" s="203" t="s">
        <v>1344</v>
      </c>
      <c r="AA132" s="214" t="s">
        <v>1344</v>
      </c>
      <c r="AB132" s="284"/>
      <c r="AC132" s="284"/>
      <c r="AD132" s="284"/>
      <c r="AE132" s="284"/>
      <c r="AF132" s="284"/>
      <c r="AG132" s="284"/>
      <c r="AH132" s="284"/>
      <c r="AI132" s="285"/>
      <c r="AJ132" s="286"/>
      <c r="AK132" s="286"/>
      <c r="AL132" s="286"/>
    </row>
    <row r="133" spans="1:38" s="185" customFormat="1" ht="13.2" x14ac:dyDescent="0.25">
      <c r="A133" s="180"/>
      <c r="B133" s="224" t="str">
        <f t="shared" si="3"/>
        <v>CopenhagenAdelaideSingapore</v>
      </c>
      <c r="C133" s="224" t="str">
        <f t="shared" si="5"/>
        <v>CopenhagenAdelaide</v>
      </c>
      <c r="D133" s="224" t="str">
        <f t="shared" si="4"/>
        <v>AdelaideSingapore</v>
      </c>
      <c r="E133" s="210" t="s">
        <v>701</v>
      </c>
      <c r="F133" s="210" t="s">
        <v>833</v>
      </c>
      <c r="G133" s="210" t="s">
        <v>223</v>
      </c>
      <c r="H133" s="210" t="s">
        <v>600</v>
      </c>
      <c r="I133" s="210" t="s">
        <v>844</v>
      </c>
      <c r="J133" s="210" t="s">
        <v>835</v>
      </c>
      <c r="K133" s="210" t="s">
        <v>446</v>
      </c>
      <c r="L133" s="210" t="s">
        <v>446</v>
      </c>
      <c r="M133" s="210" t="s">
        <v>694</v>
      </c>
      <c r="N133" s="210" t="s">
        <v>446</v>
      </c>
      <c r="O133" s="199" t="s">
        <v>1344</v>
      </c>
      <c r="P133" s="241" t="s">
        <v>609</v>
      </c>
      <c r="Q133" s="241" t="s">
        <v>1344</v>
      </c>
      <c r="R133" s="241" t="s">
        <v>1344</v>
      </c>
      <c r="S133" s="213" t="s">
        <v>1344</v>
      </c>
      <c r="T133" s="213" t="s">
        <v>1344</v>
      </c>
      <c r="U133" s="211" t="s">
        <v>1344</v>
      </c>
      <c r="V133" s="212" t="s">
        <v>1344</v>
      </c>
      <c r="W133" s="212" t="s">
        <v>1344</v>
      </c>
      <c r="X133" s="201" t="s">
        <v>1344</v>
      </c>
      <c r="Y133" s="202" t="s">
        <v>1344</v>
      </c>
      <c r="Z133" s="203" t="s">
        <v>1344</v>
      </c>
      <c r="AA133" s="214" t="s">
        <v>1344</v>
      </c>
      <c r="AB133" s="284"/>
      <c r="AC133" s="284"/>
      <c r="AD133" s="284"/>
      <c r="AE133" s="284"/>
      <c r="AF133" s="284"/>
      <c r="AG133" s="284"/>
      <c r="AH133" s="284"/>
      <c r="AI133" s="285"/>
      <c r="AJ133" s="286"/>
      <c r="AK133" s="286"/>
      <c r="AL133" s="286"/>
    </row>
    <row r="134" spans="1:38" s="185" customFormat="1" ht="13.2" x14ac:dyDescent="0.25">
      <c r="A134" s="180"/>
      <c r="B134" s="224" t="str">
        <f t="shared" si="3"/>
        <v>HelsinkiSydneySingapore</v>
      </c>
      <c r="C134" s="224" t="str">
        <f t="shared" si="5"/>
        <v>HelsinkiSydney</v>
      </c>
      <c r="D134" s="224" t="str">
        <f t="shared" si="4"/>
        <v>SydneySingapore</v>
      </c>
      <c r="E134" s="210" t="s">
        <v>701</v>
      </c>
      <c r="F134" s="210" t="s">
        <v>237</v>
      </c>
      <c r="G134" s="210" t="s">
        <v>236</v>
      </c>
      <c r="H134" s="210" t="s">
        <v>597</v>
      </c>
      <c r="I134" s="210" t="s">
        <v>845</v>
      </c>
      <c r="J134" s="210" t="s">
        <v>846</v>
      </c>
      <c r="K134" s="210" t="s">
        <v>446</v>
      </c>
      <c r="L134" s="210" t="s">
        <v>446</v>
      </c>
      <c r="M134" s="210" t="s">
        <v>694</v>
      </c>
      <c r="N134" s="210" t="s">
        <v>446</v>
      </c>
      <c r="O134" s="199" t="s">
        <v>1344</v>
      </c>
      <c r="P134" s="241" t="s">
        <v>609</v>
      </c>
      <c r="Q134" s="241" t="s">
        <v>1344</v>
      </c>
      <c r="R134" s="241" t="s">
        <v>1344</v>
      </c>
      <c r="S134" s="213" t="s">
        <v>1344</v>
      </c>
      <c r="T134" s="213" t="s">
        <v>1344</v>
      </c>
      <c r="U134" s="211" t="s">
        <v>1344</v>
      </c>
      <c r="V134" s="212" t="s">
        <v>1344</v>
      </c>
      <c r="W134" s="212" t="s">
        <v>1344</v>
      </c>
      <c r="X134" s="201" t="s">
        <v>1344</v>
      </c>
      <c r="Y134" s="202" t="s">
        <v>1344</v>
      </c>
      <c r="Z134" s="203" t="s">
        <v>1344</v>
      </c>
      <c r="AA134" s="214" t="s">
        <v>1344</v>
      </c>
      <c r="AB134" s="284"/>
      <c r="AC134" s="284"/>
      <c r="AD134" s="284"/>
      <c r="AE134" s="284"/>
      <c r="AF134" s="284"/>
      <c r="AG134" s="284"/>
      <c r="AH134" s="284"/>
      <c r="AI134" s="285"/>
      <c r="AJ134" s="286"/>
      <c r="AK134" s="286"/>
      <c r="AL134" s="286"/>
    </row>
    <row r="135" spans="1:38" s="185" customFormat="1" ht="13.2" x14ac:dyDescent="0.25">
      <c r="A135" s="180"/>
      <c r="B135" s="224" t="str">
        <f t="shared" si="3"/>
        <v>HelsinkiMelbourneSingapore</v>
      </c>
      <c r="C135" s="224" t="str">
        <f t="shared" si="5"/>
        <v>HelsinkiMelbourne</v>
      </c>
      <c r="D135" s="224" t="str">
        <f t="shared" si="4"/>
        <v>MelbourneSingapore</v>
      </c>
      <c r="E135" s="210" t="s">
        <v>701</v>
      </c>
      <c r="F135" s="210" t="s">
        <v>237</v>
      </c>
      <c r="G135" s="210" t="s">
        <v>236</v>
      </c>
      <c r="H135" s="210" t="s">
        <v>598</v>
      </c>
      <c r="I135" s="210" t="s">
        <v>847</v>
      </c>
      <c r="J135" s="210" t="s">
        <v>846</v>
      </c>
      <c r="K135" s="210" t="s">
        <v>446</v>
      </c>
      <c r="L135" s="210" t="s">
        <v>446</v>
      </c>
      <c r="M135" s="210" t="s">
        <v>694</v>
      </c>
      <c r="N135" s="210" t="s">
        <v>446</v>
      </c>
      <c r="O135" s="199" t="s">
        <v>1344</v>
      </c>
      <c r="P135" s="241" t="s">
        <v>609</v>
      </c>
      <c r="Q135" s="241" t="s">
        <v>1344</v>
      </c>
      <c r="R135" s="241" t="s">
        <v>1344</v>
      </c>
      <c r="S135" s="213" t="s">
        <v>1344</v>
      </c>
      <c r="T135" s="213" t="s">
        <v>1344</v>
      </c>
      <c r="U135" s="211" t="s">
        <v>1344</v>
      </c>
      <c r="V135" s="212" t="s">
        <v>1344</v>
      </c>
      <c r="W135" s="212" t="s">
        <v>1344</v>
      </c>
      <c r="X135" s="201" t="s">
        <v>1344</v>
      </c>
      <c r="Y135" s="202" t="s">
        <v>1344</v>
      </c>
      <c r="Z135" s="203" t="s">
        <v>1344</v>
      </c>
      <c r="AA135" s="214" t="s">
        <v>1344</v>
      </c>
      <c r="AB135" s="284"/>
      <c r="AC135" s="284"/>
      <c r="AD135" s="284"/>
      <c r="AE135" s="284"/>
      <c r="AF135" s="284"/>
      <c r="AG135" s="284"/>
      <c r="AH135" s="284"/>
      <c r="AI135" s="285"/>
      <c r="AJ135" s="286"/>
      <c r="AK135" s="286"/>
      <c r="AL135" s="286"/>
    </row>
    <row r="136" spans="1:38" s="185" customFormat="1" ht="13.2" x14ac:dyDescent="0.25">
      <c r="A136" s="180"/>
      <c r="B136" s="224" t="str">
        <f t="shared" ref="B136:B199" si="6">G136&amp;H136&amp;K136</f>
        <v>HelsinkiFremantleSingapore</v>
      </c>
      <c r="C136" s="224" t="str">
        <f t="shared" si="5"/>
        <v>HelsinkiFremantle</v>
      </c>
      <c r="D136" s="224" t="str">
        <f t="shared" ref="D136:D199" si="7">H136&amp;K136</f>
        <v>FremantleSingapore</v>
      </c>
      <c r="E136" s="210" t="s">
        <v>701</v>
      </c>
      <c r="F136" s="210" t="s">
        <v>237</v>
      </c>
      <c r="G136" s="210" t="s">
        <v>236</v>
      </c>
      <c r="H136" s="210" t="s">
        <v>601</v>
      </c>
      <c r="I136" s="210" t="s">
        <v>848</v>
      </c>
      <c r="J136" s="210" t="s">
        <v>846</v>
      </c>
      <c r="K136" s="210" t="s">
        <v>446</v>
      </c>
      <c r="L136" s="210" t="s">
        <v>446</v>
      </c>
      <c r="M136" s="210" t="s">
        <v>694</v>
      </c>
      <c r="N136" s="210" t="s">
        <v>446</v>
      </c>
      <c r="O136" s="199" t="s">
        <v>1344</v>
      </c>
      <c r="P136" s="241" t="s">
        <v>609</v>
      </c>
      <c r="Q136" s="241" t="s">
        <v>1344</v>
      </c>
      <c r="R136" s="241" t="s">
        <v>1344</v>
      </c>
      <c r="S136" s="213" t="s">
        <v>1344</v>
      </c>
      <c r="T136" s="213" t="s">
        <v>1344</v>
      </c>
      <c r="U136" s="211" t="s">
        <v>1344</v>
      </c>
      <c r="V136" s="212" t="s">
        <v>1344</v>
      </c>
      <c r="W136" s="212" t="s">
        <v>1344</v>
      </c>
      <c r="X136" s="201" t="s">
        <v>1344</v>
      </c>
      <c r="Y136" s="202" t="s">
        <v>1344</v>
      </c>
      <c r="Z136" s="203" t="s">
        <v>1344</v>
      </c>
      <c r="AA136" s="214" t="s">
        <v>1344</v>
      </c>
      <c r="AB136" s="284"/>
      <c r="AC136" s="284"/>
      <c r="AD136" s="284"/>
      <c r="AE136" s="284"/>
      <c r="AF136" s="284"/>
      <c r="AG136" s="284"/>
      <c r="AH136" s="284"/>
      <c r="AI136" s="285"/>
      <c r="AJ136" s="286"/>
      <c r="AK136" s="286"/>
      <c r="AL136" s="286"/>
    </row>
    <row r="137" spans="1:38" s="185" customFormat="1" ht="13.2" x14ac:dyDescent="0.25">
      <c r="A137" s="180"/>
      <c r="B137" s="224" t="str">
        <f t="shared" si="6"/>
        <v>HelsinkiBrisbaneSingapore</v>
      </c>
      <c r="C137" s="224" t="str">
        <f t="shared" ref="C137:C201" si="8">G137&amp;H137</f>
        <v>HelsinkiBrisbane</v>
      </c>
      <c r="D137" s="224" t="str">
        <f t="shared" si="7"/>
        <v>BrisbaneSingapore</v>
      </c>
      <c r="E137" s="210" t="s">
        <v>701</v>
      </c>
      <c r="F137" s="210" t="s">
        <v>237</v>
      </c>
      <c r="G137" s="210" t="s">
        <v>236</v>
      </c>
      <c r="H137" s="210" t="s">
        <v>599</v>
      </c>
      <c r="I137" s="210" t="s">
        <v>849</v>
      </c>
      <c r="J137" s="210" t="s">
        <v>846</v>
      </c>
      <c r="K137" s="210" t="s">
        <v>446</v>
      </c>
      <c r="L137" s="210" t="s">
        <v>446</v>
      </c>
      <c r="M137" s="210" t="s">
        <v>694</v>
      </c>
      <c r="N137" s="210" t="s">
        <v>446</v>
      </c>
      <c r="O137" s="199" t="s">
        <v>1344</v>
      </c>
      <c r="P137" s="241" t="s">
        <v>609</v>
      </c>
      <c r="Q137" s="241" t="s">
        <v>1344</v>
      </c>
      <c r="R137" s="241" t="s">
        <v>1344</v>
      </c>
      <c r="S137" s="213" t="s">
        <v>1344</v>
      </c>
      <c r="T137" s="213" t="s">
        <v>1344</v>
      </c>
      <c r="U137" s="211" t="s">
        <v>1344</v>
      </c>
      <c r="V137" s="212" t="s">
        <v>1344</v>
      </c>
      <c r="W137" s="212" t="s">
        <v>1344</v>
      </c>
      <c r="X137" s="201" t="s">
        <v>1344</v>
      </c>
      <c r="Y137" s="202" t="s">
        <v>1344</v>
      </c>
      <c r="Z137" s="203" t="s">
        <v>1344</v>
      </c>
      <c r="AA137" s="214" t="s">
        <v>1344</v>
      </c>
      <c r="AB137" s="284"/>
      <c r="AC137" s="284"/>
      <c r="AD137" s="284"/>
      <c r="AE137" s="284"/>
      <c r="AF137" s="284"/>
      <c r="AG137" s="284"/>
      <c r="AH137" s="284"/>
      <c r="AI137" s="285"/>
      <c r="AJ137" s="286"/>
      <c r="AK137" s="286"/>
      <c r="AL137" s="286"/>
    </row>
    <row r="138" spans="1:38" s="185" customFormat="1" ht="13.2" x14ac:dyDescent="0.25">
      <c r="A138" s="180"/>
      <c r="B138" s="224" t="str">
        <f t="shared" si="6"/>
        <v>HelsinkiAdelaideSingapore</v>
      </c>
      <c r="C138" s="224" t="str">
        <f t="shared" si="8"/>
        <v>HelsinkiAdelaide</v>
      </c>
      <c r="D138" s="224" t="str">
        <f t="shared" si="7"/>
        <v>AdelaideSingapore</v>
      </c>
      <c r="E138" s="210" t="s">
        <v>701</v>
      </c>
      <c r="F138" s="210" t="s">
        <v>237</v>
      </c>
      <c r="G138" s="210" t="s">
        <v>236</v>
      </c>
      <c r="H138" s="210" t="s">
        <v>600</v>
      </c>
      <c r="I138" s="210" t="s">
        <v>850</v>
      </c>
      <c r="J138" s="210" t="s">
        <v>846</v>
      </c>
      <c r="K138" s="210" t="s">
        <v>446</v>
      </c>
      <c r="L138" s="210" t="s">
        <v>446</v>
      </c>
      <c r="M138" s="210" t="s">
        <v>694</v>
      </c>
      <c r="N138" s="210" t="s">
        <v>446</v>
      </c>
      <c r="O138" s="199" t="s">
        <v>1344</v>
      </c>
      <c r="P138" s="241" t="s">
        <v>609</v>
      </c>
      <c r="Q138" s="241" t="s">
        <v>1344</v>
      </c>
      <c r="R138" s="241" t="s">
        <v>1344</v>
      </c>
      <c r="S138" s="213" t="s">
        <v>1344</v>
      </c>
      <c r="T138" s="213" t="s">
        <v>1344</v>
      </c>
      <c r="U138" s="211" t="s">
        <v>1344</v>
      </c>
      <c r="V138" s="212" t="s">
        <v>1344</v>
      </c>
      <c r="W138" s="212" t="s">
        <v>1344</v>
      </c>
      <c r="X138" s="201" t="s">
        <v>1344</v>
      </c>
      <c r="Y138" s="202" t="s">
        <v>1344</v>
      </c>
      <c r="Z138" s="203" t="s">
        <v>1344</v>
      </c>
      <c r="AA138" s="214" t="s">
        <v>1344</v>
      </c>
      <c r="AB138" s="284"/>
      <c r="AC138" s="284"/>
      <c r="AD138" s="284"/>
      <c r="AE138" s="284"/>
      <c r="AF138" s="284"/>
      <c r="AG138" s="284"/>
      <c r="AH138" s="284"/>
      <c r="AI138" s="285"/>
      <c r="AJ138" s="286"/>
      <c r="AK138" s="286"/>
      <c r="AL138" s="286"/>
    </row>
    <row r="139" spans="1:38" s="185" customFormat="1" ht="26.4" x14ac:dyDescent="0.25">
      <c r="A139" s="180"/>
      <c r="B139" s="224" t="str">
        <f t="shared" si="6"/>
        <v>FosSydneySingapore</v>
      </c>
      <c r="C139" s="224" t="str">
        <f t="shared" si="8"/>
        <v>FosSydney</v>
      </c>
      <c r="D139" s="224" t="str">
        <f t="shared" si="7"/>
        <v>SydneySingapore</v>
      </c>
      <c r="E139" s="210" t="s">
        <v>701</v>
      </c>
      <c r="F139" s="210" t="s">
        <v>239</v>
      </c>
      <c r="G139" s="210" t="s">
        <v>661</v>
      </c>
      <c r="H139" s="210" t="s">
        <v>597</v>
      </c>
      <c r="I139" s="210" t="s">
        <v>851</v>
      </c>
      <c r="J139" s="210" t="s">
        <v>852</v>
      </c>
      <c r="K139" s="210" t="s">
        <v>446</v>
      </c>
      <c r="L139" s="210" t="s">
        <v>446</v>
      </c>
      <c r="M139" s="210" t="s">
        <v>694</v>
      </c>
      <c r="N139" s="210" t="s">
        <v>446</v>
      </c>
      <c r="O139" s="199" t="s">
        <v>565</v>
      </c>
      <c r="P139" s="241">
        <v>141</v>
      </c>
      <c r="Q139" s="241">
        <v>141</v>
      </c>
      <c r="R139" s="241">
        <v>141</v>
      </c>
      <c r="S139" s="213" t="s">
        <v>695</v>
      </c>
      <c r="T139" s="213" t="s">
        <v>695</v>
      </c>
      <c r="U139" s="211">
        <v>0</v>
      </c>
      <c r="V139" s="212">
        <v>16</v>
      </c>
      <c r="W139" s="212">
        <v>4.5</v>
      </c>
      <c r="X139" s="201">
        <v>56</v>
      </c>
      <c r="Y139" s="202" t="s">
        <v>696</v>
      </c>
      <c r="Z139" s="203">
        <v>46265</v>
      </c>
      <c r="AA139" s="214" t="s">
        <v>1329</v>
      </c>
      <c r="AB139" s="284"/>
      <c r="AC139" s="284"/>
      <c r="AD139" s="284"/>
      <c r="AE139" s="284"/>
      <c r="AF139" s="284"/>
      <c r="AG139" s="284"/>
      <c r="AH139" s="284"/>
      <c r="AI139" s="285"/>
      <c r="AJ139" s="286"/>
      <c r="AK139" s="286"/>
      <c r="AL139" s="286"/>
    </row>
    <row r="140" spans="1:38" s="185" customFormat="1" ht="26.4" x14ac:dyDescent="0.25">
      <c r="A140" s="180"/>
      <c r="B140" s="224" t="str">
        <f t="shared" si="6"/>
        <v>FosMelbourneSingapore</v>
      </c>
      <c r="C140" s="224" t="str">
        <f t="shared" si="8"/>
        <v>FosMelbourne</v>
      </c>
      <c r="D140" s="224" t="str">
        <f t="shared" si="7"/>
        <v>MelbourneSingapore</v>
      </c>
      <c r="E140" s="210" t="s">
        <v>701</v>
      </c>
      <c r="F140" s="210" t="s">
        <v>239</v>
      </c>
      <c r="G140" s="210" t="s">
        <v>661</v>
      </c>
      <c r="H140" s="210" t="s">
        <v>598</v>
      </c>
      <c r="I140" s="210" t="s">
        <v>853</v>
      </c>
      <c r="J140" s="210" t="s">
        <v>852</v>
      </c>
      <c r="K140" s="210" t="s">
        <v>446</v>
      </c>
      <c r="L140" s="210" t="s">
        <v>446</v>
      </c>
      <c r="M140" s="210" t="s">
        <v>694</v>
      </c>
      <c r="N140" s="210" t="s">
        <v>446</v>
      </c>
      <c r="O140" s="199" t="s">
        <v>565</v>
      </c>
      <c r="P140" s="241">
        <v>117</v>
      </c>
      <c r="Q140" s="241">
        <v>117</v>
      </c>
      <c r="R140" s="241">
        <v>117</v>
      </c>
      <c r="S140" s="213" t="s">
        <v>695</v>
      </c>
      <c r="T140" s="213" t="s">
        <v>695</v>
      </c>
      <c r="U140" s="211">
        <v>0</v>
      </c>
      <c r="V140" s="212">
        <v>16</v>
      </c>
      <c r="W140" s="212">
        <v>4.5</v>
      </c>
      <c r="X140" s="201">
        <v>52</v>
      </c>
      <c r="Y140" s="202" t="s">
        <v>696</v>
      </c>
      <c r="Z140" s="203">
        <v>46265</v>
      </c>
      <c r="AA140" s="214" t="s">
        <v>1329</v>
      </c>
      <c r="AB140" s="284"/>
      <c r="AC140" s="284"/>
      <c r="AD140" s="284"/>
      <c r="AE140" s="284"/>
      <c r="AF140" s="284"/>
      <c r="AG140" s="284"/>
      <c r="AH140" s="284"/>
      <c r="AI140" s="285"/>
      <c r="AJ140" s="286"/>
      <c r="AK140" s="286"/>
      <c r="AL140" s="286"/>
    </row>
    <row r="141" spans="1:38" s="185" customFormat="1" ht="26.4" x14ac:dyDescent="0.25">
      <c r="A141" s="180"/>
      <c r="B141" s="224" t="str">
        <f t="shared" si="6"/>
        <v>FosFremantleSingapore</v>
      </c>
      <c r="C141" s="224" t="str">
        <f t="shared" si="8"/>
        <v>FosFremantle</v>
      </c>
      <c r="D141" s="224" t="str">
        <f t="shared" si="7"/>
        <v>FremantleSingapore</v>
      </c>
      <c r="E141" s="210" t="s">
        <v>701</v>
      </c>
      <c r="F141" s="210" t="s">
        <v>239</v>
      </c>
      <c r="G141" s="210" t="s">
        <v>661</v>
      </c>
      <c r="H141" s="210" t="s">
        <v>601</v>
      </c>
      <c r="I141" s="210" t="s">
        <v>854</v>
      </c>
      <c r="J141" s="210" t="s">
        <v>852</v>
      </c>
      <c r="K141" s="210" t="s">
        <v>446</v>
      </c>
      <c r="L141" s="210" t="s">
        <v>446</v>
      </c>
      <c r="M141" s="210" t="s">
        <v>694</v>
      </c>
      <c r="N141" s="210" t="s">
        <v>446</v>
      </c>
      <c r="O141" s="199" t="s">
        <v>565</v>
      </c>
      <c r="P141" s="241">
        <v>125</v>
      </c>
      <c r="Q141" s="241">
        <v>125</v>
      </c>
      <c r="R141" s="241">
        <v>125</v>
      </c>
      <c r="S141" s="213" t="s">
        <v>695</v>
      </c>
      <c r="T141" s="213" t="s">
        <v>695</v>
      </c>
      <c r="U141" s="211">
        <v>0</v>
      </c>
      <c r="V141" s="212">
        <v>16</v>
      </c>
      <c r="W141" s="212">
        <v>4.5</v>
      </c>
      <c r="X141" s="201">
        <v>51</v>
      </c>
      <c r="Y141" s="202" t="s">
        <v>696</v>
      </c>
      <c r="Z141" s="203">
        <v>46265</v>
      </c>
      <c r="AA141" s="214" t="s">
        <v>1329</v>
      </c>
      <c r="AB141" s="284"/>
      <c r="AC141" s="284"/>
      <c r="AD141" s="284"/>
      <c r="AE141" s="284"/>
      <c r="AF141" s="284"/>
      <c r="AG141" s="284"/>
      <c r="AH141" s="284"/>
      <c r="AI141" s="285"/>
      <c r="AJ141" s="286"/>
      <c r="AK141" s="286"/>
      <c r="AL141" s="286"/>
    </row>
    <row r="142" spans="1:38" s="185" customFormat="1" ht="26.4" x14ac:dyDescent="0.25">
      <c r="A142" s="180"/>
      <c r="B142" s="224" t="str">
        <f t="shared" si="6"/>
        <v>FosBrisbaneSingapore</v>
      </c>
      <c r="C142" s="224" t="str">
        <f t="shared" si="8"/>
        <v>FosBrisbane</v>
      </c>
      <c r="D142" s="224" t="str">
        <f t="shared" si="7"/>
        <v>BrisbaneSingapore</v>
      </c>
      <c r="E142" s="210" t="s">
        <v>701</v>
      </c>
      <c r="F142" s="210" t="s">
        <v>239</v>
      </c>
      <c r="G142" s="210" t="s">
        <v>661</v>
      </c>
      <c r="H142" s="210" t="s">
        <v>599</v>
      </c>
      <c r="I142" s="210" t="s">
        <v>855</v>
      </c>
      <c r="J142" s="210" t="s">
        <v>852</v>
      </c>
      <c r="K142" s="210" t="s">
        <v>446</v>
      </c>
      <c r="L142" s="210" t="s">
        <v>446</v>
      </c>
      <c r="M142" s="210" t="s">
        <v>694</v>
      </c>
      <c r="N142" s="210" t="s">
        <v>446</v>
      </c>
      <c r="O142" s="199" t="s">
        <v>565</v>
      </c>
      <c r="P142" s="241">
        <v>115</v>
      </c>
      <c r="Q142" s="241">
        <v>115</v>
      </c>
      <c r="R142" s="241">
        <v>115</v>
      </c>
      <c r="S142" s="213" t="s">
        <v>695</v>
      </c>
      <c r="T142" s="213" t="s">
        <v>695</v>
      </c>
      <c r="U142" s="211">
        <v>0</v>
      </c>
      <c r="V142" s="212">
        <v>16</v>
      </c>
      <c r="W142" s="212">
        <v>4.5</v>
      </c>
      <c r="X142" s="201">
        <v>52</v>
      </c>
      <c r="Y142" s="202" t="s">
        <v>696</v>
      </c>
      <c r="Z142" s="203">
        <v>46265</v>
      </c>
      <c r="AA142" s="214" t="s">
        <v>1329</v>
      </c>
      <c r="AB142" s="284"/>
      <c r="AC142" s="284"/>
      <c r="AD142" s="284"/>
      <c r="AE142" s="284"/>
      <c r="AF142" s="284"/>
      <c r="AG142" s="284"/>
      <c r="AH142" s="284"/>
      <c r="AI142" s="285"/>
      <c r="AJ142" s="286"/>
      <c r="AK142" s="286"/>
      <c r="AL142" s="286"/>
    </row>
    <row r="143" spans="1:38" s="185" customFormat="1" ht="26.4" x14ac:dyDescent="0.25">
      <c r="A143" s="180"/>
      <c r="B143" s="224" t="str">
        <f t="shared" si="6"/>
        <v>FosAdelaideSingapore</v>
      </c>
      <c r="C143" s="224" t="str">
        <f t="shared" si="8"/>
        <v>FosAdelaide</v>
      </c>
      <c r="D143" s="224" t="str">
        <f t="shared" si="7"/>
        <v>AdelaideSingapore</v>
      </c>
      <c r="E143" s="210" t="s">
        <v>701</v>
      </c>
      <c r="F143" s="210" t="s">
        <v>239</v>
      </c>
      <c r="G143" s="210" t="s">
        <v>661</v>
      </c>
      <c r="H143" s="210" t="s">
        <v>600</v>
      </c>
      <c r="I143" s="210" t="s">
        <v>856</v>
      </c>
      <c r="J143" s="210" t="s">
        <v>852</v>
      </c>
      <c r="K143" s="210" t="s">
        <v>446</v>
      </c>
      <c r="L143" s="210" t="s">
        <v>446</v>
      </c>
      <c r="M143" s="210" t="s">
        <v>694</v>
      </c>
      <c r="N143" s="210" t="s">
        <v>446</v>
      </c>
      <c r="O143" s="199" t="s">
        <v>565</v>
      </c>
      <c r="P143" s="241">
        <v>115</v>
      </c>
      <c r="Q143" s="241">
        <v>115</v>
      </c>
      <c r="R143" s="241">
        <v>115</v>
      </c>
      <c r="S143" s="213" t="s">
        <v>695</v>
      </c>
      <c r="T143" s="213" t="s">
        <v>695</v>
      </c>
      <c r="U143" s="211">
        <v>0</v>
      </c>
      <c r="V143" s="212">
        <v>16</v>
      </c>
      <c r="W143" s="212">
        <v>4.5</v>
      </c>
      <c r="X143" s="201">
        <v>61</v>
      </c>
      <c r="Y143" s="202" t="s">
        <v>696</v>
      </c>
      <c r="Z143" s="203">
        <v>46265</v>
      </c>
      <c r="AA143" s="214" t="s">
        <v>1329</v>
      </c>
      <c r="AB143" s="284"/>
      <c r="AC143" s="284"/>
      <c r="AD143" s="284"/>
      <c r="AE143" s="284"/>
      <c r="AF143" s="284"/>
      <c r="AG143" s="284"/>
      <c r="AH143" s="284"/>
      <c r="AI143" s="285"/>
      <c r="AJ143" s="286"/>
      <c r="AK143" s="286"/>
      <c r="AL143" s="286"/>
    </row>
    <row r="144" spans="1:38" s="185" customFormat="1" ht="26.4" x14ac:dyDescent="0.25">
      <c r="A144" s="180"/>
      <c r="B144" s="224" t="str">
        <f t="shared" si="6"/>
        <v>Le HavreSydneySingapore</v>
      </c>
      <c r="C144" s="224" t="str">
        <f t="shared" si="8"/>
        <v>Le HavreSydney</v>
      </c>
      <c r="D144" s="224" t="str">
        <f t="shared" si="7"/>
        <v>SydneySingapore</v>
      </c>
      <c r="E144" s="210" t="s">
        <v>701</v>
      </c>
      <c r="F144" s="210" t="s">
        <v>239</v>
      </c>
      <c r="G144" s="210" t="s">
        <v>238</v>
      </c>
      <c r="H144" s="210" t="s">
        <v>597</v>
      </c>
      <c r="I144" s="210" t="s">
        <v>857</v>
      </c>
      <c r="J144" s="210" t="s">
        <v>858</v>
      </c>
      <c r="K144" s="210" t="s">
        <v>446</v>
      </c>
      <c r="L144" s="210" t="s">
        <v>859</v>
      </c>
      <c r="M144" s="210" t="s">
        <v>694</v>
      </c>
      <c r="N144" s="210" t="s">
        <v>446</v>
      </c>
      <c r="O144" s="199" t="s">
        <v>565</v>
      </c>
      <c r="P144" s="241">
        <v>153</v>
      </c>
      <c r="Q144" s="241">
        <v>153</v>
      </c>
      <c r="R144" s="241">
        <v>153</v>
      </c>
      <c r="S144" s="213" t="s">
        <v>695</v>
      </c>
      <c r="T144" s="213" t="s">
        <v>695</v>
      </c>
      <c r="U144" s="211">
        <v>0</v>
      </c>
      <c r="V144" s="212">
        <v>16</v>
      </c>
      <c r="W144" s="212">
        <v>4.5</v>
      </c>
      <c r="X144" s="201">
        <v>56</v>
      </c>
      <c r="Y144" s="202" t="s">
        <v>696</v>
      </c>
      <c r="Z144" s="203">
        <v>46265</v>
      </c>
      <c r="AA144" s="214" t="s">
        <v>1329</v>
      </c>
      <c r="AB144" s="284"/>
      <c r="AC144" s="284"/>
      <c r="AD144" s="284"/>
      <c r="AE144" s="284"/>
      <c r="AF144" s="284"/>
      <c r="AG144" s="284"/>
      <c r="AH144" s="284"/>
      <c r="AI144" s="285"/>
      <c r="AJ144" s="286"/>
      <c r="AK144" s="286"/>
      <c r="AL144" s="286"/>
    </row>
    <row r="145" spans="1:38" s="185" customFormat="1" ht="26.4" x14ac:dyDescent="0.25">
      <c r="A145" s="180"/>
      <c r="B145" s="224" t="str">
        <f t="shared" si="6"/>
        <v>Le HavreMelbourneSingapore</v>
      </c>
      <c r="C145" s="224" t="str">
        <f t="shared" si="8"/>
        <v>Le HavreMelbourne</v>
      </c>
      <c r="D145" s="224" t="str">
        <f t="shared" si="7"/>
        <v>MelbourneSingapore</v>
      </c>
      <c r="E145" s="210" t="s">
        <v>701</v>
      </c>
      <c r="F145" s="210" t="s">
        <v>239</v>
      </c>
      <c r="G145" s="210" t="s">
        <v>238</v>
      </c>
      <c r="H145" s="210" t="s">
        <v>598</v>
      </c>
      <c r="I145" s="210" t="s">
        <v>860</v>
      </c>
      <c r="J145" s="210" t="s">
        <v>858</v>
      </c>
      <c r="K145" s="210" t="s">
        <v>446</v>
      </c>
      <c r="L145" s="210" t="s">
        <v>859</v>
      </c>
      <c r="M145" s="210" t="s">
        <v>694</v>
      </c>
      <c r="N145" s="210" t="s">
        <v>446</v>
      </c>
      <c r="O145" s="199" t="s">
        <v>565</v>
      </c>
      <c r="P145" s="241">
        <v>153</v>
      </c>
      <c r="Q145" s="241">
        <v>153</v>
      </c>
      <c r="R145" s="241">
        <v>153</v>
      </c>
      <c r="S145" s="213" t="s">
        <v>695</v>
      </c>
      <c r="T145" s="213" t="s">
        <v>695</v>
      </c>
      <c r="U145" s="211">
        <v>0</v>
      </c>
      <c r="V145" s="212">
        <v>16</v>
      </c>
      <c r="W145" s="212">
        <v>4.5</v>
      </c>
      <c r="X145" s="201">
        <v>52</v>
      </c>
      <c r="Y145" s="202" t="s">
        <v>696</v>
      </c>
      <c r="Z145" s="203">
        <v>46265</v>
      </c>
      <c r="AA145" s="214" t="s">
        <v>1329</v>
      </c>
      <c r="AB145" s="284"/>
      <c r="AC145" s="284"/>
      <c r="AD145" s="284"/>
      <c r="AE145" s="284"/>
      <c r="AF145" s="284"/>
      <c r="AG145" s="284"/>
      <c r="AH145" s="284"/>
      <c r="AI145" s="285"/>
      <c r="AJ145" s="286"/>
      <c r="AK145" s="286"/>
      <c r="AL145" s="286"/>
    </row>
    <row r="146" spans="1:38" s="185" customFormat="1" ht="26.4" x14ac:dyDescent="0.25">
      <c r="A146" s="180"/>
      <c r="B146" s="224" t="str">
        <f t="shared" si="6"/>
        <v>Le HavreFremantleSingapore</v>
      </c>
      <c r="C146" s="224" t="str">
        <f t="shared" si="8"/>
        <v>Le HavreFremantle</v>
      </c>
      <c r="D146" s="224" t="str">
        <f t="shared" si="7"/>
        <v>FremantleSingapore</v>
      </c>
      <c r="E146" s="210" t="s">
        <v>701</v>
      </c>
      <c r="F146" s="210" t="s">
        <v>239</v>
      </c>
      <c r="G146" s="210" t="s">
        <v>238</v>
      </c>
      <c r="H146" s="210" t="s">
        <v>601</v>
      </c>
      <c r="I146" s="210" t="s">
        <v>861</v>
      </c>
      <c r="J146" s="210" t="s">
        <v>858</v>
      </c>
      <c r="K146" s="210" t="s">
        <v>446</v>
      </c>
      <c r="L146" s="210" t="s">
        <v>446</v>
      </c>
      <c r="M146" s="210" t="s">
        <v>694</v>
      </c>
      <c r="N146" s="210" t="s">
        <v>446</v>
      </c>
      <c r="O146" s="199" t="s">
        <v>565</v>
      </c>
      <c r="P146" s="241">
        <v>139</v>
      </c>
      <c r="Q146" s="241">
        <v>139</v>
      </c>
      <c r="R146" s="241">
        <v>139</v>
      </c>
      <c r="S146" s="213" t="s">
        <v>695</v>
      </c>
      <c r="T146" s="213" t="s">
        <v>695</v>
      </c>
      <c r="U146" s="211">
        <v>0</v>
      </c>
      <c r="V146" s="212">
        <v>16</v>
      </c>
      <c r="W146" s="212">
        <v>4.5</v>
      </c>
      <c r="X146" s="201">
        <v>51</v>
      </c>
      <c r="Y146" s="202" t="s">
        <v>696</v>
      </c>
      <c r="Z146" s="203">
        <v>46265</v>
      </c>
      <c r="AA146" s="214" t="s">
        <v>1329</v>
      </c>
      <c r="AB146" s="284"/>
      <c r="AC146" s="284"/>
      <c r="AD146" s="284"/>
      <c r="AE146" s="284"/>
      <c r="AF146" s="284"/>
      <c r="AG146" s="284"/>
      <c r="AH146" s="284"/>
      <c r="AI146" s="285"/>
      <c r="AJ146" s="286"/>
      <c r="AK146" s="286"/>
      <c r="AL146" s="286"/>
    </row>
    <row r="147" spans="1:38" s="185" customFormat="1" ht="26.4" x14ac:dyDescent="0.25">
      <c r="A147" s="180"/>
      <c r="B147" s="224" t="str">
        <f t="shared" si="6"/>
        <v>Le HavreBrisbaneSingapore</v>
      </c>
      <c r="C147" s="224" t="str">
        <f t="shared" si="8"/>
        <v>Le HavreBrisbane</v>
      </c>
      <c r="D147" s="224" t="str">
        <f t="shared" si="7"/>
        <v>BrisbaneSingapore</v>
      </c>
      <c r="E147" s="210" t="s">
        <v>701</v>
      </c>
      <c r="F147" s="210" t="s">
        <v>239</v>
      </c>
      <c r="G147" s="210" t="s">
        <v>238</v>
      </c>
      <c r="H147" s="210" t="s">
        <v>599</v>
      </c>
      <c r="I147" s="210" t="s">
        <v>862</v>
      </c>
      <c r="J147" s="210" t="s">
        <v>858</v>
      </c>
      <c r="K147" s="210" t="s">
        <v>446</v>
      </c>
      <c r="L147" s="210" t="s">
        <v>446</v>
      </c>
      <c r="M147" s="210" t="s">
        <v>694</v>
      </c>
      <c r="N147" s="210" t="s">
        <v>446</v>
      </c>
      <c r="O147" s="199" t="s">
        <v>565</v>
      </c>
      <c r="P147" s="241">
        <v>129</v>
      </c>
      <c r="Q147" s="241">
        <v>129</v>
      </c>
      <c r="R147" s="241">
        <v>129</v>
      </c>
      <c r="S147" s="213" t="s">
        <v>695</v>
      </c>
      <c r="T147" s="213" t="s">
        <v>695</v>
      </c>
      <c r="U147" s="211">
        <v>0</v>
      </c>
      <c r="V147" s="212">
        <v>16</v>
      </c>
      <c r="W147" s="212">
        <v>4.5</v>
      </c>
      <c r="X147" s="201">
        <v>52</v>
      </c>
      <c r="Y147" s="202" t="s">
        <v>696</v>
      </c>
      <c r="Z147" s="203">
        <v>46265</v>
      </c>
      <c r="AA147" s="214" t="s">
        <v>1329</v>
      </c>
      <c r="AB147" s="284"/>
      <c r="AC147" s="284"/>
      <c r="AD147" s="284"/>
      <c r="AE147" s="284"/>
      <c r="AF147" s="284"/>
      <c r="AG147" s="284"/>
      <c r="AH147" s="284"/>
      <c r="AI147" s="285"/>
      <c r="AJ147" s="286"/>
      <c r="AK147" s="286"/>
      <c r="AL147" s="286"/>
    </row>
    <row r="148" spans="1:38" s="185" customFormat="1" ht="26.4" x14ac:dyDescent="0.25">
      <c r="A148" s="180"/>
      <c r="B148" s="224" t="str">
        <f t="shared" si="6"/>
        <v>Le HavreAdelaideSingapore</v>
      </c>
      <c r="C148" s="224" t="str">
        <f t="shared" si="8"/>
        <v>Le HavreAdelaide</v>
      </c>
      <c r="D148" s="224" t="str">
        <f t="shared" si="7"/>
        <v>AdelaideSingapore</v>
      </c>
      <c r="E148" s="210" t="s">
        <v>701</v>
      </c>
      <c r="F148" s="210" t="s">
        <v>239</v>
      </c>
      <c r="G148" s="210" t="s">
        <v>238</v>
      </c>
      <c r="H148" s="210" t="s">
        <v>600</v>
      </c>
      <c r="I148" s="210" t="s">
        <v>863</v>
      </c>
      <c r="J148" s="210" t="s">
        <v>858</v>
      </c>
      <c r="K148" s="210" t="s">
        <v>446</v>
      </c>
      <c r="L148" s="210" t="s">
        <v>446</v>
      </c>
      <c r="M148" s="210" t="s">
        <v>694</v>
      </c>
      <c r="N148" s="210" t="s">
        <v>446</v>
      </c>
      <c r="O148" s="199" t="s">
        <v>565</v>
      </c>
      <c r="P148" s="241">
        <v>129</v>
      </c>
      <c r="Q148" s="241">
        <v>129</v>
      </c>
      <c r="R148" s="241">
        <v>129</v>
      </c>
      <c r="S148" s="213" t="s">
        <v>695</v>
      </c>
      <c r="T148" s="213" t="s">
        <v>695</v>
      </c>
      <c r="U148" s="211">
        <v>0</v>
      </c>
      <c r="V148" s="212">
        <v>16</v>
      </c>
      <c r="W148" s="212">
        <v>4.5</v>
      </c>
      <c r="X148" s="201">
        <v>61</v>
      </c>
      <c r="Y148" s="202" t="s">
        <v>696</v>
      </c>
      <c r="Z148" s="203">
        <v>46265</v>
      </c>
      <c r="AA148" s="214" t="s">
        <v>1329</v>
      </c>
      <c r="AB148" s="284"/>
      <c r="AC148" s="284"/>
      <c r="AD148" s="284"/>
      <c r="AE148" s="284"/>
      <c r="AF148" s="284"/>
      <c r="AG148" s="284"/>
      <c r="AH148" s="284"/>
      <c r="AI148" s="285"/>
      <c r="AJ148" s="286"/>
      <c r="AK148" s="286"/>
      <c r="AL148" s="286"/>
    </row>
    <row r="149" spans="1:38" s="185" customFormat="1" ht="26.4" x14ac:dyDescent="0.25">
      <c r="A149" s="180"/>
      <c r="B149" s="224" t="str">
        <f t="shared" si="6"/>
        <v>LyonSydneySingapore</v>
      </c>
      <c r="C149" s="224" t="str">
        <f t="shared" si="8"/>
        <v>LyonSydney</v>
      </c>
      <c r="D149" s="224" t="str">
        <f t="shared" si="7"/>
        <v>SydneySingapore</v>
      </c>
      <c r="E149" s="210" t="s">
        <v>701</v>
      </c>
      <c r="F149" s="210" t="s">
        <v>239</v>
      </c>
      <c r="G149" s="210" t="s">
        <v>240</v>
      </c>
      <c r="H149" s="210" t="s">
        <v>597</v>
      </c>
      <c r="I149" s="210" t="s">
        <v>864</v>
      </c>
      <c r="J149" s="210" t="s">
        <v>865</v>
      </c>
      <c r="K149" s="210" t="s">
        <v>446</v>
      </c>
      <c r="L149" s="210" t="s">
        <v>446</v>
      </c>
      <c r="M149" s="210" t="s">
        <v>694</v>
      </c>
      <c r="N149" s="210" t="s">
        <v>446</v>
      </c>
      <c r="O149" s="199" t="s">
        <v>565</v>
      </c>
      <c r="P149" s="241">
        <v>144</v>
      </c>
      <c r="Q149" s="241">
        <v>144</v>
      </c>
      <c r="R149" s="241">
        <v>144</v>
      </c>
      <c r="S149" s="213" t="s">
        <v>695</v>
      </c>
      <c r="T149" s="213" t="s">
        <v>695</v>
      </c>
      <c r="U149" s="211">
        <v>0</v>
      </c>
      <c r="V149" s="212">
        <v>16</v>
      </c>
      <c r="W149" s="212">
        <v>4.5</v>
      </c>
      <c r="X149" s="201">
        <v>56</v>
      </c>
      <c r="Y149" s="202" t="s">
        <v>696</v>
      </c>
      <c r="Z149" s="203">
        <v>46265</v>
      </c>
      <c r="AA149" s="214" t="s">
        <v>1329</v>
      </c>
      <c r="AB149" s="284"/>
      <c r="AC149" s="284"/>
      <c r="AD149" s="284"/>
      <c r="AE149" s="284"/>
      <c r="AF149" s="284"/>
      <c r="AG149" s="284"/>
      <c r="AH149" s="284"/>
      <c r="AI149" s="285"/>
      <c r="AJ149" s="286"/>
      <c r="AK149" s="286"/>
      <c r="AL149" s="286"/>
    </row>
    <row r="150" spans="1:38" s="185" customFormat="1" ht="26.4" x14ac:dyDescent="0.25">
      <c r="A150" s="180"/>
      <c r="B150" s="224" t="str">
        <f t="shared" si="6"/>
        <v>LyonMelbourneSingapore</v>
      </c>
      <c r="C150" s="224" t="str">
        <f t="shared" si="8"/>
        <v>LyonMelbourne</v>
      </c>
      <c r="D150" s="224" t="str">
        <f t="shared" si="7"/>
        <v>MelbourneSingapore</v>
      </c>
      <c r="E150" s="210" t="s">
        <v>701</v>
      </c>
      <c r="F150" s="210" t="s">
        <v>239</v>
      </c>
      <c r="G150" s="210" t="s">
        <v>240</v>
      </c>
      <c r="H150" s="210" t="s">
        <v>598</v>
      </c>
      <c r="I150" s="210" t="s">
        <v>866</v>
      </c>
      <c r="J150" s="210" t="s">
        <v>865</v>
      </c>
      <c r="K150" s="210" t="s">
        <v>446</v>
      </c>
      <c r="L150" s="210" t="s">
        <v>446</v>
      </c>
      <c r="M150" s="210" t="s">
        <v>694</v>
      </c>
      <c r="N150" s="210" t="s">
        <v>446</v>
      </c>
      <c r="O150" s="199" t="s">
        <v>565</v>
      </c>
      <c r="P150" s="241">
        <v>115</v>
      </c>
      <c r="Q150" s="241">
        <v>115</v>
      </c>
      <c r="R150" s="241">
        <v>115</v>
      </c>
      <c r="S150" s="213" t="s">
        <v>695</v>
      </c>
      <c r="T150" s="213" t="s">
        <v>695</v>
      </c>
      <c r="U150" s="211">
        <v>0</v>
      </c>
      <c r="V150" s="212">
        <v>16</v>
      </c>
      <c r="W150" s="212">
        <v>4.5</v>
      </c>
      <c r="X150" s="201">
        <v>52</v>
      </c>
      <c r="Y150" s="202" t="s">
        <v>696</v>
      </c>
      <c r="Z150" s="203">
        <v>46265</v>
      </c>
      <c r="AA150" s="214" t="s">
        <v>1329</v>
      </c>
      <c r="AB150" s="284"/>
      <c r="AC150" s="284"/>
      <c r="AD150" s="284"/>
      <c r="AE150" s="284"/>
      <c r="AF150" s="284"/>
      <c r="AG150" s="284"/>
      <c r="AH150" s="284"/>
      <c r="AI150" s="285"/>
      <c r="AJ150" s="286"/>
      <c r="AK150" s="286"/>
      <c r="AL150" s="286"/>
    </row>
    <row r="151" spans="1:38" s="185" customFormat="1" ht="26.4" x14ac:dyDescent="0.25">
      <c r="A151" s="180"/>
      <c r="B151" s="224" t="str">
        <f t="shared" si="6"/>
        <v>LyonFremantleSingapore</v>
      </c>
      <c r="C151" s="224" t="str">
        <f t="shared" si="8"/>
        <v>LyonFremantle</v>
      </c>
      <c r="D151" s="224" t="str">
        <f t="shared" si="7"/>
        <v>FremantleSingapore</v>
      </c>
      <c r="E151" s="210" t="s">
        <v>701</v>
      </c>
      <c r="F151" s="210" t="s">
        <v>239</v>
      </c>
      <c r="G151" s="210" t="s">
        <v>240</v>
      </c>
      <c r="H151" s="210" t="s">
        <v>601</v>
      </c>
      <c r="I151" s="210" t="s">
        <v>867</v>
      </c>
      <c r="J151" s="210" t="s">
        <v>865</v>
      </c>
      <c r="K151" s="210" t="s">
        <v>446</v>
      </c>
      <c r="L151" s="210" t="s">
        <v>446</v>
      </c>
      <c r="M151" s="210" t="s">
        <v>694</v>
      </c>
      <c r="N151" s="210" t="s">
        <v>446</v>
      </c>
      <c r="O151" s="199" t="s">
        <v>565</v>
      </c>
      <c r="P151" s="241">
        <v>152</v>
      </c>
      <c r="Q151" s="241">
        <v>152</v>
      </c>
      <c r="R151" s="241">
        <v>152</v>
      </c>
      <c r="S151" s="213" t="s">
        <v>695</v>
      </c>
      <c r="T151" s="213" t="s">
        <v>695</v>
      </c>
      <c r="U151" s="211">
        <v>0</v>
      </c>
      <c r="V151" s="212">
        <v>16</v>
      </c>
      <c r="W151" s="212">
        <v>4.5</v>
      </c>
      <c r="X151" s="201">
        <v>51</v>
      </c>
      <c r="Y151" s="202" t="s">
        <v>696</v>
      </c>
      <c r="Z151" s="203">
        <v>46265</v>
      </c>
      <c r="AA151" s="214" t="s">
        <v>1329</v>
      </c>
      <c r="AB151" s="284"/>
      <c r="AC151" s="284"/>
      <c r="AD151" s="284"/>
      <c r="AE151" s="284"/>
      <c r="AF151" s="284"/>
      <c r="AG151" s="284"/>
      <c r="AH151" s="284"/>
      <c r="AI151" s="285"/>
      <c r="AJ151" s="286"/>
      <c r="AK151" s="286"/>
      <c r="AL151" s="286"/>
    </row>
    <row r="152" spans="1:38" s="185" customFormat="1" ht="26.4" x14ac:dyDescent="0.25">
      <c r="A152" s="180"/>
      <c r="B152" s="224" t="str">
        <f t="shared" si="6"/>
        <v>LyonBrisbaneSingapore</v>
      </c>
      <c r="C152" s="224" t="str">
        <f t="shared" si="8"/>
        <v>LyonBrisbane</v>
      </c>
      <c r="D152" s="224" t="str">
        <f t="shared" si="7"/>
        <v>BrisbaneSingapore</v>
      </c>
      <c r="E152" s="210" t="s">
        <v>701</v>
      </c>
      <c r="F152" s="210" t="s">
        <v>239</v>
      </c>
      <c r="G152" s="210" t="s">
        <v>240</v>
      </c>
      <c r="H152" s="210" t="s">
        <v>599</v>
      </c>
      <c r="I152" s="210" t="s">
        <v>868</v>
      </c>
      <c r="J152" s="210" t="s">
        <v>865</v>
      </c>
      <c r="K152" s="210" t="s">
        <v>446</v>
      </c>
      <c r="L152" s="210" t="s">
        <v>446</v>
      </c>
      <c r="M152" s="210" t="s">
        <v>694</v>
      </c>
      <c r="N152" s="210" t="s">
        <v>446</v>
      </c>
      <c r="O152" s="199" t="s">
        <v>565</v>
      </c>
      <c r="P152" s="241">
        <v>142</v>
      </c>
      <c r="Q152" s="241">
        <v>142</v>
      </c>
      <c r="R152" s="241">
        <v>142</v>
      </c>
      <c r="S152" s="213" t="s">
        <v>695</v>
      </c>
      <c r="T152" s="213" t="s">
        <v>695</v>
      </c>
      <c r="U152" s="211">
        <v>0</v>
      </c>
      <c r="V152" s="212">
        <v>16</v>
      </c>
      <c r="W152" s="212">
        <v>4.5</v>
      </c>
      <c r="X152" s="201">
        <v>52</v>
      </c>
      <c r="Y152" s="202" t="s">
        <v>696</v>
      </c>
      <c r="Z152" s="203">
        <v>46265</v>
      </c>
      <c r="AA152" s="214" t="s">
        <v>1329</v>
      </c>
      <c r="AB152" s="284"/>
      <c r="AC152" s="284"/>
      <c r="AD152" s="284"/>
      <c r="AE152" s="284"/>
      <c r="AF152" s="284"/>
      <c r="AG152" s="284"/>
      <c r="AH152" s="284"/>
      <c r="AI152" s="285"/>
      <c r="AJ152" s="286"/>
      <c r="AK152" s="286"/>
      <c r="AL152" s="286"/>
    </row>
    <row r="153" spans="1:38" s="185" customFormat="1" ht="26.4" x14ac:dyDescent="0.25">
      <c r="A153" s="180"/>
      <c r="B153" s="224" t="str">
        <f t="shared" si="6"/>
        <v>LyonAdelaideSingapore</v>
      </c>
      <c r="C153" s="224" t="str">
        <f t="shared" si="8"/>
        <v>LyonAdelaide</v>
      </c>
      <c r="D153" s="224" t="str">
        <f t="shared" si="7"/>
        <v>AdelaideSingapore</v>
      </c>
      <c r="E153" s="210" t="s">
        <v>701</v>
      </c>
      <c r="F153" s="210" t="s">
        <v>239</v>
      </c>
      <c r="G153" s="210" t="s">
        <v>240</v>
      </c>
      <c r="H153" s="210" t="s">
        <v>600</v>
      </c>
      <c r="I153" s="210" t="s">
        <v>869</v>
      </c>
      <c r="J153" s="210" t="s">
        <v>865</v>
      </c>
      <c r="K153" s="210" t="s">
        <v>446</v>
      </c>
      <c r="L153" s="210" t="s">
        <v>446</v>
      </c>
      <c r="M153" s="210" t="s">
        <v>694</v>
      </c>
      <c r="N153" s="210" t="s">
        <v>446</v>
      </c>
      <c r="O153" s="199" t="s">
        <v>565</v>
      </c>
      <c r="P153" s="241">
        <v>142</v>
      </c>
      <c r="Q153" s="241">
        <v>142</v>
      </c>
      <c r="R153" s="241">
        <v>142</v>
      </c>
      <c r="S153" s="213" t="s">
        <v>695</v>
      </c>
      <c r="T153" s="213" t="s">
        <v>695</v>
      </c>
      <c r="U153" s="211">
        <v>0</v>
      </c>
      <c r="V153" s="212">
        <v>16</v>
      </c>
      <c r="W153" s="212">
        <v>4.5</v>
      </c>
      <c r="X153" s="201">
        <v>61</v>
      </c>
      <c r="Y153" s="202" t="s">
        <v>696</v>
      </c>
      <c r="Z153" s="203">
        <v>46265</v>
      </c>
      <c r="AA153" s="214" t="s">
        <v>1329</v>
      </c>
      <c r="AB153" s="284"/>
      <c r="AC153" s="284"/>
      <c r="AD153" s="284"/>
      <c r="AE153" s="284"/>
      <c r="AF153" s="284"/>
      <c r="AG153" s="284"/>
      <c r="AH153" s="284"/>
      <c r="AI153" s="285"/>
      <c r="AJ153" s="286"/>
      <c r="AK153" s="286"/>
      <c r="AL153" s="286"/>
    </row>
    <row r="154" spans="1:38" s="185" customFormat="1" ht="26.4" x14ac:dyDescent="0.25">
      <c r="A154" s="180"/>
      <c r="B154" s="224" t="str">
        <f t="shared" si="6"/>
        <v>HamburgSydneySingapore</v>
      </c>
      <c r="C154" s="224" t="str">
        <f t="shared" si="8"/>
        <v>HamburgSydney</v>
      </c>
      <c r="D154" s="224" t="str">
        <f t="shared" si="7"/>
        <v>SydneySingapore</v>
      </c>
      <c r="E154" s="210" t="s">
        <v>701</v>
      </c>
      <c r="F154" s="210" t="s">
        <v>242</v>
      </c>
      <c r="G154" s="210" t="s">
        <v>241</v>
      </c>
      <c r="H154" s="210" t="s">
        <v>597</v>
      </c>
      <c r="I154" s="210" t="s">
        <v>870</v>
      </c>
      <c r="J154" s="210" t="s">
        <v>871</v>
      </c>
      <c r="K154" s="210" t="s">
        <v>446</v>
      </c>
      <c r="L154" s="210" t="s">
        <v>446</v>
      </c>
      <c r="M154" s="210" t="s">
        <v>694</v>
      </c>
      <c r="N154" s="210" t="s">
        <v>446</v>
      </c>
      <c r="O154" s="199" t="s">
        <v>565</v>
      </c>
      <c r="P154" s="241">
        <v>112</v>
      </c>
      <c r="Q154" s="241">
        <v>112</v>
      </c>
      <c r="R154" s="241">
        <v>112</v>
      </c>
      <c r="S154" s="213" t="s">
        <v>695</v>
      </c>
      <c r="T154" s="213" t="s">
        <v>695</v>
      </c>
      <c r="U154" s="211">
        <v>0</v>
      </c>
      <c r="V154" s="212">
        <v>16</v>
      </c>
      <c r="W154" s="212">
        <v>4.5</v>
      </c>
      <c r="X154" s="201">
        <v>56</v>
      </c>
      <c r="Y154" s="202" t="s">
        <v>696</v>
      </c>
      <c r="Z154" s="203">
        <v>46265</v>
      </c>
      <c r="AA154" s="214" t="s">
        <v>1329</v>
      </c>
      <c r="AB154" s="284"/>
      <c r="AC154" s="284"/>
      <c r="AD154" s="284"/>
      <c r="AE154" s="284"/>
      <c r="AF154" s="284"/>
      <c r="AG154" s="284"/>
      <c r="AH154" s="284"/>
      <c r="AI154" s="285"/>
      <c r="AJ154" s="286"/>
      <c r="AK154" s="286"/>
      <c r="AL154" s="286"/>
    </row>
    <row r="155" spans="1:38" s="185" customFormat="1" ht="26.4" x14ac:dyDescent="0.25">
      <c r="A155" s="180"/>
      <c r="B155" s="224" t="str">
        <f t="shared" si="6"/>
        <v>HamburgMelbourneSingapore</v>
      </c>
      <c r="C155" s="224" t="str">
        <f t="shared" si="8"/>
        <v>HamburgMelbourne</v>
      </c>
      <c r="D155" s="224" t="str">
        <f t="shared" si="7"/>
        <v>MelbourneSingapore</v>
      </c>
      <c r="E155" s="210" t="s">
        <v>701</v>
      </c>
      <c r="F155" s="210" t="s">
        <v>242</v>
      </c>
      <c r="G155" s="210" t="s">
        <v>241</v>
      </c>
      <c r="H155" s="210" t="s">
        <v>598</v>
      </c>
      <c r="I155" s="210" t="s">
        <v>872</v>
      </c>
      <c r="J155" s="210" t="s">
        <v>871</v>
      </c>
      <c r="K155" s="210" t="s">
        <v>446</v>
      </c>
      <c r="L155" s="210" t="s">
        <v>446</v>
      </c>
      <c r="M155" s="210" t="s">
        <v>694</v>
      </c>
      <c r="N155" s="210" t="s">
        <v>446</v>
      </c>
      <c r="O155" s="199" t="s">
        <v>565</v>
      </c>
      <c r="P155" s="241">
        <v>112</v>
      </c>
      <c r="Q155" s="241">
        <v>112</v>
      </c>
      <c r="R155" s="241">
        <v>112</v>
      </c>
      <c r="S155" s="213" t="s">
        <v>695</v>
      </c>
      <c r="T155" s="213" t="s">
        <v>695</v>
      </c>
      <c r="U155" s="211">
        <v>0</v>
      </c>
      <c r="V155" s="212">
        <v>16</v>
      </c>
      <c r="W155" s="212">
        <v>4.5</v>
      </c>
      <c r="X155" s="201">
        <v>52</v>
      </c>
      <c r="Y155" s="202" t="s">
        <v>696</v>
      </c>
      <c r="Z155" s="203">
        <v>46265</v>
      </c>
      <c r="AA155" s="214" t="s">
        <v>1329</v>
      </c>
      <c r="AB155" s="284"/>
      <c r="AC155" s="284"/>
      <c r="AD155" s="284"/>
      <c r="AE155" s="284"/>
      <c r="AF155" s="284"/>
      <c r="AG155" s="284"/>
      <c r="AH155" s="284"/>
      <c r="AI155" s="285"/>
      <c r="AJ155" s="286"/>
      <c r="AK155" s="286"/>
      <c r="AL155" s="286"/>
    </row>
    <row r="156" spans="1:38" s="185" customFormat="1" ht="26.4" x14ac:dyDescent="0.25">
      <c r="A156" s="180"/>
      <c r="B156" s="224" t="str">
        <f t="shared" si="6"/>
        <v>HamburgFremantleSingapore</v>
      </c>
      <c r="C156" s="224" t="str">
        <f t="shared" si="8"/>
        <v>HamburgFremantle</v>
      </c>
      <c r="D156" s="224" t="str">
        <f t="shared" si="7"/>
        <v>FremantleSingapore</v>
      </c>
      <c r="E156" s="210" t="s">
        <v>701</v>
      </c>
      <c r="F156" s="210" t="s">
        <v>242</v>
      </c>
      <c r="G156" s="210" t="s">
        <v>241</v>
      </c>
      <c r="H156" s="210" t="s">
        <v>601</v>
      </c>
      <c r="I156" s="210" t="s">
        <v>873</v>
      </c>
      <c r="J156" s="210" t="s">
        <v>871</v>
      </c>
      <c r="K156" s="210" t="s">
        <v>446</v>
      </c>
      <c r="L156" s="210" t="s">
        <v>446</v>
      </c>
      <c r="M156" s="210" t="s">
        <v>694</v>
      </c>
      <c r="N156" s="210" t="s">
        <v>446</v>
      </c>
      <c r="O156" s="199" t="s">
        <v>565</v>
      </c>
      <c r="P156" s="241">
        <v>106</v>
      </c>
      <c r="Q156" s="241">
        <v>106</v>
      </c>
      <c r="R156" s="241">
        <v>106</v>
      </c>
      <c r="S156" s="213" t="s">
        <v>695</v>
      </c>
      <c r="T156" s="213" t="s">
        <v>695</v>
      </c>
      <c r="U156" s="211">
        <v>0</v>
      </c>
      <c r="V156" s="212">
        <v>16</v>
      </c>
      <c r="W156" s="212">
        <v>4.5</v>
      </c>
      <c r="X156" s="201">
        <v>51</v>
      </c>
      <c r="Y156" s="202" t="s">
        <v>696</v>
      </c>
      <c r="Z156" s="203">
        <v>46265</v>
      </c>
      <c r="AA156" s="214" t="s">
        <v>1329</v>
      </c>
      <c r="AB156" s="284"/>
      <c r="AC156" s="284"/>
      <c r="AD156" s="284"/>
      <c r="AE156" s="284"/>
      <c r="AF156" s="284"/>
      <c r="AG156" s="284"/>
      <c r="AH156" s="284"/>
      <c r="AI156" s="285"/>
      <c r="AJ156" s="286"/>
      <c r="AK156" s="286"/>
      <c r="AL156" s="286"/>
    </row>
    <row r="157" spans="1:38" s="185" customFormat="1" ht="26.4" x14ac:dyDescent="0.25">
      <c r="A157" s="180"/>
      <c r="B157" s="224" t="str">
        <f t="shared" si="6"/>
        <v>HamburgBrisbaneSingapore</v>
      </c>
      <c r="C157" s="224" t="str">
        <f t="shared" si="8"/>
        <v>HamburgBrisbane</v>
      </c>
      <c r="D157" s="224" t="str">
        <f t="shared" si="7"/>
        <v>BrisbaneSingapore</v>
      </c>
      <c r="E157" s="210" t="s">
        <v>701</v>
      </c>
      <c r="F157" s="210" t="s">
        <v>242</v>
      </c>
      <c r="G157" s="210" t="s">
        <v>241</v>
      </c>
      <c r="H157" s="210" t="s">
        <v>599</v>
      </c>
      <c r="I157" s="210" t="s">
        <v>874</v>
      </c>
      <c r="J157" s="210" t="s">
        <v>871</v>
      </c>
      <c r="K157" s="210" t="s">
        <v>446</v>
      </c>
      <c r="L157" s="210" t="s">
        <v>446</v>
      </c>
      <c r="M157" s="210" t="s">
        <v>694</v>
      </c>
      <c r="N157" s="210" t="s">
        <v>446</v>
      </c>
      <c r="O157" s="199" t="s">
        <v>565</v>
      </c>
      <c r="P157" s="241">
        <v>106</v>
      </c>
      <c r="Q157" s="241">
        <v>106</v>
      </c>
      <c r="R157" s="241">
        <v>106</v>
      </c>
      <c r="S157" s="213" t="s">
        <v>695</v>
      </c>
      <c r="T157" s="213" t="s">
        <v>695</v>
      </c>
      <c r="U157" s="211">
        <v>0</v>
      </c>
      <c r="V157" s="212">
        <v>16</v>
      </c>
      <c r="W157" s="212">
        <v>4.5</v>
      </c>
      <c r="X157" s="201">
        <v>52</v>
      </c>
      <c r="Y157" s="202" t="s">
        <v>696</v>
      </c>
      <c r="Z157" s="203">
        <v>46265</v>
      </c>
      <c r="AA157" s="214" t="s">
        <v>1329</v>
      </c>
      <c r="AB157" s="284"/>
      <c r="AC157" s="284"/>
      <c r="AD157" s="284"/>
      <c r="AE157" s="284"/>
      <c r="AF157" s="284"/>
      <c r="AG157" s="284"/>
      <c r="AH157" s="284"/>
      <c r="AI157" s="285"/>
      <c r="AJ157" s="286"/>
      <c r="AK157" s="286"/>
      <c r="AL157" s="286"/>
    </row>
    <row r="158" spans="1:38" s="185" customFormat="1" ht="26.4" x14ac:dyDescent="0.25">
      <c r="A158" s="180"/>
      <c r="B158" s="224" t="str">
        <f t="shared" si="6"/>
        <v>HamburgAdelaideSingapore</v>
      </c>
      <c r="C158" s="224" t="str">
        <f t="shared" si="8"/>
        <v>HamburgAdelaide</v>
      </c>
      <c r="D158" s="224" t="str">
        <f t="shared" si="7"/>
        <v>AdelaideSingapore</v>
      </c>
      <c r="E158" s="210" t="s">
        <v>701</v>
      </c>
      <c r="F158" s="210" t="s">
        <v>242</v>
      </c>
      <c r="G158" s="210" t="s">
        <v>241</v>
      </c>
      <c r="H158" s="210" t="s">
        <v>600</v>
      </c>
      <c r="I158" s="210" t="s">
        <v>875</v>
      </c>
      <c r="J158" s="210" t="s">
        <v>871</v>
      </c>
      <c r="K158" s="210" t="s">
        <v>446</v>
      </c>
      <c r="L158" s="210" t="s">
        <v>446</v>
      </c>
      <c r="M158" s="210" t="s">
        <v>694</v>
      </c>
      <c r="N158" s="210" t="s">
        <v>446</v>
      </c>
      <c r="O158" s="199" t="s">
        <v>565</v>
      </c>
      <c r="P158" s="241">
        <v>106</v>
      </c>
      <c r="Q158" s="241">
        <v>106</v>
      </c>
      <c r="R158" s="241">
        <v>106</v>
      </c>
      <c r="S158" s="213" t="s">
        <v>695</v>
      </c>
      <c r="T158" s="213" t="s">
        <v>695</v>
      </c>
      <c r="U158" s="211">
        <v>0</v>
      </c>
      <c r="V158" s="212">
        <v>16</v>
      </c>
      <c r="W158" s="212">
        <v>4.5</v>
      </c>
      <c r="X158" s="201">
        <v>61</v>
      </c>
      <c r="Y158" s="202" t="s">
        <v>696</v>
      </c>
      <c r="Z158" s="203">
        <v>46265</v>
      </c>
      <c r="AA158" s="214" t="s">
        <v>1329</v>
      </c>
      <c r="AB158" s="284"/>
      <c r="AC158" s="284"/>
      <c r="AD158" s="284"/>
      <c r="AE158" s="284"/>
      <c r="AF158" s="284"/>
      <c r="AG158" s="284"/>
      <c r="AH158" s="284"/>
      <c r="AI158" s="285"/>
      <c r="AJ158" s="286"/>
      <c r="AK158" s="286"/>
      <c r="AL158" s="286"/>
    </row>
    <row r="159" spans="1:38" s="185" customFormat="1" ht="13.2" x14ac:dyDescent="0.25">
      <c r="A159" s="180"/>
      <c r="B159" s="224" t="str">
        <f t="shared" si="6"/>
        <v>Hong KongSydneyHong Kong</v>
      </c>
      <c r="C159" s="224" t="str">
        <f t="shared" si="8"/>
        <v>Hong KongSydney</v>
      </c>
      <c r="D159" s="224" t="str">
        <f t="shared" si="7"/>
        <v>SydneyHong Kong</v>
      </c>
      <c r="E159" s="210" t="s">
        <v>715</v>
      </c>
      <c r="F159" s="210" t="s">
        <v>248</v>
      </c>
      <c r="G159" s="210" t="s">
        <v>248</v>
      </c>
      <c r="H159" s="210" t="s">
        <v>597</v>
      </c>
      <c r="I159" s="210" t="s">
        <v>876</v>
      </c>
      <c r="J159" s="210" t="s">
        <v>877</v>
      </c>
      <c r="K159" s="210" t="s">
        <v>248</v>
      </c>
      <c r="L159" s="210" t="s">
        <v>248</v>
      </c>
      <c r="M159" s="210" t="s">
        <v>748</v>
      </c>
      <c r="N159" s="210" t="s">
        <v>248</v>
      </c>
      <c r="O159" s="199" t="s">
        <v>565</v>
      </c>
      <c r="P159" s="241">
        <v>54</v>
      </c>
      <c r="Q159" s="241">
        <v>54</v>
      </c>
      <c r="R159" s="241">
        <v>54</v>
      </c>
      <c r="S159" s="213" t="s">
        <v>695</v>
      </c>
      <c r="T159" s="213" t="s">
        <v>695</v>
      </c>
      <c r="U159" s="211">
        <v>3</v>
      </c>
      <c r="V159" s="212">
        <v>10</v>
      </c>
      <c r="W159" s="212" t="s">
        <v>695</v>
      </c>
      <c r="X159" s="201">
        <v>25</v>
      </c>
      <c r="Y159" s="202" t="s">
        <v>696</v>
      </c>
      <c r="Z159" s="203">
        <v>46265</v>
      </c>
      <c r="AA159" s="214" t="s">
        <v>1347</v>
      </c>
      <c r="AB159" s="284"/>
      <c r="AC159" s="284"/>
      <c r="AD159" s="284"/>
      <c r="AE159" s="284"/>
      <c r="AF159" s="284"/>
      <c r="AG159" s="284"/>
      <c r="AH159" s="284"/>
      <c r="AI159" s="285"/>
      <c r="AJ159" s="286"/>
      <c r="AK159" s="286"/>
      <c r="AL159" s="286"/>
    </row>
    <row r="160" spans="1:38" s="185" customFormat="1" ht="13.2" x14ac:dyDescent="0.25">
      <c r="A160" s="180"/>
      <c r="B160" s="224" t="str">
        <f t="shared" si="6"/>
        <v>Hong KongMelbourneHong Kong</v>
      </c>
      <c r="C160" s="224" t="str">
        <f t="shared" si="8"/>
        <v>Hong KongMelbourne</v>
      </c>
      <c r="D160" s="224" t="str">
        <f t="shared" si="7"/>
        <v>MelbourneHong Kong</v>
      </c>
      <c r="E160" s="210" t="s">
        <v>715</v>
      </c>
      <c r="F160" s="210" t="s">
        <v>248</v>
      </c>
      <c r="G160" s="210" t="s">
        <v>248</v>
      </c>
      <c r="H160" s="210" t="s">
        <v>598</v>
      </c>
      <c r="I160" s="210" t="s">
        <v>878</v>
      </c>
      <c r="J160" s="210" t="s">
        <v>877</v>
      </c>
      <c r="K160" s="210" t="s">
        <v>248</v>
      </c>
      <c r="L160" s="210" t="s">
        <v>248</v>
      </c>
      <c r="M160" s="210" t="s">
        <v>748</v>
      </c>
      <c r="N160" s="210" t="s">
        <v>248</v>
      </c>
      <c r="O160" s="199" t="s">
        <v>565</v>
      </c>
      <c r="P160" s="241">
        <v>54</v>
      </c>
      <c r="Q160" s="241">
        <v>54</v>
      </c>
      <c r="R160" s="241">
        <v>54</v>
      </c>
      <c r="S160" s="213" t="s">
        <v>695</v>
      </c>
      <c r="T160" s="213" t="s">
        <v>695</v>
      </c>
      <c r="U160" s="211">
        <v>3</v>
      </c>
      <c r="V160" s="212">
        <v>10</v>
      </c>
      <c r="W160" s="212" t="s">
        <v>695</v>
      </c>
      <c r="X160" s="201">
        <v>25</v>
      </c>
      <c r="Y160" s="202" t="s">
        <v>696</v>
      </c>
      <c r="Z160" s="203">
        <v>46265</v>
      </c>
      <c r="AA160" s="214" t="s">
        <v>1347</v>
      </c>
      <c r="AB160" s="284"/>
      <c r="AC160" s="284"/>
      <c r="AD160" s="284"/>
      <c r="AE160" s="284"/>
      <c r="AF160" s="284"/>
      <c r="AG160" s="284"/>
      <c r="AH160" s="284"/>
      <c r="AI160" s="285"/>
      <c r="AJ160" s="286"/>
      <c r="AK160" s="286"/>
      <c r="AL160" s="286"/>
    </row>
    <row r="161" spans="1:38" s="185" customFormat="1" ht="13.2" x14ac:dyDescent="0.25">
      <c r="A161" s="180"/>
      <c r="B161" s="224" t="str">
        <f t="shared" si="6"/>
        <v>Hong KongFremantleSingapore</v>
      </c>
      <c r="C161" s="224" t="str">
        <f t="shared" si="8"/>
        <v>Hong KongFremantle</v>
      </c>
      <c r="D161" s="224" t="str">
        <f t="shared" si="7"/>
        <v>FremantleSingapore</v>
      </c>
      <c r="E161" s="210" t="s">
        <v>715</v>
      </c>
      <c r="F161" s="210" t="s">
        <v>248</v>
      </c>
      <c r="G161" s="210" t="s">
        <v>248</v>
      </c>
      <c r="H161" s="210" t="s">
        <v>601</v>
      </c>
      <c r="I161" s="210" t="s">
        <v>879</v>
      </c>
      <c r="J161" s="210" t="s">
        <v>877</v>
      </c>
      <c r="K161" s="210" t="s">
        <v>446</v>
      </c>
      <c r="L161" s="210" t="s">
        <v>446</v>
      </c>
      <c r="M161" s="210" t="s">
        <v>694</v>
      </c>
      <c r="N161" s="210" t="s">
        <v>248</v>
      </c>
      <c r="O161" s="199" t="s">
        <v>565</v>
      </c>
      <c r="P161" s="241">
        <v>65</v>
      </c>
      <c r="Q161" s="241">
        <v>65</v>
      </c>
      <c r="R161" s="241">
        <v>65</v>
      </c>
      <c r="S161" s="213" t="s">
        <v>695</v>
      </c>
      <c r="T161" s="213" t="s">
        <v>695</v>
      </c>
      <c r="U161" s="211">
        <v>3</v>
      </c>
      <c r="V161" s="212">
        <v>16</v>
      </c>
      <c r="W161" s="212" t="s">
        <v>695</v>
      </c>
      <c r="X161" s="201">
        <v>24</v>
      </c>
      <c r="Y161" s="202" t="s">
        <v>696</v>
      </c>
      <c r="Z161" s="203">
        <v>46265</v>
      </c>
      <c r="AA161" s="214" t="s">
        <v>1347</v>
      </c>
      <c r="AB161" s="284"/>
      <c r="AC161" s="284"/>
      <c r="AD161" s="284"/>
      <c r="AE161" s="284"/>
      <c r="AF161" s="284"/>
      <c r="AG161" s="284"/>
      <c r="AH161" s="284"/>
      <c r="AI161" s="285"/>
      <c r="AJ161" s="286"/>
      <c r="AK161" s="286"/>
      <c r="AL161" s="286"/>
    </row>
    <row r="162" spans="1:38" s="185" customFormat="1" ht="13.2" x14ac:dyDescent="0.25">
      <c r="A162" s="180"/>
      <c r="B162" s="224" t="str">
        <f t="shared" si="6"/>
        <v>Hong KongBrisbaneHong Kong</v>
      </c>
      <c r="C162" s="224" t="str">
        <f t="shared" si="8"/>
        <v>Hong KongBrisbane</v>
      </c>
      <c r="D162" s="224" t="str">
        <f t="shared" si="7"/>
        <v>BrisbaneHong Kong</v>
      </c>
      <c r="E162" s="210" t="s">
        <v>715</v>
      </c>
      <c r="F162" s="210" t="s">
        <v>248</v>
      </c>
      <c r="G162" s="210" t="s">
        <v>248</v>
      </c>
      <c r="H162" s="210" t="s">
        <v>599</v>
      </c>
      <c r="I162" s="210" t="s">
        <v>880</v>
      </c>
      <c r="J162" s="210" t="s">
        <v>877</v>
      </c>
      <c r="K162" s="210" t="s">
        <v>248</v>
      </c>
      <c r="L162" s="210" t="s">
        <v>248</v>
      </c>
      <c r="M162" s="210" t="s">
        <v>748</v>
      </c>
      <c r="N162" s="210" t="s">
        <v>248</v>
      </c>
      <c r="O162" s="199" t="s">
        <v>565</v>
      </c>
      <c r="P162" s="241">
        <v>54</v>
      </c>
      <c r="Q162" s="241">
        <v>54</v>
      </c>
      <c r="R162" s="241">
        <v>54</v>
      </c>
      <c r="S162" s="213" t="s">
        <v>695</v>
      </c>
      <c r="T162" s="213" t="s">
        <v>695</v>
      </c>
      <c r="U162" s="211">
        <v>3</v>
      </c>
      <c r="V162" s="212">
        <v>10</v>
      </c>
      <c r="W162" s="212" t="s">
        <v>695</v>
      </c>
      <c r="X162" s="201">
        <v>25</v>
      </c>
      <c r="Y162" s="202" t="s">
        <v>696</v>
      </c>
      <c r="Z162" s="203">
        <v>46265</v>
      </c>
      <c r="AA162" s="214" t="s">
        <v>1347</v>
      </c>
      <c r="AB162" s="284"/>
      <c r="AC162" s="284"/>
      <c r="AD162" s="284"/>
      <c r="AE162" s="284"/>
      <c r="AF162" s="284"/>
      <c r="AG162" s="284"/>
      <c r="AH162" s="284"/>
      <c r="AI162" s="285"/>
      <c r="AJ162" s="286"/>
      <c r="AK162" s="286"/>
      <c r="AL162" s="286"/>
    </row>
    <row r="163" spans="1:38" s="185" customFormat="1" ht="13.2" x14ac:dyDescent="0.25">
      <c r="A163" s="180"/>
      <c r="B163" s="224" t="str">
        <f t="shared" si="6"/>
        <v>Hong KongAdelaideSingapore</v>
      </c>
      <c r="C163" s="224" t="str">
        <f t="shared" si="8"/>
        <v>Hong KongAdelaide</v>
      </c>
      <c r="D163" s="224" t="str">
        <f t="shared" si="7"/>
        <v>AdelaideSingapore</v>
      </c>
      <c r="E163" s="210" t="s">
        <v>715</v>
      </c>
      <c r="F163" s="210" t="s">
        <v>248</v>
      </c>
      <c r="G163" s="210" t="s">
        <v>248</v>
      </c>
      <c r="H163" s="210" t="s">
        <v>600</v>
      </c>
      <c r="I163" s="210" t="s">
        <v>881</v>
      </c>
      <c r="J163" s="210" t="s">
        <v>877</v>
      </c>
      <c r="K163" s="210" t="s">
        <v>446</v>
      </c>
      <c r="L163" s="210" t="s">
        <v>446</v>
      </c>
      <c r="M163" s="210" t="s">
        <v>694</v>
      </c>
      <c r="N163" s="210" t="s">
        <v>248</v>
      </c>
      <c r="O163" s="199" t="s">
        <v>565</v>
      </c>
      <c r="P163" s="241">
        <v>65</v>
      </c>
      <c r="Q163" s="241">
        <v>65</v>
      </c>
      <c r="R163" s="241">
        <v>65</v>
      </c>
      <c r="S163" s="213" t="s">
        <v>695</v>
      </c>
      <c r="T163" s="213" t="s">
        <v>695</v>
      </c>
      <c r="U163" s="211">
        <v>3</v>
      </c>
      <c r="V163" s="212">
        <v>16</v>
      </c>
      <c r="W163" s="212" t="s">
        <v>695</v>
      </c>
      <c r="X163" s="201">
        <v>34</v>
      </c>
      <c r="Y163" s="202" t="s">
        <v>696</v>
      </c>
      <c r="Z163" s="203">
        <v>46265</v>
      </c>
      <c r="AA163" s="214" t="s">
        <v>1347</v>
      </c>
      <c r="AB163" s="284"/>
      <c r="AC163" s="284"/>
      <c r="AD163" s="284"/>
      <c r="AE163" s="284"/>
      <c r="AF163" s="284"/>
      <c r="AG163" s="284"/>
      <c r="AH163" s="284"/>
      <c r="AI163" s="285"/>
      <c r="AJ163" s="286"/>
      <c r="AK163" s="286"/>
      <c r="AL163" s="286"/>
    </row>
    <row r="164" spans="1:38" s="185" customFormat="1" ht="26.4" x14ac:dyDescent="0.25">
      <c r="A164" s="180"/>
      <c r="B164" s="224" t="str">
        <f t="shared" si="6"/>
        <v>AhmedabadSydneySingapore</v>
      </c>
      <c r="C164" s="224" t="str">
        <f t="shared" si="8"/>
        <v>AhmedabadSydney</v>
      </c>
      <c r="D164" s="224" t="str">
        <f t="shared" si="7"/>
        <v>SydneySingapore</v>
      </c>
      <c r="E164" s="210" t="s">
        <v>691</v>
      </c>
      <c r="F164" s="210" t="s">
        <v>255</v>
      </c>
      <c r="G164" s="210" t="s">
        <v>254</v>
      </c>
      <c r="H164" s="210" t="s">
        <v>597</v>
      </c>
      <c r="I164" s="210" t="s">
        <v>882</v>
      </c>
      <c r="J164" s="210" t="s">
        <v>883</v>
      </c>
      <c r="K164" s="210" t="s">
        <v>446</v>
      </c>
      <c r="L164" s="210" t="s">
        <v>446</v>
      </c>
      <c r="M164" s="210" t="s">
        <v>694</v>
      </c>
      <c r="N164" s="210" t="s">
        <v>446</v>
      </c>
      <c r="O164" s="199" t="s">
        <v>565</v>
      </c>
      <c r="P164" s="241">
        <v>172</v>
      </c>
      <c r="Q164" s="241">
        <v>172</v>
      </c>
      <c r="R164" s="241">
        <v>172</v>
      </c>
      <c r="S164" s="213" t="s">
        <v>695</v>
      </c>
      <c r="T164" s="213" t="s">
        <v>695</v>
      </c>
      <c r="U164" s="211">
        <v>0</v>
      </c>
      <c r="V164" s="212">
        <v>16</v>
      </c>
      <c r="W164" s="212" t="s">
        <v>695</v>
      </c>
      <c r="X164" s="201">
        <v>34</v>
      </c>
      <c r="Y164" s="202" t="s">
        <v>696</v>
      </c>
      <c r="Z164" s="203">
        <v>46265</v>
      </c>
      <c r="AA164" s="214" t="s">
        <v>1339</v>
      </c>
      <c r="AB164" s="284"/>
      <c r="AC164" s="284"/>
      <c r="AD164" s="284"/>
      <c r="AE164" s="284"/>
      <c r="AF164" s="284"/>
      <c r="AG164" s="284"/>
      <c r="AH164" s="284"/>
      <c r="AI164" s="285"/>
      <c r="AJ164" s="286"/>
      <c r="AK164" s="286"/>
      <c r="AL164" s="286"/>
    </row>
    <row r="165" spans="1:38" s="185" customFormat="1" ht="26.4" x14ac:dyDescent="0.25">
      <c r="A165" s="180"/>
      <c r="B165" s="224" t="str">
        <f t="shared" si="6"/>
        <v>AhmedabadMelbourneSingapore</v>
      </c>
      <c r="C165" s="224" t="str">
        <f t="shared" si="8"/>
        <v>AhmedabadMelbourne</v>
      </c>
      <c r="D165" s="224" t="str">
        <f t="shared" si="7"/>
        <v>MelbourneSingapore</v>
      </c>
      <c r="E165" s="210" t="s">
        <v>691</v>
      </c>
      <c r="F165" s="210" t="s">
        <v>255</v>
      </c>
      <c r="G165" s="210" t="s">
        <v>254</v>
      </c>
      <c r="H165" s="210" t="s">
        <v>598</v>
      </c>
      <c r="I165" s="210" t="s">
        <v>884</v>
      </c>
      <c r="J165" s="210" t="s">
        <v>883</v>
      </c>
      <c r="K165" s="210" t="s">
        <v>446</v>
      </c>
      <c r="L165" s="210" t="s">
        <v>446</v>
      </c>
      <c r="M165" s="210" t="s">
        <v>694</v>
      </c>
      <c r="N165" s="210" t="s">
        <v>446</v>
      </c>
      <c r="O165" s="199" t="s">
        <v>565</v>
      </c>
      <c r="P165" s="241">
        <v>164</v>
      </c>
      <c r="Q165" s="241">
        <v>164</v>
      </c>
      <c r="R165" s="241">
        <v>164</v>
      </c>
      <c r="S165" s="213" t="s">
        <v>695</v>
      </c>
      <c r="T165" s="213" t="s">
        <v>695</v>
      </c>
      <c r="U165" s="211">
        <v>0</v>
      </c>
      <c r="V165" s="212">
        <v>16</v>
      </c>
      <c r="W165" s="212" t="s">
        <v>695</v>
      </c>
      <c r="X165" s="201">
        <v>30</v>
      </c>
      <c r="Y165" s="202" t="s">
        <v>696</v>
      </c>
      <c r="Z165" s="203">
        <v>46265</v>
      </c>
      <c r="AA165" s="214" t="s">
        <v>1339</v>
      </c>
      <c r="AB165" s="284"/>
      <c r="AC165" s="284"/>
      <c r="AD165" s="284"/>
      <c r="AE165" s="284"/>
      <c r="AF165" s="284"/>
      <c r="AG165" s="284"/>
      <c r="AH165" s="284"/>
      <c r="AI165" s="285"/>
      <c r="AJ165" s="286"/>
      <c r="AK165" s="286"/>
      <c r="AL165" s="286"/>
    </row>
    <row r="166" spans="1:38" s="185" customFormat="1" ht="26.4" x14ac:dyDescent="0.25">
      <c r="A166" s="180"/>
      <c r="B166" s="224" t="str">
        <f t="shared" si="6"/>
        <v>AhmedabadFremantleSingapore</v>
      </c>
      <c r="C166" s="224" t="str">
        <f t="shared" si="8"/>
        <v>AhmedabadFremantle</v>
      </c>
      <c r="D166" s="224" t="str">
        <f t="shared" si="7"/>
        <v>FremantleSingapore</v>
      </c>
      <c r="E166" s="210" t="s">
        <v>691</v>
      </c>
      <c r="F166" s="210" t="s">
        <v>255</v>
      </c>
      <c r="G166" s="210" t="s">
        <v>254</v>
      </c>
      <c r="H166" s="210" t="s">
        <v>601</v>
      </c>
      <c r="I166" s="210" t="s">
        <v>885</v>
      </c>
      <c r="J166" s="210" t="s">
        <v>883</v>
      </c>
      <c r="K166" s="210" t="s">
        <v>446</v>
      </c>
      <c r="L166" s="210" t="s">
        <v>446</v>
      </c>
      <c r="M166" s="210" t="s">
        <v>694</v>
      </c>
      <c r="N166" s="210" t="s">
        <v>446</v>
      </c>
      <c r="O166" s="199" t="s">
        <v>565</v>
      </c>
      <c r="P166" s="241">
        <v>182</v>
      </c>
      <c r="Q166" s="241">
        <v>182</v>
      </c>
      <c r="R166" s="241">
        <v>182</v>
      </c>
      <c r="S166" s="213" t="s">
        <v>695</v>
      </c>
      <c r="T166" s="213" t="s">
        <v>695</v>
      </c>
      <c r="U166" s="211">
        <v>0</v>
      </c>
      <c r="V166" s="212">
        <v>16</v>
      </c>
      <c r="W166" s="212" t="s">
        <v>695</v>
      </c>
      <c r="X166" s="201">
        <v>29</v>
      </c>
      <c r="Y166" s="202" t="s">
        <v>696</v>
      </c>
      <c r="Z166" s="203">
        <v>46265</v>
      </c>
      <c r="AA166" s="214" t="s">
        <v>1339</v>
      </c>
      <c r="AB166" s="284"/>
      <c r="AC166" s="284"/>
      <c r="AD166" s="284"/>
      <c r="AE166" s="284"/>
      <c r="AF166" s="284"/>
      <c r="AG166" s="284"/>
      <c r="AH166" s="284"/>
      <c r="AI166" s="285"/>
      <c r="AJ166" s="286"/>
      <c r="AK166" s="286"/>
      <c r="AL166" s="286"/>
    </row>
    <row r="167" spans="1:38" s="185" customFormat="1" ht="26.4" x14ac:dyDescent="0.25">
      <c r="A167" s="180"/>
      <c r="B167" s="224" t="str">
        <f t="shared" si="6"/>
        <v>AhmedabadBrisbaneSingapore</v>
      </c>
      <c r="C167" s="224" t="str">
        <f t="shared" si="8"/>
        <v>AhmedabadBrisbane</v>
      </c>
      <c r="D167" s="224" t="str">
        <f t="shared" si="7"/>
        <v>BrisbaneSingapore</v>
      </c>
      <c r="E167" s="210" t="s">
        <v>691</v>
      </c>
      <c r="F167" s="210" t="s">
        <v>255</v>
      </c>
      <c r="G167" s="210" t="s">
        <v>254</v>
      </c>
      <c r="H167" s="210" t="s">
        <v>599</v>
      </c>
      <c r="I167" s="210" t="s">
        <v>886</v>
      </c>
      <c r="J167" s="210" t="s">
        <v>883</v>
      </c>
      <c r="K167" s="210" t="s">
        <v>446</v>
      </c>
      <c r="L167" s="210" t="s">
        <v>446</v>
      </c>
      <c r="M167" s="210" t="s">
        <v>694</v>
      </c>
      <c r="N167" s="210" t="s">
        <v>446</v>
      </c>
      <c r="O167" s="199" t="s">
        <v>565</v>
      </c>
      <c r="P167" s="241">
        <v>172</v>
      </c>
      <c r="Q167" s="241">
        <v>172</v>
      </c>
      <c r="R167" s="241">
        <v>172</v>
      </c>
      <c r="S167" s="213" t="s">
        <v>695</v>
      </c>
      <c r="T167" s="213" t="s">
        <v>695</v>
      </c>
      <c r="U167" s="211">
        <v>0</v>
      </c>
      <c r="V167" s="212">
        <v>16</v>
      </c>
      <c r="W167" s="212" t="s">
        <v>695</v>
      </c>
      <c r="X167" s="201">
        <v>30</v>
      </c>
      <c r="Y167" s="202" t="s">
        <v>696</v>
      </c>
      <c r="Z167" s="203">
        <v>46265</v>
      </c>
      <c r="AA167" s="214" t="s">
        <v>1339</v>
      </c>
      <c r="AB167" s="284"/>
      <c r="AC167" s="284"/>
      <c r="AD167" s="284"/>
      <c r="AE167" s="284"/>
      <c r="AF167" s="284"/>
      <c r="AG167" s="284"/>
      <c r="AH167" s="284"/>
      <c r="AI167" s="285"/>
      <c r="AJ167" s="286"/>
      <c r="AK167" s="286"/>
      <c r="AL167" s="286"/>
    </row>
    <row r="168" spans="1:38" s="185" customFormat="1" ht="26.4" x14ac:dyDescent="0.25">
      <c r="A168" s="180"/>
      <c r="B168" s="224" t="str">
        <f t="shared" si="6"/>
        <v>AhmedabadAdelaideSingapore</v>
      </c>
      <c r="C168" s="224" t="str">
        <f t="shared" si="8"/>
        <v>AhmedabadAdelaide</v>
      </c>
      <c r="D168" s="224" t="str">
        <f t="shared" si="7"/>
        <v>AdelaideSingapore</v>
      </c>
      <c r="E168" s="210" t="s">
        <v>691</v>
      </c>
      <c r="F168" s="210" t="s">
        <v>255</v>
      </c>
      <c r="G168" s="210" t="s">
        <v>254</v>
      </c>
      <c r="H168" s="210" t="s">
        <v>600</v>
      </c>
      <c r="I168" s="210" t="s">
        <v>887</v>
      </c>
      <c r="J168" s="210" t="s">
        <v>883</v>
      </c>
      <c r="K168" s="210" t="s">
        <v>446</v>
      </c>
      <c r="L168" s="210" t="s">
        <v>446</v>
      </c>
      <c r="M168" s="210" t="s">
        <v>694</v>
      </c>
      <c r="N168" s="210" t="s">
        <v>446</v>
      </c>
      <c r="O168" s="199" t="s">
        <v>565</v>
      </c>
      <c r="P168" s="241">
        <v>172</v>
      </c>
      <c r="Q168" s="241">
        <v>172</v>
      </c>
      <c r="R168" s="241">
        <v>172</v>
      </c>
      <c r="S168" s="213" t="s">
        <v>695</v>
      </c>
      <c r="T168" s="213" t="s">
        <v>695</v>
      </c>
      <c r="U168" s="211">
        <v>0</v>
      </c>
      <c r="V168" s="212">
        <v>16</v>
      </c>
      <c r="W168" s="212" t="s">
        <v>695</v>
      </c>
      <c r="X168" s="201">
        <v>39</v>
      </c>
      <c r="Y168" s="202" t="s">
        <v>696</v>
      </c>
      <c r="Z168" s="203">
        <v>46265</v>
      </c>
      <c r="AA168" s="214" t="s">
        <v>1339</v>
      </c>
      <c r="AB168" s="284"/>
      <c r="AC168" s="284"/>
      <c r="AD168" s="284"/>
      <c r="AE168" s="284"/>
      <c r="AF168" s="284"/>
      <c r="AG168" s="284"/>
      <c r="AH168" s="284"/>
      <c r="AI168" s="285"/>
      <c r="AJ168" s="286"/>
      <c r="AK168" s="286"/>
      <c r="AL168" s="286"/>
    </row>
    <row r="169" spans="1:38" s="185" customFormat="1" ht="26.4" x14ac:dyDescent="0.25">
      <c r="A169" s="180"/>
      <c r="B169" s="224" t="str">
        <f t="shared" si="6"/>
        <v>BangaloreSydneySingapore</v>
      </c>
      <c r="C169" s="224" t="str">
        <f t="shared" si="8"/>
        <v>BangaloreSydney</v>
      </c>
      <c r="D169" s="224" t="str">
        <f t="shared" si="7"/>
        <v>SydneySingapore</v>
      </c>
      <c r="E169" s="210" t="s">
        <v>691</v>
      </c>
      <c r="F169" s="210" t="s">
        <v>255</v>
      </c>
      <c r="G169" s="210" t="s">
        <v>259</v>
      </c>
      <c r="H169" s="210" t="s">
        <v>597</v>
      </c>
      <c r="I169" s="210" t="s">
        <v>888</v>
      </c>
      <c r="J169" s="210" t="s">
        <v>889</v>
      </c>
      <c r="K169" s="210" t="s">
        <v>446</v>
      </c>
      <c r="L169" s="210" t="s">
        <v>446</v>
      </c>
      <c r="M169" s="210" t="s">
        <v>694</v>
      </c>
      <c r="N169" s="210" t="s">
        <v>446</v>
      </c>
      <c r="O169" s="199" t="s">
        <v>565</v>
      </c>
      <c r="P169" s="241">
        <v>146</v>
      </c>
      <c r="Q169" s="241">
        <v>146</v>
      </c>
      <c r="R169" s="241">
        <v>146</v>
      </c>
      <c r="S169" s="213" t="s">
        <v>695</v>
      </c>
      <c r="T169" s="213" t="s">
        <v>695</v>
      </c>
      <c r="U169" s="211">
        <v>0</v>
      </c>
      <c r="V169" s="212">
        <v>16</v>
      </c>
      <c r="W169" s="212" t="s">
        <v>695</v>
      </c>
      <c r="X169" s="201">
        <v>36</v>
      </c>
      <c r="Y169" s="202" t="s">
        <v>696</v>
      </c>
      <c r="Z169" s="203">
        <v>46265</v>
      </c>
      <c r="AA169" s="214" t="s">
        <v>1339</v>
      </c>
      <c r="AB169" s="284"/>
      <c r="AC169" s="284"/>
      <c r="AD169" s="284"/>
      <c r="AE169" s="284"/>
      <c r="AF169" s="284"/>
      <c r="AG169" s="284"/>
      <c r="AH169" s="284"/>
      <c r="AI169" s="285"/>
      <c r="AJ169" s="286"/>
      <c r="AK169" s="286"/>
      <c r="AL169" s="286"/>
    </row>
    <row r="170" spans="1:38" s="185" customFormat="1" ht="26.4" x14ac:dyDescent="0.25">
      <c r="A170" s="180"/>
      <c r="B170" s="224" t="str">
        <f t="shared" si="6"/>
        <v>BangaloreMelbourneSingapore</v>
      </c>
      <c r="C170" s="224" t="str">
        <f t="shared" si="8"/>
        <v>BangaloreMelbourne</v>
      </c>
      <c r="D170" s="224" t="str">
        <f t="shared" si="7"/>
        <v>MelbourneSingapore</v>
      </c>
      <c r="E170" s="210" t="s">
        <v>691</v>
      </c>
      <c r="F170" s="210" t="s">
        <v>255</v>
      </c>
      <c r="G170" s="210" t="s">
        <v>259</v>
      </c>
      <c r="H170" s="210" t="s">
        <v>598</v>
      </c>
      <c r="I170" s="210" t="s">
        <v>890</v>
      </c>
      <c r="J170" s="210" t="s">
        <v>889</v>
      </c>
      <c r="K170" s="210" t="s">
        <v>446</v>
      </c>
      <c r="L170" s="210" t="s">
        <v>446</v>
      </c>
      <c r="M170" s="210" t="s">
        <v>694</v>
      </c>
      <c r="N170" s="210" t="s">
        <v>446</v>
      </c>
      <c r="O170" s="199" t="s">
        <v>565</v>
      </c>
      <c r="P170" s="241">
        <v>148</v>
      </c>
      <c r="Q170" s="241">
        <v>148</v>
      </c>
      <c r="R170" s="241">
        <v>148</v>
      </c>
      <c r="S170" s="213" t="s">
        <v>695</v>
      </c>
      <c r="T170" s="213" t="s">
        <v>695</v>
      </c>
      <c r="U170" s="211">
        <v>0</v>
      </c>
      <c r="V170" s="212">
        <v>16</v>
      </c>
      <c r="W170" s="212" t="s">
        <v>695</v>
      </c>
      <c r="X170" s="201">
        <v>32</v>
      </c>
      <c r="Y170" s="202" t="s">
        <v>696</v>
      </c>
      <c r="Z170" s="203">
        <v>46265</v>
      </c>
      <c r="AA170" s="214" t="s">
        <v>1339</v>
      </c>
      <c r="AB170" s="284"/>
      <c r="AC170" s="284"/>
      <c r="AD170" s="284"/>
      <c r="AE170" s="284"/>
      <c r="AF170" s="284"/>
      <c r="AG170" s="284"/>
      <c r="AH170" s="284"/>
      <c r="AI170" s="285"/>
      <c r="AJ170" s="286"/>
      <c r="AK170" s="286"/>
      <c r="AL170" s="286"/>
    </row>
    <row r="171" spans="1:38" s="185" customFormat="1" ht="26.4" x14ac:dyDescent="0.25">
      <c r="A171" s="180"/>
      <c r="B171" s="224" t="str">
        <f t="shared" si="6"/>
        <v>BangaloreFremantleSingapore</v>
      </c>
      <c r="C171" s="224" t="str">
        <f t="shared" si="8"/>
        <v>BangaloreFremantle</v>
      </c>
      <c r="D171" s="224" t="str">
        <f t="shared" si="7"/>
        <v>FremantleSingapore</v>
      </c>
      <c r="E171" s="210" t="s">
        <v>691</v>
      </c>
      <c r="F171" s="210" t="s">
        <v>255</v>
      </c>
      <c r="G171" s="210" t="s">
        <v>259</v>
      </c>
      <c r="H171" s="210" t="s">
        <v>601</v>
      </c>
      <c r="I171" s="210" t="s">
        <v>891</v>
      </c>
      <c r="J171" s="210" t="s">
        <v>889</v>
      </c>
      <c r="K171" s="210" t="s">
        <v>446</v>
      </c>
      <c r="L171" s="210" t="s">
        <v>446</v>
      </c>
      <c r="M171" s="210" t="s">
        <v>694</v>
      </c>
      <c r="N171" s="210" t="s">
        <v>446</v>
      </c>
      <c r="O171" s="199" t="s">
        <v>565</v>
      </c>
      <c r="P171" s="241">
        <v>158</v>
      </c>
      <c r="Q171" s="241">
        <v>158</v>
      </c>
      <c r="R171" s="241">
        <v>158</v>
      </c>
      <c r="S171" s="213" t="s">
        <v>695</v>
      </c>
      <c r="T171" s="213" t="s">
        <v>695</v>
      </c>
      <c r="U171" s="211">
        <v>0</v>
      </c>
      <c r="V171" s="212">
        <v>16</v>
      </c>
      <c r="W171" s="212" t="s">
        <v>695</v>
      </c>
      <c r="X171" s="201">
        <v>31</v>
      </c>
      <c r="Y171" s="202" t="s">
        <v>696</v>
      </c>
      <c r="Z171" s="203">
        <v>46265</v>
      </c>
      <c r="AA171" s="214" t="s">
        <v>1339</v>
      </c>
      <c r="AB171" s="284"/>
      <c r="AC171" s="284"/>
      <c r="AD171" s="284"/>
      <c r="AE171" s="284"/>
      <c r="AF171" s="284"/>
      <c r="AG171" s="284"/>
      <c r="AH171" s="284"/>
      <c r="AI171" s="285"/>
      <c r="AJ171" s="286"/>
      <c r="AK171" s="286"/>
      <c r="AL171" s="286"/>
    </row>
    <row r="172" spans="1:38" s="185" customFormat="1" ht="26.4" x14ac:dyDescent="0.25">
      <c r="A172" s="180"/>
      <c r="B172" s="224" t="str">
        <f t="shared" si="6"/>
        <v>BangaloreBrisbaneSingapore</v>
      </c>
      <c r="C172" s="224" t="str">
        <f t="shared" si="8"/>
        <v>BangaloreBrisbane</v>
      </c>
      <c r="D172" s="224" t="str">
        <f t="shared" si="7"/>
        <v>BrisbaneSingapore</v>
      </c>
      <c r="E172" s="210" t="s">
        <v>691</v>
      </c>
      <c r="F172" s="210" t="s">
        <v>255</v>
      </c>
      <c r="G172" s="210" t="s">
        <v>259</v>
      </c>
      <c r="H172" s="210" t="s">
        <v>599</v>
      </c>
      <c r="I172" s="210" t="s">
        <v>892</v>
      </c>
      <c r="J172" s="210" t="s">
        <v>889</v>
      </c>
      <c r="K172" s="210" t="s">
        <v>446</v>
      </c>
      <c r="L172" s="210" t="s">
        <v>446</v>
      </c>
      <c r="M172" s="210" t="s">
        <v>694</v>
      </c>
      <c r="N172" s="210" t="s">
        <v>446</v>
      </c>
      <c r="O172" s="199" t="s">
        <v>565</v>
      </c>
      <c r="P172" s="241">
        <v>148</v>
      </c>
      <c r="Q172" s="241">
        <v>148</v>
      </c>
      <c r="R172" s="241">
        <v>148</v>
      </c>
      <c r="S172" s="213" t="s">
        <v>695</v>
      </c>
      <c r="T172" s="213" t="s">
        <v>695</v>
      </c>
      <c r="U172" s="211">
        <v>0</v>
      </c>
      <c r="V172" s="212">
        <v>16</v>
      </c>
      <c r="W172" s="212" t="s">
        <v>695</v>
      </c>
      <c r="X172" s="201">
        <v>32</v>
      </c>
      <c r="Y172" s="202" t="s">
        <v>696</v>
      </c>
      <c r="Z172" s="203">
        <v>46265</v>
      </c>
      <c r="AA172" s="214" t="s">
        <v>1339</v>
      </c>
      <c r="AB172" s="284"/>
      <c r="AC172" s="284"/>
      <c r="AD172" s="284"/>
      <c r="AE172" s="284"/>
      <c r="AF172" s="284"/>
      <c r="AG172" s="284"/>
      <c r="AH172" s="284"/>
      <c r="AI172" s="285"/>
      <c r="AJ172" s="286"/>
      <c r="AK172" s="286"/>
      <c r="AL172" s="286"/>
    </row>
    <row r="173" spans="1:38" s="185" customFormat="1" ht="26.4" x14ac:dyDescent="0.25">
      <c r="A173" s="180"/>
      <c r="B173" s="224" t="str">
        <f t="shared" si="6"/>
        <v>BangaloreAdelaideSingapore</v>
      </c>
      <c r="C173" s="224" t="str">
        <f t="shared" si="8"/>
        <v>BangaloreAdelaide</v>
      </c>
      <c r="D173" s="224" t="str">
        <f t="shared" si="7"/>
        <v>AdelaideSingapore</v>
      </c>
      <c r="E173" s="210" t="s">
        <v>691</v>
      </c>
      <c r="F173" s="210" t="s">
        <v>255</v>
      </c>
      <c r="G173" s="210" t="s">
        <v>259</v>
      </c>
      <c r="H173" s="210" t="s">
        <v>600</v>
      </c>
      <c r="I173" s="210" t="s">
        <v>893</v>
      </c>
      <c r="J173" s="210" t="s">
        <v>889</v>
      </c>
      <c r="K173" s="210" t="s">
        <v>446</v>
      </c>
      <c r="L173" s="210" t="s">
        <v>446</v>
      </c>
      <c r="M173" s="210" t="s">
        <v>694</v>
      </c>
      <c r="N173" s="210" t="s">
        <v>446</v>
      </c>
      <c r="O173" s="199" t="s">
        <v>565</v>
      </c>
      <c r="P173" s="241">
        <v>148</v>
      </c>
      <c r="Q173" s="241">
        <v>148</v>
      </c>
      <c r="R173" s="241">
        <v>148</v>
      </c>
      <c r="S173" s="213" t="s">
        <v>695</v>
      </c>
      <c r="T173" s="213" t="s">
        <v>695</v>
      </c>
      <c r="U173" s="211">
        <v>0</v>
      </c>
      <c r="V173" s="212">
        <v>16</v>
      </c>
      <c r="W173" s="212" t="s">
        <v>695</v>
      </c>
      <c r="X173" s="201">
        <v>41</v>
      </c>
      <c r="Y173" s="202" t="s">
        <v>696</v>
      </c>
      <c r="Z173" s="203">
        <v>46265</v>
      </c>
      <c r="AA173" s="214" t="s">
        <v>1339</v>
      </c>
      <c r="AB173" s="284"/>
      <c r="AC173" s="284"/>
      <c r="AD173" s="284"/>
      <c r="AE173" s="284"/>
      <c r="AF173" s="284"/>
      <c r="AG173" s="284"/>
      <c r="AH173" s="284"/>
      <c r="AI173" s="285"/>
      <c r="AJ173" s="286"/>
      <c r="AK173" s="286"/>
      <c r="AL173" s="286"/>
    </row>
    <row r="174" spans="1:38" s="185" customFormat="1" ht="26.4" x14ac:dyDescent="0.25">
      <c r="A174" s="180"/>
      <c r="B174" s="224" t="str">
        <f t="shared" si="6"/>
        <v>CalcuttaSydneySingapore</v>
      </c>
      <c r="C174" s="224" t="str">
        <f t="shared" si="8"/>
        <v>CalcuttaSydney</v>
      </c>
      <c r="D174" s="224" t="str">
        <f t="shared" si="7"/>
        <v>SydneySingapore</v>
      </c>
      <c r="E174" s="210" t="s">
        <v>691</v>
      </c>
      <c r="F174" s="210" t="s">
        <v>255</v>
      </c>
      <c r="G174" s="210" t="s">
        <v>264</v>
      </c>
      <c r="H174" s="210" t="s">
        <v>597</v>
      </c>
      <c r="I174" s="210" t="s">
        <v>894</v>
      </c>
      <c r="J174" s="210" t="s">
        <v>895</v>
      </c>
      <c r="K174" s="210" t="s">
        <v>446</v>
      </c>
      <c r="L174" s="210" t="s">
        <v>446</v>
      </c>
      <c r="M174" s="210" t="s">
        <v>694</v>
      </c>
      <c r="N174" s="210" t="s">
        <v>446</v>
      </c>
      <c r="O174" s="199" t="s">
        <v>565</v>
      </c>
      <c r="P174" s="241">
        <v>158</v>
      </c>
      <c r="Q174" s="241">
        <v>158</v>
      </c>
      <c r="R174" s="241">
        <v>158</v>
      </c>
      <c r="S174" s="213" t="s">
        <v>695</v>
      </c>
      <c r="T174" s="213" t="s">
        <v>695</v>
      </c>
      <c r="U174" s="211">
        <v>0</v>
      </c>
      <c r="V174" s="212">
        <v>16</v>
      </c>
      <c r="W174" s="212" t="s">
        <v>695</v>
      </c>
      <c r="X174" s="201">
        <v>32</v>
      </c>
      <c r="Y174" s="202" t="s">
        <v>696</v>
      </c>
      <c r="Z174" s="203">
        <v>46265</v>
      </c>
      <c r="AA174" s="214" t="s">
        <v>1339</v>
      </c>
      <c r="AB174" s="284"/>
      <c r="AC174" s="284"/>
      <c r="AD174" s="284"/>
      <c r="AE174" s="284"/>
      <c r="AF174" s="284"/>
      <c r="AG174" s="284"/>
      <c r="AH174" s="284"/>
      <c r="AI174" s="285"/>
      <c r="AJ174" s="286"/>
      <c r="AK174" s="286"/>
      <c r="AL174" s="286"/>
    </row>
    <row r="175" spans="1:38" s="185" customFormat="1" ht="26.4" x14ac:dyDescent="0.25">
      <c r="A175" s="180"/>
      <c r="B175" s="224" t="str">
        <f t="shared" si="6"/>
        <v>CalcuttaMelbourneSingapore</v>
      </c>
      <c r="C175" s="224" t="str">
        <f t="shared" si="8"/>
        <v>CalcuttaMelbourne</v>
      </c>
      <c r="D175" s="224" t="str">
        <f t="shared" si="7"/>
        <v>MelbourneSingapore</v>
      </c>
      <c r="E175" s="210" t="s">
        <v>691</v>
      </c>
      <c r="F175" s="210" t="s">
        <v>255</v>
      </c>
      <c r="G175" s="210" t="s">
        <v>264</v>
      </c>
      <c r="H175" s="210" t="s">
        <v>598</v>
      </c>
      <c r="I175" s="210" t="s">
        <v>896</v>
      </c>
      <c r="J175" s="210" t="s">
        <v>895</v>
      </c>
      <c r="K175" s="210" t="s">
        <v>446</v>
      </c>
      <c r="L175" s="210" t="s">
        <v>446</v>
      </c>
      <c r="M175" s="210" t="s">
        <v>694</v>
      </c>
      <c r="N175" s="210" t="s">
        <v>446</v>
      </c>
      <c r="O175" s="199" t="s">
        <v>565</v>
      </c>
      <c r="P175" s="241">
        <v>145</v>
      </c>
      <c r="Q175" s="241">
        <v>145</v>
      </c>
      <c r="R175" s="241">
        <v>145</v>
      </c>
      <c r="S175" s="213" t="s">
        <v>695</v>
      </c>
      <c r="T175" s="213" t="s">
        <v>695</v>
      </c>
      <c r="U175" s="211">
        <v>0</v>
      </c>
      <c r="V175" s="212">
        <v>16</v>
      </c>
      <c r="W175" s="212" t="s">
        <v>695</v>
      </c>
      <c r="X175" s="201">
        <v>28</v>
      </c>
      <c r="Y175" s="202" t="s">
        <v>696</v>
      </c>
      <c r="Z175" s="203">
        <v>46265</v>
      </c>
      <c r="AA175" s="214" t="s">
        <v>1339</v>
      </c>
      <c r="AB175" s="284"/>
      <c r="AC175" s="284"/>
      <c r="AD175" s="284"/>
      <c r="AE175" s="284"/>
      <c r="AF175" s="284"/>
      <c r="AG175" s="284"/>
      <c r="AH175" s="284"/>
      <c r="AI175" s="285"/>
      <c r="AJ175" s="286"/>
      <c r="AK175" s="286"/>
      <c r="AL175" s="286"/>
    </row>
    <row r="176" spans="1:38" s="185" customFormat="1" ht="26.4" x14ac:dyDescent="0.25">
      <c r="A176" s="180"/>
      <c r="B176" s="224" t="str">
        <f t="shared" si="6"/>
        <v>CalcuttaFremantleSingapore</v>
      </c>
      <c r="C176" s="224" t="str">
        <f t="shared" si="8"/>
        <v>CalcuttaFremantle</v>
      </c>
      <c r="D176" s="224" t="str">
        <f t="shared" si="7"/>
        <v>FremantleSingapore</v>
      </c>
      <c r="E176" s="210" t="s">
        <v>691</v>
      </c>
      <c r="F176" s="210" t="s">
        <v>255</v>
      </c>
      <c r="G176" s="210" t="s">
        <v>264</v>
      </c>
      <c r="H176" s="210" t="s">
        <v>601</v>
      </c>
      <c r="I176" s="210" t="s">
        <v>897</v>
      </c>
      <c r="J176" s="210" t="s">
        <v>895</v>
      </c>
      <c r="K176" s="210" t="s">
        <v>446</v>
      </c>
      <c r="L176" s="210" t="s">
        <v>446</v>
      </c>
      <c r="M176" s="210" t="s">
        <v>694</v>
      </c>
      <c r="N176" s="210" t="s">
        <v>446</v>
      </c>
      <c r="O176" s="199" t="s">
        <v>565</v>
      </c>
      <c r="P176" s="241">
        <v>155</v>
      </c>
      <c r="Q176" s="241">
        <v>155</v>
      </c>
      <c r="R176" s="241">
        <v>155</v>
      </c>
      <c r="S176" s="213" t="s">
        <v>695</v>
      </c>
      <c r="T176" s="213" t="s">
        <v>695</v>
      </c>
      <c r="U176" s="211">
        <v>0</v>
      </c>
      <c r="V176" s="212">
        <v>16</v>
      </c>
      <c r="W176" s="212" t="s">
        <v>695</v>
      </c>
      <c r="X176" s="201">
        <v>27</v>
      </c>
      <c r="Y176" s="202" t="s">
        <v>696</v>
      </c>
      <c r="Z176" s="203">
        <v>46265</v>
      </c>
      <c r="AA176" s="214" t="s">
        <v>1339</v>
      </c>
      <c r="AB176" s="284"/>
      <c r="AC176" s="284"/>
      <c r="AD176" s="284"/>
      <c r="AE176" s="284"/>
      <c r="AF176" s="284"/>
      <c r="AG176" s="284"/>
      <c r="AH176" s="284"/>
      <c r="AI176" s="285"/>
      <c r="AJ176" s="286"/>
      <c r="AK176" s="286"/>
      <c r="AL176" s="286"/>
    </row>
    <row r="177" spans="1:38" s="185" customFormat="1" ht="26.4" x14ac:dyDescent="0.25">
      <c r="A177" s="180"/>
      <c r="B177" s="224" t="str">
        <f t="shared" si="6"/>
        <v>CalcuttaBrisbaneSingapore</v>
      </c>
      <c r="C177" s="224" t="str">
        <f t="shared" si="8"/>
        <v>CalcuttaBrisbane</v>
      </c>
      <c r="D177" s="224" t="str">
        <f t="shared" si="7"/>
        <v>BrisbaneSingapore</v>
      </c>
      <c r="E177" s="210" t="s">
        <v>691</v>
      </c>
      <c r="F177" s="210" t="s">
        <v>255</v>
      </c>
      <c r="G177" s="210" t="s">
        <v>264</v>
      </c>
      <c r="H177" s="210" t="s">
        <v>599</v>
      </c>
      <c r="I177" s="210" t="s">
        <v>898</v>
      </c>
      <c r="J177" s="210" t="s">
        <v>895</v>
      </c>
      <c r="K177" s="210" t="s">
        <v>446</v>
      </c>
      <c r="L177" s="210" t="s">
        <v>446</v>
      </c>
      <c r="M177" s="210" t="s">
        <v>694</v>
      </c>
      <c r="N177" s="210" t="s">
        <v>446</v>
      </c>
      <c r="O177" s="199" t="s">
        <v>565</v>
      </c>
      <c r="P177" s="241">
        <v>145</v>
      </c>
      <c r="Q177" s="241">
        <v>145</v>
      </c>
      <c r="R177" s="241">
        <v>145</v>
      </c>
      <c r="S177" s="213" t="s">
        <v>695</v>
      </c>
      <c r="T177" s="213" t="s">
        <v>695</v>
      </c>
      <c r="U177" s="211">
        <v>0</v>
      </c>
      <c r="V177" s="212">
        <v>16</v>
      </c>
      <c r="W177" s="212" t="s">
        <v>695</v>
      </c>
      <c r="X177" s="201">
        <v>28</v>
      </c>
      <c r="Y177" s="202" t="s">
        <v>696</v>
      </c>
      <c r="Z177" s="203">
        <v>46265</v>
      </c>
      <c r="AA177" s="214" t="s">
        <v>1339</v>
      </c>
      <c r="AB177" s="284"/>
      <c r="AC177" s="284"/>
      <c r="AD177" s="284"/>
      <c r="AE177" s="284"/>
      <c r="AF177" s="284"/>
      <c r="AG177" s="284"/>
      <c r="AH177" s="284"/>
      <c r="AI177" s="285"/>
      <c r="AJ177" s="286"/>
      <c r="AK177" s="286"/>
      <c r="AL177" s="286"/>
    </row>
    <row r="178" spans="1:38" s="185" customFormat="1" ht="26.4" x14ac:dyDescent="0.25">
      <c r="A178" s="180"/>
      <c r="B178" s="224" t="str">
        <f t="shared" si="6"/>
        <v>CalcuttaAdelaideSingapore</v>
      </c>
      <c r="C178" s="224" t="str">
        <f t="shared" si="8"/>
        <v>CalcuttaAdelaide</v>
      </c>
      <c r="D178" s="224" t="str">
        <f t="shared" si="7"/>
        <v>AdelaideSingapore</v>
      </c>
      <c r="E178" s="210" t="s">
        <v>691</v>
      </c>
      <c r="F178" s="210" t="s">
        <v>255</v>
      </c>
      <c r="G178" s="210" t="s">
        <v>264</v>
      </c>
      <c r="H178" s="210" t="s">
        <v>600</v>
      </c>
      <c r="I178" s="210" t="s">
        <v>899</v>
      </c>
      <c r="J178" s="210" t="s">
        <v>895</v>
      </c>
      <c r="K178" s="210" t="s">
        <v>446</v>
      </c>
      <c r="L178" s="210" t="s">
        <v>446</v>
      </c>
      <c r="M178" s="210" t="s">
        <v>694</v>
      </c>
      <c r="N178" s="210" t="s">
        <v>446</v>
      </c>
      <c r="O178" s="199" t="s">
        <v>565</v>
      </c>
      <c r="P178" s="241">
        <v>145</v>
      </c>
      <c r="Q178" s="241">
        <v>145</v>
      </c>
      <c r="R178" s="241">
        <v>145</v>
      </c>
      <c r="S178" s="213" t="s">
        <v>695</v>
      </c>
      <c r="T178" s="213" t="s">
        <v>695</v>
      </c>
      <c r="U178" s="211">
        <v>0</v>
      </c>
      <c r="V178" s="212">
        <v>16</v>
      </c>
      <c r="W178" s="212" t="s">
        <v>695</v>
      </c>
      <c r="X178" s="201">
        <v>37</v>
      </c>
      <c r="Y178" s="202" t="s">
        <v>696</v>
      </c>
      <c r="Z178" s="203">
        <v>46265</v>
      </c>
      <c r="AA178" s="214" t="s">
        <v>1339</v>
      </c>
      <c r="AB178" s="284"/>
      <c r="AC178" s="284"/>
      <c r="AD178" s="284"/>
      <c r="AE178" s="284"/>
      <c r="AF178" s="284"/>
      <c r="AG178" s="284"/>
      <c r="AH178" s="284"/>
      <c r="AI178" s="285"/>
      <c r="AJ178" s="286"/>
      <c r="AK178" s="286"/>
      <c r="AL178" s="286"/>
    </row>
    <row r="179" spans="1:38" s="185" customFormat="1" ht="26.4" x14ac:dyDescent="0.25">
      <c r="A179" s="180"/>
      <c r="B179" s="224" t="str">
        <f t="shared" si="6"/>
        <v>ChennaiSydneySingapore</v>
      </c>
      <c r="C179" s="224" t="str">
        <f t="shared" si="8"/>
        <v>ChennaiSydney</v>
      </c>
      <c r="D179" s="224" t="str">
        <f t="shared" si="7"/>
        <v>SydneySingapore</v>
      </c>
      <c r="E179" s="210" t="s">
        <v>691</v>
      </c>
      <c r="F179" s="210" t="s">
        <v>255</v>
      </c>
      <c r="G179" s="210" t="s">
        <v>269</v>
      </c>
      <c r="H179" s="210" t="s">
        <v>597</v>
      </c>
      <c r="I179" s="210" t="s">
        <v>900</v>
      </c>
      <c r="J179" s="210" t="s">
        <v>901</v>
      </c>
      <c r="K179" s="210" t="s">
        <v>446</v>
      </c>
      <c r="L179" s="210" t="s">
        <v>446</v>
      </c>
      <c r="M179" s="210" t="s">
        <v>694</v>
      </c>
      <c r="N179" s="210" t="s">
        <v>446</v>
      </c>
      <c r="O179" s="199" t="s">
        <v>565</v>
      </c>
      <c r="P179" s="241">
        <v>124</v>
      </c>
      <c r="Q179" s="241">
        <v>124</v>
      </c>
      <c r="R179" s="241">
        <v>124</v>
      </c>
      <c r="S179" s="213" t="s">
        <v>695</v>
      </c>
      <c r="T179" s="213" t="s">
        <v>695</v>
      </c>
      <c r="U179" s="211">
        <v>0</v>
      </c>
      <c r="V179" s="212">
        <v>16</v>
      </c>
      <c r="W179" s="212" t="s">
        <v>695</v>
      </c>
      <c r="X179" s="201">
        <v>33</v>
      </c>
      <c r="Y179" s="202" t="s">
        <v>696</v>
      </c>
      <c r="Z179" s="203">
        <v>46265</v>
      </c>
      <c r="AA179" s="214" t="s">
        <v>1339</v>
      </c>
      <c r="AB179" s="284"/>
      <c r="AC179" s="284"/>
      <c r="AD179" s="284"/>
      <c r="AE179" s="284"/>
      <c r="AF179" s="284"/>
      <c r="AG179" s="284"/>
      <c r="AH179" s="284"/>
      <c r="AI179" s="285"/>
      <c r="AJ179" s="286"/>
      <c r="AK179" s="286"/>
      <c r="AL179" s="286"/>
    </row>
    <row r="180" spans="1:38" s="185" customFormat="1" ht="26.4" x14ac:dyDescent="0.25">
      <c r="A180" s="180"/>
      <c r="B180" s="224" t="str">
        <f t="shared" si="6"/>
        <v>ChennaiMelbourneSingapore</v>
      </c>
      <c r="C180" s="224" t="str">
        <f t="shared" si="8"/>
        <v>ChennaiMelbourne</v>
      </c>
      <c r="D180" s="224" t="str">
        <f t="shared" si="7"/>
        <v>MelbourneSingapore</v>
      </c>
      <c r="E180" s="210" t="s">
        <v>691</v>
      </c>
      <c r="F180" s="210" t="s">
        <v>255</v>
      </c>
      <c r="G180" s="210" t="s">
        <v>269</v>
      </c>
      <c r="H180" s="210" t="s">
        <v>598</v>
      </c>
      <c r="I180" s="210" t="s">
        <v>902</v>
      </c>
      <c r="J180" s="210" t="s">
        <v>901</v>
      </c>
      <c r="K180" s="210" t="s">
        <v>446</v>
      </c>
      <c r="L180" s="210" t="s">
        <v>446</v>
      </c>
      <c r="M180" s="210" t="s">
        <v>694</v>
      </c>
      <c r="N180" s="210" t="s">
        <v>446</v>
      </c>
      <c r="O180" s="199" t="s">
        <v>565</v>
      </c>
      <c r="P180" s="241">
        <v>124</v>
      </c>
      <c r="Q180" s="241">
        <v>124</v>
      </c>
      <c r="R180" s="241">
        <v>124</v>
      </c>
      <c r="S180" s="213" t="s">
        <v>695</v>
      </c>
      <c r="T180" s="213" t="s">
        <v>695</v>
      </c>
      <c r="U180" s="211">
        <v>0</v>
      </c>
      <c r="V180" s="212">
        <v>16</v>
      </c>
      <c r="W180" s="212" t="s">
        <v>695</v>
      </c>
      <c r="X180" s="201">
        <v>29</v>
      </c>
      <c r="Y180" s="202" t="s">
        <v>696</v>
      </c>
      <c r="Z180" s="203">
        <v>46265</v>
      </c>
      <c r="AA180" s="214" t="s">
        <v>1339</v>
      </c>
      <c r="AB180" s="284"/>
      <c r="AC180" s="284"/>
      <c r="AD180" s="284"/>
      <c r="AE180" s="284"/>
      <c r="AF180" s="284"/>
      <c r="AG180" s="284"/>
      <c r="AH180" s="284"/>
      <c r="AI180" s="285"/>
      <c r="AJ180" s="286"/>
      <c r="AK180" s="286"/>
      <c r="AL180" s="286"/>
    </row>
    <row r="181" spans="1:38" s="185" customFormat="1" ht="26.4" x14ac:dyDescent="0.25">
      <c r="A181" s="180"/>
      <c r="B181" s="224" t="str">
        <f t="shared" si="6"/>
        <v>ChennaiFremantleSingapore</v>
      </c>
      <c r="C181" s="224" t="str">
        <f t="shared" si="8"/>
        <v>ChennaiFremantle</v>
      </c>
      <c r="D181" s="224" t="str">
        <f t="shared" si="7"/>
        <v>FremantleSingapore</v>
      </c>
      <c r="E181" s="210" t="s">
        <v>691</v>
      </c>
      <c r="F181" s="210" t="s">
        <v>255</v>
      </c>
      <c r="G181" s="210" t="s">
        <v>269</v>
      </c>
      <c r="H181" s="210" t="s">
        <v>601</v>
      </c>
      <c r="I181" s="210" t="s">
        <v>903</v>
      </c>
      <c r="J181" s="210" t="s">
        <v>901</v>
      </c>
      <c r="K181" s="210" t="s">
        <v>446</v>
      </c>
      <c r="L181" s="210" t="s">
        <v>446</v>
      </c>
      <c r="M181" s="210" t="s">
        <v>694</v>
      </c>
      <c r="N181" s="210" t="s">
        <v>446</v>
      </c>
      <c r="O181" s="199" t="s">
        <v>565</v>
      </c>
      <c r="P181" s="241">
        <v>136</v>
      </c>
      <c r="Q181" s="241">
        <v>136</v>
      </c>
      <c r="R181" s="241">
        <v>136</v>
      </c>
      <c r="S181" s="213" t="s">
        <v>695</v>
      </c>
      <c r="T181" s="213" t="s">
        <v>695</v>
      </c>
      <c r="U181" s="211">
        <v>0</v>
      </c>
      <c r="V181" s="212">
        <v>16</v>
      </c>
      <c r="W181" s="212" t="s">
        <v>695</v>
      </c>
      <c r="X181" s="201">
        <v>28</v>
      </c>
      <c r="Y181" s="202" t="s">
        <v>696</v>
      </c>
      <c r="Z181" s="203">
        <v>46265</v>
      </c>
      <c r="AA181" s="214" t="s">
        <v>1339</v>
      </c>
      <c r="AB181" s="284"/>
      <c r="AC181" s="284"/>
      <c r="AD181" s="284"/>
      <c r="AE181" s="284"/>
      <c r="AF181" s="284"/>
      <c r="AG181" s="284"/>
      <c r="AH181" s="284"/>
      <c r="AI181" s="285"/>
      <c r="AJ181" s="286"/>
      <c r="AK181" s="286"/>
      <c r="AL181" s="286"/>
    </row>
    <row r="182" spans="1:38" s="185" customFormat="1" ht="26.4" x14ac:dyDescent="0.25">
      <c r="A182" s="180"/>
      <c r="B182" s="224" t="str">
        <f t="shared" si="6"/>
        <v>ChennaiBrisbaneSingapore</v>
      </c>
      <c r="C182" s="224" t="str">
        <f t="shared" si="8"/>
        <v>ChennaiBrisbane</v>
      </c>
      <c r="D182" s="224" t="str">
        <f t="shared" si="7"/>
        <v>BrisbaneSingapore</v>
      </c>
      <c r="E182" s="210" t="s">
        <v>691</v>
      </c>
      <c r="F182" s="210" t="s">
        <v>255</v>
      </c>
      <c r="G182" s="210" t="s">
        <v>269</v>
      </c>
      <c r="H182" s="210" t="s">
        <v>599</v>
      </c>
      <c r="I182" s="210" t="s">
        <v>904</v>
      </c>
      <c r="J182" s="210" t="s">
        <v>901</v>
      </c>
      <c r="K182" s="210" t="s">
        <v>446</v>
      </c>
      <c r="L182" s="210" t="s">
        <v>446</v>
      </c>
      <c r="M182" s="210" t="s">
        <v>694</v>
      </c>
      <c r="N182" s="210" t="s">
        <v>446</v>
      </c>
      <c r="O182" s="199" t="s">
        <v>565</v>
      </c>
      <c r="P182" s="241">
        <v>126</v>
      </c>
      <c r="Q182" s="241">
        <v>126</v>
      </c>
      <c r="R182" s="241">
        <v>126</v>
      </c>
      <c r="S182" s="213" t="s">
        <v>695</v>
      </c>
      <c r="T182" s="213" t="s">
        <v>695</v>
      </c>
      <c r="U182" s="211">
        <v>0</v>
      </c>
      <c r="V182" s="212">
        <v>16</v>
      </c>
      <c r="W182" s="212" t="s">
        <v>695</v>
      </c>
      <c r="X182" s="201">
        <v>29</v>
      </c>
      <c r="Y182" s="202" t="s">
        <v>696</v>
      </c>
      <c r="Z182" s="203">
        <v>46265</v>
      </c>
      <c r="AA182" s="214" t="s">
        <v>1339</v>
      </c>
      <c r="AB182" s="284"/>
      <c r="AC182" s="284"/>
      <c r="AD182" s="284"/>
      <c r="AE182" s="284"/>
      <c r="AF182" s="284"/>
      <c r="AG182" s="284"/>
      <c r="AH182" s="284"/>
      <c r="AI182" s="285"/>
      <c r="AJ182" s="286"/>
      <c r="AK182" s="286"/>
      <c r="AL182" s="286"/>
    </row>
    <row r="183" spans="1:38" s="185" customFormat="1" ht="26.4" x14ac:dyDescent="0.25">
      <c r="A183" s="180"/>
      <c r="B183" s="224" t="str">
        <f t="shared" si="6"/>
        <v>ChennaiAdelaideSingapore</v>
      </c>
      <c r="C183" s="224" t="str">
        <f t="shared" si="8"/>
        <v>ChennaiAdelaide</v>
      </c>
      <c r="D183" s="224" t="str">
        <f t="shared" si="7"/>
        <v>AdelaideSingapore</v>
      </c>
      <c r="E183" s="210" t="s">
        <v>691</v>
      </c>
      <c r="F183" s="210" t="s">
        <v>255</v>
      </c>
      <c r="G183" s="210" t="s">
        <v>269</v>
      </c>
      <c r="H183" s="210" t="s">
        <v>600</v>
      </c>
      <c r="I183" s="210" t="s">
        <v>905</v>
      </c>
      <c r="J183" s="210" t="s">
        <v>901</v>
      </c>
      <c r="K183" s="210" t="s">
        <v>446</v>
      </c>
      <c r="L183" s="210" t="s">
        <v>446</v>
      </c>
      <c r="M183" s="210" t="s">
        <v>694</v>
      </c>
      <c r="N183" s="210" t="s">
        <v>446</v>
      </c>
      <c r="O183" s="199" t="s">
        <v>565</v>
      </c>
      <c r="P183" s="241">
        <v>126</v>
      </c>
      <c r="Q183" s="241">
        <v>126</v>
      </c>
      <c r="R183" s="241">
        <v>126</v>
      </c>
      <c r="S183" s="213" t="s">
        <v>695</v>
      </c>
      <c r="T183" s="213" t="s">
        <v>695</v>
      </c>
      <c r="U183" s="211">
        <v>0</v>
      </c>
      <c r="V183" s="212">
        <v>16</v>
      </c>
      <c r="W183" s="212" t="s">
        <v>695</v>
      </c>
      <c r="X183" s="201">
        <v>38</v>
      </c>
      <c r="Y183" s="202" t="s">
        <v>696</v>
      </c>
      <c r="Z183" s="203">
        <v>46265</v>
      </c>
      <c r="AA183" s="214" t="s">
        <v>1339</v>
      </c>
      <c r="AB183" s="284"/>
      <c r="AC183" s="284"/>
      <c r="AD183" s="284"/>
      <c r="AE183" s="284"/>
      <c r="AF183" s="284"/>
      <c r="AG183" s="284"/>
      <c r="AH183" s="284"/>
      <c r="AI183" s="285"/>
      <c r="AJ183" s="286"/>
      <c r="AK183" s="286"/>
      <c r="AL183" s="286"/>
    </row>
    <row r="184" spans="1:38" s="185" customFormat="1" ht="26.4" x14ac:dyDescent="0.25">
      <c r="A184" s="180"/>
      <c r="B184" s="224" t="str">
        <f t="shared" si="6"/>
        <v>CochinSydneySingapore</v>
      </c>
      <c r="C184" s="224" t="str">
        <f t="shared" si="8"/>
        <v>CochinSydney</v>
      </c>
      <c r="D184" s="224" t="str">
        <f t="shared" si="7"/>
        <v>SydneySingapore</v>
      </c>
      <c r="E184" s="210" t="s">
        <v>691</v>
      </c>
      <c r="F184" s="210" t="s">
        <v>255</v>
      </c>
      <c r="G184" s="210" t="s">
        <v>274</v>
      </c>
      <c r="H184" s="210" t="s">
        <v>597</v>
      </c>
      <c r="I184" s="210" t="s">
        <v>906</v>
      </c>
      <c r="J184" s="210" t="s">
        <v>907</v>
      </c>
      <c r="K184" s="210" t="s">
        <v>446</v>
      </c>
      <c r="L184" s="210" t="s">
        <v>446</v>
      </c>
      <c r="M184" s="210" t="s">
        <v>694</v>
      </c>
      <c r="N184" s="210" t="s">
        <v>446</v>
      </c>
      <c r="O184" s="199" t="s">
        <v>565</v>
      </c>
      <c r="P184" s="241">
        <v>141</v>
      </c>
      <c r="Q184" s="241">
        <v>141</v>
      </c>
      <c r="R184" s="241">
        <v>141</v>
      </c>
      <c r="S184" s="213" t="s">
        <v>695</v>
      </c>
      <c r="T184" s="213" t="s">
        <v>695</v>
      </c>
      <c r="U184" s="211">
        <v>0</v>
      </c>
      <c r="V184" s="212">
        <v>16</v>
      </c>
      <c r="W184" s="212" t="s">
        <v>695</v>
      </c>
      <c r="X184" s="201">
        <v>36</v>
      </c>
      <c r="Y184" s="202" t="s">
        <v>696</v>
      </c>
      <c r="Z184" s="203">
        <v>46265</v>
      </c>
      <c r="AA184" s="214" t="s">
        <v>1339</v>
      </c>
      <c r="AB184" s="284"/>
      <c r="AC184" s="284"/>
      <c r="AD184" s="284"/>
      <c r="AE184" s="284"/>
      <c r="AF184" s="284"/>
      <c r="AG184" s="284"/>
      <c r="AH184" s="284"/>
      <c r="AI184" s="285"/>
      <c r="AJ184" s="286"/>
      <c r="AK184" s="286"/>
      <c r="AL184" s="286"/>
    </row>
    <row r="185" spans="1:38" s="185" customFormat="1" ht="26.4" x14ac:dyDescent="0.25">
      <c r="A185" s="180"/>
      <c r="B185" s="224" t="str">
        <f t="shared" si="6"/>
        <v>CochinMelbourneSingapore</v>
      </c>
      <c r="C185" s="224" t="str">
        <f t="shared" si="8"/>
        <v>CochinMelbourne</v>
      </c>
      <c r="D185" s="224" t="str">
        <f t="shared" si="7"/>
        <v>MelbourneSingapore</v>
      </c>
      <c r="E185" s="210" t="s">
        <v>691</v>
      </c>
      <c r="F185" s="210" t="s">
        <v>255</v>
      </c>
      <c r="G185" s="210" t="s">
        <v>274</v>
      </c>
      <c r="H185" s="210" t="s">
        <v>598</v>
      </c>
      <c r="I185" s="210" t="s">
        <v>908</v>
      </c>
      <c r="J185" s="210" t="s">
        <v>907</v>
      </c>
      <c r="K185" s="210" t="s">
        <v>446</v>
      </c>
      <c r="L185" s="210" t="s">
        <v>446</v>
      </c>
      <c r="M185" s="210" t="s">
        <v>694</v>
      </c>
      <c r="N185" s="210" t="s">
        <v>446</v>
      </c>
      <c r="O185" s="199" t="s">
        <v>565</v>
      </c>
      <c r="P185" s="241">
        <v>128</v>
      </c>
      <c r="Q185" s="241">
        <v>128</v>
      </c>
      <c r="R185" s="241">
        <v>128</v>
      </c>
      <c r="S185" s="213" t="s">
        <v>695</v>
      </c>
      <c r="T185" s="213" t="s">
        <v>695</v>
      </c>
      <c r="U185" s="211">
        <v>0</v>
      </c>
      <c r="V185" s="212">
        <v>16</v>
      </c>
      <c r="W185" s="212" t="s">
        <v>695</v>
      </c>
      <c r="X185" s="201">
        <v>32</v>
      </c>
      <c r="Y185" s="202" t="s">
        <v>696</v>
      </c>
      <c r="Z185" s="203">
        <v>46265</v>
      </c>
      <c r="AA185" s="214" t="s">
        <v>1339</v>
      </c>
      <c r="AB185" s="284"/>
      <c r="AC185" s="284"/>
      <c r="AD185" s="284"/>
      <c r="AE185" s="284"/>
      <c r="AF185" s="284"/>
      <c r="AG185" s="284"/>
      <c r="AH185" s="284"/>
      <c r="AI185" s="285"/>
      <c r="AJ185" s="286"/>
      <c r="AK185" s="286"/>
      <c r="AL185" s="286"/>
    </row>
    <row r="186" spans="1:38" s="185" customFormat="1" ht="26.4" x14ac:dyDescent="0.25">
      <c r="A186" s="180"/>
      <c r="B186" s="224" t="str">
        <f t="shared" si="6"/>
        <v>CochinFremantleSingapore</v>
      </c>
      <c r="C186" s="224" t="str">
        <f t="shared" si="8"/>
        <v>CochinFremantle</v>
      </c>
      <c r="D186" s="224" t="str">
        <f t="shared" si="7"/>
        <v>FremantleSingapore</v>
      </c>
      <c r="E186" s="210" t="s">
        <v>691</v>
      </c>
      <c r="F186" s="210" t="s">
        <v>255</v>
      </c>
      <c r="G186" s="210" t="s">
        <v>274</v>
      </c>
      <c r="H186" s="210" t="s">
        <v>601</v>
      </c>
      <c r="I186" s="210" t="s">
        <v>909</v>
      </c>
      <c r="J186" s="210" t="s">
        <v>907</v>
      </c>
      <c r="K186" s="210" t="s">
        <v>446</v>
      </c>
      <c r="L186" s="210" t="s">
        <v>446</v>
      </c>
      <c r="M186" s="210" t="s">
        <v>694</v>
      </c>
      <c r="N186" s="210" t="s">
        <v>446</v>
      </c>
      <c r="O186" s="199" t="s">
        <v>565</v>
      </c>
      <c r="P186" s="241">
        <v>138</v>
      </c>
      <c r="Q186" s="241">
        <v>138</v>
      </c>
      <c r="R186" s="241">
        <v>138</v>
      </c>
      <c r="S186" s="213" t="s">
        <v>695</v>
      </c>
      <c r="T186" s="213" t="s">
        <v>695</v>
      </c>
      <c r="U186" s="211">
        <v>0</v>
      </c>
      <c r="V186" s="212">
        <v>16</v>
      </c>
      <c r="W186" s="212" t="s">
        <v>695</v>
      </c>
      <c r="X186" s="201">
        <v>31</v>
      </c>
      <c r="Y186" s="202" t="s">
        <v>696</v>
      </c>
      <c r="Z186" s="203">
        <v>46265</v>
      </c>
      <c r="AA186" s="214" t="s">
        <v>1339</v>
      </c>
      <c r="AB186" s="284"/>
      <c r="AC186" s="284"/>
      <c r="AD186" s="284"/>
      <c r="AE186" s="284"/>
      <c r="AF186" s="284"/>
      <c r="AG186" s="284"/>
      <c r="AH186" s="284"/>
      <c r="AI186" s="285"/>
      <c r="AJ186" s="286"/>
      <c r="AK186" s="286"/>
      <c r="AL186" s="286"/>
    </row>
    <row r="187" spans="1:38" s="185" customFormat="1" ht="26.4" x14ac:dyDescent="0.25">
      <c r="A187" s="180"/>
      <c r="B187" s="224" t="str">
        <f t="shared" si="6"/>
        <v>CochinBrisbaneSingapore</v>
      </c>
      <c r="C187" s="224" t="str">
        <f t="shared" si="8"/>
        <v>CochinBrisbane</v>
      </c>
      <c r="D187" s="224" t="str">
        <f t="shared" si="7"/>
        <v>BrisbaneSingapore</v>
      </c>
      <c r="E187" s="210" t="s">
        <v>691</v>
      </c>
      <c r="F187" s="210" t="s">
        <v>255</v>
      </c>
      <c r="G187" s="210" t="s">
        <v>274</v>
      </c>
      <c r="H187" s="210" t="s">
        <v>599</v>
      </c>
      <c r="I187" s="210" t="s">
        <v>910</v>
      </c>
      <c r="J187" s="210" t="s">
        <v>907</v>
      </c>
      <c r="K187" s="210" t="s">
        <v>446</v>
      </c>
      <c r="L187" s="210" t="s">
        <v>446</v>
      </c>
      <c r="M187" s="210" t="s">
        <v>694</v>
      </c>
      <c r="N187" s="210" t="s">
        <v>446</v>
      </c>
      <c r="O187" s="199" t="s">
        <v>565</v>
      </c>
      <c r="P187" s="241">
        <v>128</v>
      </c>
      <c r="Q187" s="241">
        <v>128</v>
      </c>
      <c r="R187" s="241">
        <v>128</v>
      </c>
      <c r="S187" s="213" t="s">
        <v>695</v>
      </c>
      <c r="T187" s="213" t="s">
        <v>695</v>
      </c>
      <c r="U187" s="211">
        <v>0</v>
      </c>
      <c r="V187" s="212">
        <v>16</v>
      </c>
      <c r="W187" s="212" t="s">
        <v>695</v>
      </c>
      <c r="X187" s="201">
        <v>32</v>
      </c>
      <c r="Y187" s="202" t="s">
        <v>696</v>
      </c>
      <c r="Z187" s="203">
        <v>46265</v>
      </c>
      <c r="AA187" s="214" t="s">
        <v>1339</v>
      </c>
      <c r="AB187" s="284"/>
      <c r="AC187" s="284"/>
      <c r="AD187" s="284"/>
      <c r="AE187" s="284"/>
      <c r="AF187" s="284"/>
      <c r="AG187" s="284"/>
      <c r="AH187" s="284"/>
      <c r="AI187" s="285"/>
      <c r="AJ187" s="286"/>
      <c r="AK187" s="286"/>
      <c r="AL187" s="286"/>
    </row>
    <row r="188" spans="1:38" s="185" customFormat="1" ht="26.4" x14ac:dyDescent="0.25">
      <c r="A188" s="180"/>
      <c r="B188" s="224" t="str">
        <f t="shared" si="6"/>
        <v>CochinAdelaideSingapore</v>
      </c>
      <c r="C188" s="224" t="str">
        <f t="shared" si="8"/>
        <v>CochinAdelaide</v>
      </c>
      <c r="D188" s="224" t="str">
        <f t="shared" si="7"/>
        <v>AdelaideSingapore</v>
      </c>
      <c r="E188" s="210" t="s">
        <v>691</v>
      </c>
      <c r="F188" s="210" t="s">
        <v>255</v>
      </c>
      <c r="G188" s="210" t="s">
        <v>274</v>
      </c>
      <c r="H188" s="210" t="s">
        <v>600</v>
      </c>
      <c r="I188" s="210" t="s">
        <v>911</v>
      </c>
      <c r="J188" s="210" t="s">
        <v>907</v>
      </c>
      <c r="K188" s="210" t="s">
        <v>446</v>
      </c>
      <c r="L188" s="210" t="s">
        <v>446</v>
      </c>
      <c r="M188" s="210" t="s">
        <v>694</v>
      </c>
      <c r="N188" s="210" t="s">
        <v>446</v>
      </c>
      <c r="O188" s="199" t="s">
        <v>565</v>
      </c>
      <c r="P188" s="241">
        <v>128</v>
      </c>
      <c r="Q188" s="241">
        <v>128</v>
      </c>
      <c r="R188" s="241">
        <v>128</v>
      </c>
      <c r="S188" s="213" t="s">
        <v>695</v>
      </c>
      <c r="T188" s="213" t="s">
        <v>695</v>
      </c>
      <c r="U188" s="211">
        <v>0</v>
      </c>
      <c r="V188" s="212">
        <v>16</v>
      </c>
      <c r="W188" s="212" t="s">
        <v>695</v>
      </c>
      <c r="X188" s="201">
        <v>41</v>
      </c>
      <c r="Y188" s="202" t="s">
        <v>696</v>
      </c>
      <c r="Z188" s="203">
        <v>46265</v>
      </c>
      <c r="AA188" s="214" t="s">
        <v>1339</v>
      </c>
      <c r="AB188" s="284"/>
      <c r="AC188" s="284"/>
      <c r="AD188" s="284"/>
      <c r="AE188" s="284"/>
      <c r="AF188" s="284"/>
      <c r="AG188" s="284"/>
      <c r="AH188" s="284"/>
      <c r="AI188" s="285"/>
      <c r="AJ188" s="286"/>
      <c r="AK188" s="286"/>
      <c r="AL188" s="286"/>
    </row>
    <row r="189" spans="1:38" s="185" customFormat="1" ht="26.4" x14ac:dyDescent="0.25">
      <c r="A189" s="180"/>
      <c r="B189" s="224" t="str">
        <f t="shared" si="6"/>
        <v>CoimbatoreSydneySingapore</v>
      </c>
      <c r="C189" s="224" t="str">
        <f t="shared" si="8"/>
        <v>CoimbatoreSydney</v>
      </c>
      <c r="D189" s="224" t="str">
        <f t="shared" si="7"/>
        <v>SydneySingapore</v>
      </c>
      <c r="E189" s="210" t="s">
        <v>691</v>
      </c>
      <c r="F189" s="210" t="s">
        <v>255</v>
      </c>
      <c r="G189" s="210" t="s">
        <v>278</v>
      </c>
      <c r="H189" s="210" t="s">
        <v>597</v>
      </c>
      <c r="I189" s="210" t="s">
        <v>912</v>
      </c>
      <c r="J189" s="210" t="s">
        <v>913</v>
      </c>
      <c r="K189" s="210" t="s">
        <v>446</v>
      </c>
      <c r="L189" s="210" t="s">
        <v>446</v>
      </c>
      <c r="M189" s="210" t="s">
        <v>694</v>
      </c>
      <c r="N189" s="210" t="s">
        <v>446</v>
      </c>
      <c r="O189" s="199" t="s">
        <v>565</v>
      </c>
      <c r="P189" s="241">
        <v>159</v>
      </c>
      <c r="Q189" s="241">
        <v>159</v>
      </c>
      <c r="R189" s="241">
        <v>159</v>
      </c>
      <c r="S189" s="213" t="s">
        <v>695</v>
      </c>
      <c r="T189" s="213" t="s">
        <v>695</v>
      </c>
      <c r="U189" s="211">
        <v>0</v>
      </c>
      <c r="V189" s="212">
        <v>16</v>
      </c>
      <c r="W189" s="212" t="s">
        <v>695</v>
      </c>
      <c r="X189" s="201">
        <v>41</v>
      </c>
      <c r="Y189" s="202" t="s">
        <v>696</v>
      </c>
      <c r="Z189" s="203">
        <v>46265</v>
      </c>
      <c r="AA189" s="214" t="s">
        <v>1339</v>
      </c>
      <c r="AB189" s="284"/>
      <c r="AC189" s="284"/>
      <c r="AD189" s="284"/>
      <c r="AE189" s="284"/>
      <c r="AF189" s="284"/>
      <c r="AG189" s="284"/>
      <c r="AH189" s="284"/>
      <c r="AI189" s="285"/>
      <c r="AJ189" s="286"/>
      <c r="AK189" s="286"/>
      <c r="AL189" s="286"/>
    </row>
    <row r="190" spans="1:38" s="185" customFormat="1" ht="26.4" x14ac:dyDescent="0.25">
      <c r="A190" s="180"/>
      <c r="B190" s="224" t="str">
        <f t="shared" si="6"/>
        <v>CoimbatoreMelbourneSingapore</v>
      </c>
      <c r="C190" s="224" t="str">
        <f t="shared" si="8"/>
        <v>CoimbatoreMelbourne</v>
      </c>
      <c r="D190" s="224" t="str">
        <f t="shared" si="7"/>
        <v>MelbourneSingapore</v>
      </c>
      <c r="E190" s="210" t="s">
        <v>691</v>
      </c>
      <c r="F190" s="210" t="s">
        <v>255</v>
      </c>
      <c r="G190" s="210" t="s">
        <v>278</v>
      </c>
      <c r="H190" s="210" t="s">
        <v>598</v>
      </c>
      <c r="I190" s="210" t="s">
        <v>914</v>
      </c>
      <c r="J190" s="210" t="s">
        <v>913</v>
      </c>
      <c r="K190" s="210" t="s">
        <v>446</v>
      </c>
      <c r="L190" s="210" t="s">
        <v>446</v>
      </c>
      <c r="M190" s="210" t="s">
        <v>694</v>
      </c>
      <c r="N190" s="210" t="s">
        <v>446</v>
      </c>
      <c r="O190" s="199" t="s">
        <v>565</v>
      </c>
      <c r="P190" s="241">
        <v>146</v>
      </c>
      <c r="Q190" s="241">
        <v>146</v>
      </c>
      <c r="R190" s="241">
        <v>146</v>
      </c>
      <c r="S190" s="213" t="s">
        <v>695</v>
      </c>
      <c r="T190" s="213" t="s">
        <v>695</v>
      </c>
      <c r="U190" s="211">
        <v>0</v>
      </c>
      <c r="V190" s="212">
        <v>16</v>
      </c>
      <c r="W190" s="212" t="s">
        <v>695</v>
      </c>
      <c r="X190" s="201">
        <v>30</v>
      </c>
      <c r="Y190" s="202" t="s">
        <v>696</v>
      </c>
      <c r="Z190" s="203">
        <v>46265</v>
      </c>
      <c r="AA190" s="214" t="s">
        <v>1339</v>
      </c>
      <c r="AB190" s="284"/>
      <c r="AC190" s="284"/>
      <c r="AD190" s="284"/>
      <c r="AE190" s="284"/>
      <c r="AF190" s="284"/>
      <c r="AG190" s="284"/>
      <c r="AH190" s="284"/>
      <c r="AI190" s="285"/>
      <c r="AJ190" s="286"/>
      <c r="AK190" s="286"/>
      <c r="AL190" s="286"/>
    </row>
    <row r="191" spans="1:38" s="185" customFormat="1" ht="26.4" x14ac:dyDescent="0.25">
      <c r="A191" s="180"/>
      <c r="B191" s="224" t="str">
        <f t="shared" si="6"/>
        <v>CoimbatoreFremantleSingapore</v>
      </c>
      <c r="C191" s="224" t="str">
        <f t="shared" si="8"/>
        <v>CoimbatoreFremantle</v>
      </c>
      <c r="D191" s="224" t="str">
        <f t="shared" si="7"/>
        <v>FremantleSingapore</v>
      </c>
      <c r="E191" s="210" t="s">
        <v>691</v>
      </c>
      <c r="F191" s="210" t="s">
        <v>255</v>
      </c>
      <c r="G191" s="210" t="s">
        <v>278</v>
      </c>
      <c r="H191" s="210" t="s">
        <v>601</v>
      </c>
      <c r="I191" s="210" t="s">
        <v>915</v>
      </c>
      <c r="J191" s="210" t="s">
        <v>913</v>
      </c>
      <c r="K191" s="210" t="s">
        <v>446</v>
      </c>
      <c r="L191" s="210" t="s">
        <v>446</v>
      </c>
      <c r="M191" s="210" t="s">
        <v>694</v>
      </c>
      <c r="N191" s="210" t="s">
        <v>446</v>
      </c>
      <c r="O191" s="199" t="s">
        <v>565</v>
      </c>
      <c r="P191" s="241">
        <v>156</v>
      </c>
      <c r="Q191" s="241">
        <v>156</v>
      </c>
      <c r="R191" s="241">
        <v>156</v>
      </c>
      <c r="S191" s="213" t="s">
        <v>695</v>
      </c>
      <c r="T191" s="213" t="s">
        <v>695</v>
      </c>
      <c r="U191" s="211">
        <v>0</v>
      </c>
      <c r="V191" s="212">
        <v>16</v>
      </c>
      <c r="W191" s="212" t="s">
        <v>695</v>
      </c>
      <c r="X191" s="201">
        <v>25</v>
      </c>
      <c r="Y191" s="202" t="s">
        <v>696</v>
      </c>
      <c r="Z191" s="203">
        <v>46265</v>
      </c>
      <c r="AA191" s="214" t="s">
        <v>1339</v>
      </c>
      <c r="AB191" s="284"/>
      <c r="AC191" s="284"/>
      <c r="AD191" s="284"/>
      <c r="AE191" s="284"/>
      <c r="AF191" s="284"/>
      <c r="AG191" s="284"/>
      <c r="AH191" s="284"/>
      <c r="AI191" s="285"/>
      <c r="AJ191" s="286"/>
      <c r="AK191" s="286"/>
      <c r="AL191" s="286"/>
    </row>
    <row r="192" spans="1:38" s="185" customFormat="1" ht="26.4" x14ac:dyDescent="0.25">
      <c r="A192" s="180"/>
      <c r="B192" s="224" t="str">
        <f t="shared" si="6"/>
        <v>CoimbatoreBrisbaneSingapore</v>
      </c>
      <c r="C192" s="224" t="str">
        <f t="shared" si="8"/>
        <v>CoimbatoreBrisbane</v>
      </c>
      <c r="D192" s="224" t="str">
        <f t="shared" si="7"/>
        <v>BrisbaneSingapore</v>
      </c>
      <c r="E192" s="210" t="s">
        <v>691</v>
      </c>
      <c r="F192" s="210" t="s">
        <v>255</v>
      </c>
      <c r="G192" s="210" t="s">
        <v>278</v>
      </c>
      <c r="H192" s="210" t="s">
        <v>599</v>
      </c>
      <c r="I192" s="210" t="s">
        <v>916</v>
      </c>
      <c r="J192" s="210" t="s">
        <v>913</v>
      </c>
      <c r="K192" s="210" t="s">
        <v>446</v>
      </c>
      <c r="L192" s="210" t="s">
        <v>446</v>
      </c>
      <c r="M192" s="210" t="s">
        <v>694</v>
      </c>
      <c r="N192" s="210" t="s">
        <v>446</v>
      </c>
      <c r="O192" s="199" t="s">
        <v>565</v>
      </c>
      <c r="P192" s="241">
        <v>146</v>
      </c>
      <c r="Q192" s="241">
        <v>146</v>
      </c>
      <c r="R192" s="241">
        <v>146</v>
      </c>
      <c r="S192" s="213" t="s">
        <v>695</v>
      </c>
      <c r="T192" s="213" t="s">
        <v>695</v>
      </c>
      <c r="U192" s="211">
        <v>0</v>
      </c>
      <c r="V192" s="212">
        <v>16</v>
      </c>
      <c r="W192" s="212" t="s">
        <v>695</v>
      </c>
      <c r="X192" s="201">
        <v>39</v>
      </c>
      <c r="Y192" s="202" t="s">
        <v>696</v>
      </c>
      <c r="Z192" s="203">
        <v>46265</v>
      </c>
      <c r="AA192" s="214" t="s">
        <v>1339</v>
      </c>
      <c r="AB192" s="284"/>
      <c r="AC192" s="284"/>
      <c r="AD192" s="284"/>
      <c r="AE192" s="284"/>
      <c r="AF192" s="284"/>
      <c r="AG192" s="284"/>
      <c r="AH192" s="284"/>
      <c r="AI192" s="285"/>
      <c r="AJ192" s="286"/>
      <c r="AK192" s="286"/>
      <c r="AL192" s="286"/>
    </row>
    <row r="193" spans="1:38" s="185" customFormat="1" ht="26.4" x14ac:dyDescent="0.25">
      <c r="A193" s="180"/>
      <c r="B193" s="224" t="str">
        <f t="shared" si="6"/>
        <v>CoimbatoreAdelaideSingapore</v>
      </c>
      <c r="C193" s="224" t="str">
        <f t="shared" si="8"/>
        <v>CoimbatoreAdelaide</v>
      </c>
      <c r="D193" s="224" t="str">
        <f t="shared" si="7"/>
        <v>AdelaideSingapore</v>
      </c>
      <c r="E193" s="210" t="s">
        <v>691</v>
      </c>
      <c r="F193" s="210" t="s">
        <v>255</v>
      </c>
      <c r="G193" s="210" t="s">
        <v>278</v>
      </c>
      <c r="H193" s="210" t="s">
        <v>600</v>
      </c>
      <c r="I193" s="210" t="s">
        <v>917</v>
      </c>
      <c r="J193" s="210" t="s">
        <v>913</v>
      </c>
      <c r="K193" s="210" t="s">
        <v>446</v>
      </c>
      <c r="L193" s="210" t="s">
        <v>446</v>
      </c>
      <c r="M193" s="210" t="s">
        <v>694</v>
      </c>
      <c r="N193" s="210" t="s">
        <v>446</v>
      </c>
      <c r="O193" s="199" t="s">
        <v>565</v>
      </c>
      <c r="P193" s="241">
        <v>146</v>
      </c>
      <c r="Q193" s="241">
        <v>146</v>
      </c>
      <c r="R193" s="241">
        <v>146</v>
      </c>
      <c r="S193" s="213" t="s">
        <v>695</v>
      </c>
      <c r="T193" s="213" t="s">
        <v>695</v>
      </c>
      <c r="U193" s="211">
        <v>0</v>
      </c>
      <c r="V193" s="212">
        <v>16</v>
      </c>
      <c r="W193" s="212" t="s">
        <v>695</v>
      </c>
      <c r="X193" s="201">
        <v>40</v>
      </c>
      <c r="Y193" s="202" t="s">
        <v>696</v>
      </c>
      <c r="Z193" s="203">
        <v>46265</v>
      </c>
      <c r="AA193" s="214" t="s">
        <v>1339</v>
      </c>
      <c r="AB193" s="284"/>
      <c r="AC193" s="284"/>
      <c r="AD193" s="284"/>
      <c r="AE193" s="284"/>
      <c r="AF193" s="284"/>
      <c r="AG193" s="284"/>
      <c r="AH193" s="284"/>
      <c r="AI193" s="285"/>
      <c r="AJ193" s="286"/>
      <c r="AK193" s="286"/>
      <c r="AL193" s="286"/>
    </row>
    <row r="194" spans="1:38" s="185" customFormat="1" ht="26.4" x14ac:dyDescent="0.25">
      <c r="A194" s="180"/>
      <c r="B194" s="224" t="str">
        <f t="shared" si="6"/>
        <v>DelhiSydneySingapore</v>
      </c>
      <c r="C194" s="224" t="str">
        <f t="shared" si="8"/>
        <v>DelhiSydney</v>
      </c>
      <c r="D194" s="224" t="str">
        <f t="shared" si="7"/>
        <v>SydneySingapore</v>
      </c>
      <c r="E194" s="210" t="s">
        <v>691</v>
      </c>
      <c r="F194" s="210" t="s">
        <v>255</v>
      </c>
      <c r="G194" s="210" t="s">
        <v>659</v>
      </c>
      <c r="H194" s="210" t="s">
        <v>597</v>
      </c>
      <c r="I194" s="210" t="s">
        <v>918</v>
      </c>
      <c r="J194" s="210" t="s">
        <v>919</v>
      </c>
      <c r="K194" s="210" t="s">
        <v>446</v>
      </c>
      <c r="L194" s="210" t="s">
        <v>446</v>
      </c>
      <c r="M194" s="210" t="s">
        <v>694</v>
      </c>
      <c r="N194" s="210" t="s">
        <v>446</v>
      </c>
      <c r="O194" s="199" t="s">
        <v>565</v>
      </c>
      <c r="P194" s="241">
        <v>161</v>
      </c>
      <c r="Q194" s="241">
        <v>161</v>
      </c>
      <c r="R194" s="241">
        <v>161</v>
      </c>
      <c r="S194" s="213" t="s">
        <v>695</v>
      </c>
      <c r="T194" s="213" t="s">
        <v>695</v>
      </c>
      <c r="U194" s="211">
        <v>0</v>
      </c>
      <c r="V194" s="212">
        <v>16</v>
      </c>
      <c r="W194" s="212" t="s">
        <v>695</v>
      </c>
      <c r="X194" s="201">
        <v>34</v>
      </c>
      <c r="Y194" s="202" t="s">
        <v>696</v>
      </c>
      <c r="Z194" s="203">
        <v>46265</v>
      </c>
      <c r="AA194" s="214" t="s">
        <v>1339</v>
      </c>
      <c r="AB194" s="284"/>
      <c r="AC194" s="284"/>
      <c r="AD194" s="284"/>
      <c r="AE194" s="284"/>
      <c r="AF194" s="284"/>
      <c r="AG194" s="284"/>
      <c r="AH194" s="284"/>
      <c r="AI194" s="285"/>
      <c r="AJ194" s="286"/>
      <c r="AK194" s="286"/>
      <c r="AL194" s="286"/>
    </row>
    <row r="195" spans="1:38" s="185" customFormat="1" ht="26.4" x14ac:dyDescent="0.25">
      <c r="A195" s="180"/>
      <c r="B195" s="224" t="str">
        <f t="shared" si="6"/>
        <v>DelhiMelbourneSingapore</v>
      </c>
      <c r="C195" s="224" t="str">
        <f t="shared" si="8"/>
        <v>DelhiMelbourne</v>
      </c>
      <c r="D195" s="224" t="str">
        <f t="shared" si="7"/>
        <v>MelbourneSingapore</v>
      </c>
      <c r="E195" s="210" t="s">
        <v>691</v>
      </c>
      <c r="F195" s="210" t="s">
        <v>255</v>
      </c>
      <c r="G195" s="210" t="s">
        <v>659</v>
      </c>
      <c r="H195" s="210" t="s">
        <v>598</v>
      </c>
      <c r="I195" s="210" t="s">
        <v>920</v>
      </c>
      <c r="J195" s="210" t="s">
        <v>919</v>
      </c>
      <c r="K195" s="210" t="s">
        <v>446</v>
      </c>
      <c r="L195" s="210" t="s">
        <v>446</v>
      </c>
      <c r="M195" s="210" t="s">
        <v>694</v>
      </c>
      <c r="N195" s="210" t="s">
        <v>446</v>
      </c>
      <c r="O195" s="199" t="s">
        <v>565</v>
      </c>
      <c r="P195" s="241">
        <v>161</v>
      </c>
      <c r="Q195" s="241">
        <v>161</v>
      </c>
      <c r="R195" s="241">
        <v>161</v>
      </c>
      <c r="S195" s="213" t="s">
        <v>695</v>
      </c>
      <c r="T195" s="213" t="s">
        <v>695</v>
      </c>
      <c r="U195" s="211">
        <v>0</v>
      </c>
      <c r="V195" s="212">
        <v>16</v>
      </c>
      <c r="W195" s="212" t="s">
        <v>695</v>
      </c>
      <c r="X195" s="201">
        <v>30</v>
      </c>
      <c r="Y195" s="202" t="s">
        <v>696</v>
      </c>
      <c r="Z195" s="203">
        <v>46265</v>
      </c>
      <c r="AA195" s="214" t="s">
        <v>1339</v>
      </c>
      <c r="AB195" s="284"/>
      <c r="AC195" s="284"/>
      <c r="AD195" s="284"/>
      <c r="AE195" s="284"/>
      <c r="AF195" s="284"/>
      <c r="AG195" s="284"/>
      <c r="AH195" s="284"/>
      <c r="AI195" s="285"/>
      <c r="AJ195" s="286"/>
      <c r="AK195" s="286"/>
      <c r="AL195" s="286"/>
    </row>
    <row r="196" spans="1:38" s="185" customFormat="1" ht="26.4" x14ac:dyDescent="0.25">
      <c r="A196" s="180"/>
      <c r="B196" s="224" t="str">
        <f t="shared" si="6"/>
        <v>DelhiFremantleSingapore</v>
      </c>
      <c r="C196" s="224" t="str">
        <f t="shared" si="8"/>
        <v>DelhiFremantle</v>
      </c>
      <c r="D196" s="224" t="str">
        <f t="shared" si="7"/>
        <v>FremantleSingapore</v>
      </c>
      <c r="E196" s="210" t="s">
        <v>691</v>
      </c>
      <c r="F196" s="210" t="s">
        <v>255</v>
      </c>
      <c r="G196" s="210" t="s">
        <v>659</v>
      </c>
      <c r="H196" s="210" t="s">
        <v>601</v>
      </c>
      <c r="I196" s="210" t="s">
        <v>921</v>
      </c>
      <c r="J196" s="210" t="s">
        <v>919</v>
      </c>
      <c r="K196" s="210" t="s">
        <v>446</v>
      </c>
      <c r="L196" s="210" t="s">
        <v>446</v>
      </c>
      <c r="M196" s="210" t="s">
        <v>694</v>
      </c>
      <c r="N196" s="210" t="s">
        <v>446</v>
      </c>
      <c r="O196" s="199" t="s">
        <v>565</v>
      </c>
      <c r="P196" s="241">
        <v>167</v>
      </c>
      <c r="Q196" s="241">
        <v>167</v>
      </c>
      <c r="R196" s="241">
        <v>167</v>
      </c>
      <c r="S196" s="213" t="s">
        <v>695</v>
      </c>
      <c r="T196" s="213" t="s">
        <v>695</v>
      </c>
      <c r="U196" s="211">
        <v>0</v>
      </c>
      <c r="V196" s="212">
        <v>16</v>
      </c>
      <c r="W196" s="212" t="s">
        <v>695</v>
      </c>
      <c r="X196" s="201">
        <v>29</v>
      </c>
      <c r="Y196" s="202" t="s">
        <v>696</v>
      </c>
      <c r="Z196" s="203">
        <v>46265</v>
      </c>
      <c r="AA196" s="214" t="s">
        <v>1339</v>
      </c>
      <c r="AB196" s="284"/>
      <c r="AC196" s="284"/>
      <c r="AD196" s="284"/>
      <c r="AE196" s="284"/>
      <c r="AF196" s="284"/>
      <c r="AG196" s="284"/>
      <c r="AH196" s="284"/>
      <c r="AI196" s="285"/>
      <c r="AJ196" s="286"/>
      <c r="AK196" s="286"/>
      <c r="AL196" s="286"/>
    </row>
    <row r="197" spans="1:38" s="185" customFormat="1" ht="26.4" x14ac:dyDescent="0.25">
      <c r="A197" s="180"/>
      <c r="B197" s="224" t="str">
        <f t="shared" si="6"/>
        <v>DelhiBrisbaneSingapore</v>
      </c>
      <c r="C197" s="224" t="str">
        <f t="shared" si="8"/>
        <v>DelhiBrisbane</v>
      </c>
      <c r="D197" s="224" t="str">
        <f t="shared" si="7"/>
        <v>BrisbaneSingapore</v>
      </c>
      <c r="E197" s="210" t="s">
        <v>691</v>
      </c>
      <c r="F197" s="210" t="s">
        <v>255</v>
      </c>
      <c r="G197" s="210" t="s">
        <v>659</v>
      </c>
      <c r="H197" s="210" t="s">
        <v>599</v>
      </c>
      <c r="I197" s="210" t="s">
        <v>922</v>
      </c>
      <c r="J197" s="210" t="s">
        <v>919</v>
      </c>
      <c r="K197" s="210" t="s">
        <v>446</v>
      </c>
      <c r="L197" s="210" t="s">
        <v>446</v>
      </c>
      <c r="M197" s="210" t="s">
        <v>694</v>
      </c>
      <c r="N197" s="210" t="s">
        <v>446</v>
      </c>
      <c r="O197" s="199" t="s">
        <v>565</v>
      </c>
      <c r="P197" s="241">
        <v>157</v>
      </c>
      <c r="Q197" s="241">
        <v>157</v>
      </c>
      <c r="R197" s="241">
        <v>157</v>
      </c>
      <c r="S197" s="213" t="s">
        <v>695</v>
      </c>
      <c r="T197" s="213" t="s">
        <v>695</v>
      </c>
      <c r="U197" s="211">
        <v>0</v>
      </c>
      <c r="V197" s="212">
        <v>16</v>
      </c>
      <c r="W197" s="212" t="s">
        <v>695</v>
      </c>
      <c r="X197" s="201">
        <v>30</v>
      </c>
      <c r="Y197" s="202" t="s">
        <v>696</v>
      </c>
      <c r="Z197" s="203">
        <v>46265</v>
      </c>
      <c r="AA197" s="214" t="s">
        <v>1339</v>
      </c>
      <c r="AB197" s="284"/>
      <c r="AC197" s="284"/>
      <c r="AD197" s="284"/>
      <c r="AE197" s="284"/>
      <c r="AF197" s="284"/>
      <c r="AG197" s="284"/>
      <c r="AH197" s="284"/>
      <c r="AI197" s="285"/>
      <c r="AJ197" s="286"/>
      <c r="AK197" s="286"/>
      <c r="AL197" s="286"/>
    </row>
    <row r="198" spans="1:38" s="185" customFormat="1" ht="26.4" x14ac:dyDescent="0.25">
      <c r="A198" s="180"/>
      <c r="B198" s="224" t="str">
        <f t="shared" si="6"/>
        <v>DelhiAdelaideSingapore</v>
      </c>
      <c r="C198" s="224" t="str">
        <f t="shared" si="8"/>
        <v>DelhiAdelaide</v>
      </c>
      <c r="D198" s="224" t="str">
        <f t="shared" si="7"/>
        <v>AdelaideSingapore</v>
      </c>
      <c r="E198" s="210" t="s">
        <v>691</v>
      </c>
      <c r="F198" s="210" t="s">
        <v>255</v>
      </c>
      <c r="G198" s="210" t="s">
        <v>659</v>
      </c>
      <c r="H198" s="210" t="s">
        <v>600</v>
      </c>
      <c r="I198" s="210" t="s">
        <v>923</v>
      </c>
      <c r="J198" s="210" t="s">
        <v>919</v>
      </c>
      <c r="K198" s="210" t="s">
        <v>446</v>
      </c>
      <c r="L198" s="210" t="s">
        <v>446</v>
      </c>
      <c r="M198" s="210" t="s">
        <v>694</v>
      </c>
      <c r="N198" s="210" t="s">
        <v>446</v>
      </c>
      <c r="O198" s="199" t="s">
        <v>565</v>
      </c>
      <c r="P198" s="241">
        <v>157</v>
      </c>
      <c r="Q198" s="241">
        <v>157</v>
      </c>
      <c r="R198" s="241">
        <v>157</v>
      </c>
      <c r="S198" s="213" t="s">
        <v>695</v>
      </c>
      <c r="T198" s="213" t="s">
        <v>695</v>
      </c>
      <c r="U198" s="211">
        <v>0</v>
      </c>
      <c r="V198" s="212">
        <v>16</v>
      </c>
      <c r="W198" s="212" t="s">
        <v>695</v>
      </c>
      <c r="X198" s="201">
        <v>39</v>
      </c>
      <c r="Y198" s="202" t="s">
        <v>696</v>
      </c>
      <c r="Z198" s="203">
        <v>46265</v>
      </c>
      <c r="AA198" s="214" t="s">
        <v>1339</v>
      </c>
      <c r="AB198" s="284"/>
      <c r="AC198" s="284"/>
      <c r="AD198" s="284"/>
      <c r="AE198" s="284"/>
      <c r="AF198" s="284"/>
      <c r="AG198" s="284"/>
      <c r="AH198" s="284"/>
      <c r="AI198" s="285"/>
      <c r="AJ198" s="286"/>
      <c r="AK198" s="286"/>
      <c r="AL198" s="286"/>
    </row>
    <row r="199" spans="1:38" s="185" customFormat="1" ht="26.4" x14ac:dyDescent="0.25">
      <c r="A199" s="180"/>
      <c r="B199" s="224" t="str">
        <f t="shared" si="6"/>
        <v>HyderabadSydneySingapore</v>
      </c>
      <c r="C199" s="224" t="str">
        <f t="shared" si="8"/>
        <v>HyderabadSydney</v>
      </c>
      <c r="D199" s="224" t="str">
        <f t="shared" si="7"/>
        <v>SydneySingapore</v>
      </c>
      <c r="E199" s="210" t="s">
        <v>691</v>
      </c>
      <c r="F199" s="210" t="s">
        <v>255</v>
      </c>
      <c r="G199" s="210" t="s">
        <v>283</v>
      </c>
      <c r="H199" s="210" t="s">
        <v>597</v>
      </c>
      <c r="I199" s="210" t="s">
        <v>924</v>
      </c>
      <c r="J199" s="210" t="s">
        <v>925</v>
      </c>
      <c r="K199" s="210" t="s">
        <v>446</v>
      </c>
      <c r="L199" s="210" t="s">
        <v>446</v>
      </c>
      <c r="M199" s="210" t="s">
        <v>694</v>
      </c>
      <c r="N199" s="210" t="s">
        <v>446</v>
      </c>
      <c r="O199" s="199" t="s">
        <v>565</v>
      </c>
      <c r="P199" s="241">
        <v>150</v>
      </c>
      <c r="Q199" s="241">
        <v>150</v>
      </c>
      <c r="R199" s="241">
        <v>150</v>
      </c>
      <c r="S199" s="213" t="s">
        <v>695</v>
      </c>
      <c r="T199" s="213" t="s">
        <v>695</v>
      </c>
      <c r="U199" s="211">
        <v>0</v>
      </c>
      <c r="V199" s="212">
        <v>16</v>
      </c>
      <c r="W199" s="212" t="s">
        <v>695</v>
      </c>
      <c r="X199" s="201">
        <v>34</v>
      </c>
      <c r="Y199" s="202" t="s">
        <v>696</v>
      </c>
      <c r="Z199" s="203">
        <v>46265</v>
      </c>
      <c r="AA199" s="214" t="s">
        <v>1339</v>
      </c>
      <c r="AB199" s="284"/>
      <c r="AC199" s="284"/>
      <c r="AD199" s="284"/>
      <c r="AE199" s="284"/>
      <c r="AF199" s="284"/>
      <c r="AG199" s="284"/>
      <c r="AH199" s="284"/>
      <c r="AI199" s="285"/>
      <c r="AJ199" s="286"/>
      <c r="AK199" s="286"/>
      <c r="AL199" s="286"/>
    </row>
    <row r="200" spans="1:38" s="185" customFormat="1" ht="26.4" x14ac:dyDescent="0.25">
      <c r="A200" s="180"/>
      <c r="B200" s="224" t="str">
        <f t="shared" ref="B200" si="9">G200&amp;H200&amp;K200</f>
        <v>HyderabadMelbourneSingapore</v>
      </c>
      <c r="C200" s="224" t="str">
        <f t="shared" ref="C200" si="10">G200&amp;H200</f>
        <v>HyderabadMelbourne</v>
      </c>
      <c r="D200" s="224" t="str">
        <f t="shared" ref="D200" si="11">H200&amp;K200</f>
        <v>MelbourneSingapore</v>
      </c>
      <c r="E200" s="210" t="s">
        <v>691</v>
      </c>
      <c r="F200" s="210" t="s">
        <v>255</v>
      </c>
      <c r="G200" s="210" t="s">
        <v>283</v>
      </c>
      <c r="H200" s="210" t="s">
        <v>598</v>
      </c>
      <c r="I200" s="210" t="s">
        <v>926</v>
      </c>
      <c r="J200" s="210" t="s">
        <v>925</v>
      </c>
      <c r="K200" s="210" t="s">
        <v>446</v>
      </c>
      <c r="L200" s="210" t="s">
        <v>446</v>
      </c>
      <c r="M200" s="210" t="s">
        <v>694</v>
      </c>
      <c r="N200" s="210" t="s">
        <v>446</v>
      </c>
      <c r="O200" s="199" t="s">
        <v>565</v>
      </c>
      <c r="P200" s="241">
        <v>142</v>
      </c>
      <c r="Q200" s="241">
        <v>142</v>
      </c>
      <c r="R200" s="241">
        <v>142</v>
      </c>
      <c r="S200" s="213" t="s">
        <v>695</v>
      </c>
      <c r="T200" s="213" t="s">
        <v>695</v>
      </c>
      <c r="U200" s="211">
        <v>0</v>
      </c>
      <c r="V200" s="212">
        <v>16</v>
      </c>
      <c r="W200" s="212" t="s">
        <v>695</v>
      </c>
      <c r="X200" s="201">
        <v>30</v>
      </c>
      <c r="Y200" s="202" t="s">
        <v>696</v>
      </c>
      <c r="Z200" s="203">
        <v>46265</v>
      </c>
      <c r="AA200" s="214" t="s">
        <v>1339</v>
      </c>
      <c r="AB200" s="284"/>
      <c r="AC200" s="284"/>
      <c r="AD200" s="284"/>
      <c r="AE200" s="284"/>
      <c r="AF200" s="284"/>
      <c r="AG200" s="284"/>
      <c r="AH200" s="284"/>
      <c r="AI200" s="285"/>
      <c r="AJ200" s="286"/>
      <c r="AK200" s="286"/>
      <c r="AL200" s="286"/>
    </row>
    <row r="201" spans="1:38" s="185" customFormat="1" ht="26.4" x14ac:dyDescent="0.25">
      <c r="A201" s="180"/>
      <c r="B201" s="224" t="str">
        <f t="shared" ref="B201:B264" si="12">G201&amp;H201&amp;K201</f>
        <v>HyderabadFremantleSingapore</v>
      </c>
      <c r="C201" s="224" t="str">
        <f t="shared" si="8"/>
        <v>HyderabadFremantle</v>
      </c>
      <c r="D201" s="224" t="str">
        <f t="shared" ref="D201:D264" si="13">H201&amp;K201</f>
        <v>FremantleSingapore</v>
      </c>
      <c r="E201" s="210" t="s">
        <v>691</v>
      </c>
      <c r="F201" s="210" t="s">
        <v>255</v>
      </c>
      <c r="G201" s="210" t="s">
        <v>283</v>
      </c>
      <c r="H201" s="210" t="s">
        <v>601</v>
      </c>
      <c r="I201" s="210" t="s">
        <v>927</v>
      </c>
      <c r="J201" s="210" t="s">
        <v>925</v>
      </c>
      <c r="K201" s="210" t="s">
        <v>446</v>
      </c>
      <c r="L201" s="210" t="s">
        <v>446</v>
      </c>
      <c r="M201" s="210" t="s">
        <v>694</v>
      </c>
      <c r="N201" s="210" t="s">
        <v>446</v>
      </c>
      <c r="O201" s="199" t="s">
        <v>565</v>
      </c>
      <c r="P201" s="241">
        <v>160</v>
      </c>
      <c r="Q201" s="241">
        <v>160</v>
      </c>
      <c r="R201" s="241">
        <v>160</v>
      </c>
      <c r="S201" s="213" t="s">
        <v>695</v>
      </c>
      <c r="T201" s="213" t="s">
        <v>695</v>
      </c>
      <c r="U201" s="211">
        <v>0</v>
      </c>
      <c r="V201" s="212">
        <v>16</v>
      </c>
      <c r="W201" s="212" t="s">
        <v>695</v>
      </c>
      <c r="X201" s="201">
        <v>29</v>
      </c>
      <c r="Y201" s="202" t="s">
        <v>696</v>
      </c>
      <c r="Z201" s="203">
        <v>46265</v>
      </c>
      <c r="AA201" s="214" t="s">
        <v>1339</v>
      </c>
      <c r="AB201" s="284"/>
      <c r="AC201" s="284"/>
      <c r="AD201" s="284"/>
      <c r="AE201" s="284"/>
      <c r="AF201" s="284"/>
      <c r="AG201" s="284"/>
      <c r="AH201" s="284"/>
      <c r="AI201" s="285"/>
      <c r="AJ201" s="286"/>
      <c r="AK201" s="286"/>
      <c r="AL201" s="286"/>
    </row>
    <row r="202" spans="1:38" s="185" customFormat="1" ht="26.4" x14ac:dyDescent="0.25">
      <c r="A202" s="180"/>
      <c r="B202" s="224" t="str">
        <f t="shared" si="12"/>
        <v>HyderabadBrisbaneSingapore</v>
      </c>
      <c r="C202" s="224" t="str">
        <f t="shared" ref="C202:C265" si="14">G202&amp;H202</f>
        <v>HyderabadBrisbane</v>
      </c>
      <c r="D202" s="224" t="str">
        <f t="shared" si="13"/>
        <v>BrisbaneSingapore</v>
      </c>
      <c r="E202" s="210" t="s">
        <v>691</v>
      </c>
      <c r="F202" s="210" t="s">
        <v>255</v>
      </c>
      <c r="G202" s="210" t="s">
        <v>283</v>
      </c>
      <c r="H202" s="210" t="s">
        <v>599</v>
      </c>
      <c r="I202" s="210" t="s">
        <v>928</v>
      </c>
      <c r="J202" s="210" t="s">
        <v>925</v>
      </c>
      <c r="K202" s="210" t="s">
        <v>446</v>
      </c>
      <c r="L202" s="210" t="s">
        <v>446</v>
      </c>
      <c r="M202" s="210" t="s">
        <v>694</v>
      </c>
      <c r="N202" s="210" t="s">
        <v>446</v>
      </c>
      <c r="O202" s="199" t="s">
        <v>565</v>
      </c>
      <c r="P202" s="241">
        <v>150</v>
      </c>
      <c r="Q202" s="241">
        <v>150</v>
      </c>
      <c r="R202" s="241">
        <v>150</v>
      </c>
      <c r="S202" s="213" t="s">
        <v>695</v>
      </c>
      <c r="T202" s="213" t="s">
        <v>695</v>
      </c>
      <c r="U202" s="211">
        <v>0</v>
      </c>
      <c r="V202" s="212">
        <v>16</v>
      </c>
      <c r="W202" s="212" t="s">
        <v>695</v>
      </c>
      <c r="X202" s="201">
        <v>30</v>
      </c>
      <c r="Y202" s="202" t="s">
        <v>696</v>
      </c>
      <c r="Z202" s="203">
        <v>46265</v>
      </c>
      <c r="AA202" s="214" t="s">
        <v>1339</v>
      </c>
      <c r="AB202" s="284"/>
      <c r="AC202" s="284"/>
      <c r="AD202" s="284"/>
      <c r="AE202" s="284"/>
      <c r="AF202" s="284"/>
      <c r="AG202" s="284"/>
      <c r="AH202" s="284"/>
      <c r="AI202" s="285"/>
      <c r="AJ202" s="286"/>
      <c r="AK202" s="286"/>
      <c r="AL202" s="286"/>
    </row>
    <row r="203" spans="1:38" s="185" customFormat="1" ht="26.4" x14ac:dyDescent="0.25">
      <c r="A203" s="180"/>
      <c r="B203" s="224" t="str">
        <f t="shared" si="12"/>
        <v>HyderabadAdelaideSingapore</v>
      </c>
      <c r="C203" s="224" t="str">
        <f t="shared" si="14"/>
        <v>HyderabadAdelaide</v>
      </c>
      <c r="D203" s="224" t="str">
        <f t="shared" si="13"/>
        <v>AdelaideSingapore</v>
      </c>
      <c r="E203" s="210" t="s">
        <v>691</v>
      </c>
      <c r="F203" s="210" t="s">
        <v>255</v>
      </c>
      <c r="G203" s="210" t="s">
        <v>283</v>
      </c>
      <c r="H203" s="210" t="s">
        <v>600</v>
      </c>
      <c r="I203" s="210" t="s">
        <v>929</v>
      </c>
      <c r="J203" s="210" t="s">
        <v>925</v>
      </c>
      <c r="K203" s="210" t="s">
        <v>446</v>
      </c>
      <c r="L203" s="210" t="s">
        <v>446</v>
      </c>
      <c r="M203" s="210" t="s">
        <v>694</v>
      </c>
      <c r="N203" s="210" t="s">
        <v>446</v>
      </c>
      <c r="O203" s="199" t="s">
        <v>565</v>
      </c>
      <c r="P203" s="241">
        <v>150</v>
      </c>
      <c r="Q203" s="241">
        <v>150</v>
      </c>
      <c r="R203" s="241">
        <v>150</v>
      </c>
      <c r="S203" s="213" t="s">
        <v>695</v>
      </c>
      <c r="T203" s="213" t="s">
        <v>695</v>
      </c>
      <c r="U203" s="211">
        <v>0</v>
      </c>
      <c r="V203" s="212">
        <v>16</v>
      </c>
      <c r="W203" s="212" t="s">
        <v>695</v>
      </c>
      <c r="X203" s="201">
        <v>39</v>
      </c>
      <c r="Y203" s="202" t="s">
        <v>696</v>
      </c>
      <c r="Z203" s="203">
        <v>46265</v>
      </c>
      <c r="AA203" s="214" t="s">
        <v>1339</v>
      </c>
      <c r="AB203" s="284"/>
      <c r="AC203" s="284"/>
      <c r="AD203" s="284"/>
      <c r="AE203" s="284"/>
      <c r="AF203" s="284"/>
      <c r="AG203" s="284"/>
      <c r="AH203" s="284"/>
      <c r="AI203" s="285"/>
      <c r="AJ203" s="286"/>
      <c r="AK203" s="286"/>
      <c r="AL203" s="286"/>
    </row>
    <row r="204" spans="1:38" s="185" customFormat="1" ht="13.2" x14ac:dyDescent="0.25">
      <c r="A204" s="180"/>
      <c r="B204" s="224" t="str">
        <f t="shared" si="12"/>
        <v>Nhava ShevaSydneySingapore</v>
      </c>
      <c r="C204" s="224" t="str">
        <f t="shared" si="14"/>
        <v>Nhava ShevaSydney</v>
      </c>
      <c r="D204" s="224" t="str">
        <f t="shared" si="13"/>
        <v>SydneySingapore</v>
      </c>
      <c r="E204" s="210" t="s">
        <v>691</v>
      </c>
      <c r="F204" s="210" t="s">
        <v>255</v>
      </c>
      <c r="G204" s="210" t="s">
        <v>298</v>
      </c>
      <c r="H204" s="210" t="s">
        <v>597</v>
      </c>
      <c r="I204" s="210" t="s">
        <v>930</v>
      </c>
      <c r="J204" s="210" t="s">
        <v>931</v>
      </c>
      <c r="K204" s="210" t="s">
        <v>446</v>
      </c>
      <c r="L204" s="210" t="s">
        <v>446</v>
      </c>
      <c r="M204" s="210" t="s">
        <v>694</v>
      </c>
      <c r="N204" s="210" t="s">
        <v>446</v>
      </c>
      <c r="O204" s="199" t="s">
        <v>565</v>
      </c>
      <c r="P204" s="241">
        <v>120</v>
      </c>
      <c r="Q204" s="241">
        <v>120</v>
      </c>
      <c r="R204" s="241">
        <v>120</v>
      </c>
      <c r="S204" s="213" t="s">
        <v>695</v>
      </c>
      <c r="T204" s="213" t="s">
        <v>695</v>
      </c>
      <c r="U204" s="211">
        <v>0</v>
      </c>
      <c r="V204" s="212">
        <v>16</v>
      </c>
      <c r="W204" s="212" t="s">
        <v>695</v>
      </c>
      <c r="X204" s="201">
        <v>33</v>
      </c>
      <c r="Y204" s="202" t="s">
        <v>696</v>
      </c>
      <c r="Z204" s="203">
        <v>46265</v>
      </c>
      <c r="AA204" s="214" t="s">
        <v>1347</v>
      </c>
      <c r="AB204" s="284"/>
      <c r="AC204" s="284"/>
      <c r="AD204" s="284"/>
      <c r="AE204" s="284"/>
      <c r="AF204" s="284"/>
      <c r="AG204" s="284"/>
      <c r="AH204" s="284"/>
      <c r="AI204" s="285"/>
      <c r="AJ204" s="286"/>
      <c r="AK204" s="286"/>
      <c r="AL204" s="286"/>
    </row>
    <row r="205" spans="1:38" s="185" customFormat="1" ht="13.2" x14ac:dyDescent="0.25">
      <c r="A205" s="180"/>
      <c r="B205" s="224" t="str">
        <f t="shared" si="12"/>
        <v>Nhava ShevaSydneyNhava Sheva</v>
      </c>
      <c r="C205" s="224" t="str">
        <f t="shared" si="14"/>
        <v>Nhava ShevaSydney</v>
      </c>
      <c r="D205" s="224" t="str">
        <f t="shared" si="13"/>
        <v>SydneyNhava Sheva</v>
      </c>
      <c r="E205" s="210" t="s">
        <v>691</v>
      </c>
      <c r="F205" s="210" t="s">
        <v>255</v>
      </c>
      <c r="G205" s="210" t="s">
        <v>298</v>
      </c>
      <c r="H205" s="210" t="s">
        <v>597</v>
      </c>
      <c r="I205" s="210" t="s">
        <v>932</v>
      </c>
      <c r="J205" s="210" t="s">
        <v>931</v>
      </c>
      <c r="K205" s="210" t="s">
        <v>298</v>
      </c>
      <c r="L205" s="210" t="s">
        <v>255</v>
      </c>
      <c r="M205" s="210" t="s">
        <v>748</v>
      </c>
      <c r="N205" s="210" t="s">
        <v>298</v>
      </c>
      <c r="O205" s="199" t="s">
        <v>565</v>
      </c>
      <c r="P205" s="241">
        <v>100</v>
      </c>
      <c r="Q205" s="241">
        <v>100</v>
      </c>
      <c r="R205" s="241">
        <v>100</v>
      </c>
      <c r="S205" s="213" t="s">
        <v>695</v>
      </c>
      <c r="T205" s="213" t="s">
        <v>695</v>
      </c>
      <c r="U205" s="211">
        <v>0</v>
      </c>
      <c r="V205" s="212">
        <v>10</v>
      </c>
      <c r="W205" s="212" t="s">
        <v>695</v>
      </c>
      <c r="X205" s="201">
        <v>29</v>
      </c>
      <c r="Y205" s="202" t="s">
        <v>696</v>
      </c>
      <c r="Z205" s="203">
        <v>46265</v>
      </c>
      <c r="AA205" s="214" t="s">
        <v>1347</v>
      </c>
      <c r="AB205" s="284"/>
      <c r="AC205" s="284"/>
      <c r="AD205" s="284"/>
      <c r="AE205" s="284"/>
      <c r="AF205" s="284"/>
      <c r="AG205" s="284"/>
      <c r="AH205" s="284"/>
      <c r="AI205" s="285"/>
      <c r="AJ205" s="286"/>
      <c r="AK205" s="286"/>
      <c r="AL205" s="286"/>
    </row>
    <row r="206" spans="1:38" s="185" customFormat="1" ht="13.2" x14ac:dyDescent="0.25">
      <c r="A206" s="180"/>
      <c r="B206" s="224" t="str">
        <f t="shared" si="12"/>
        <v>Nhava ShevaMelbourneNhava Sheva</v>
      </c>
      <c r="C206" s="224" t="str">
        <f t="shared" si="14"/>
        <v>Nhava ShevaMelbourne</v>
      </c>
      <c r="D206" s="224" t="str">
        <f t="shared" si="13"/>
        <v>MelbourneNhava Sheva</v>
      </c>
      <c r="E206" s="210" t="s">
        <v>691</v>
      </c>
      <c r="F206" s="210" t="s">
        <v>255</v>
      </c>
      <c r="G206" s="210" t="s">
        <v>298</v>
      </c>
      <c r="H206" s="210" t="s">
        <v>598</v>
      </c>
      <c r="I206" s="210" t="s">
        <v>933</v>
      </c>
      <c r="J206" s="210" t="s">
        <v>931</v>
      </c>
      <c r="K206" s="210" t="s">
        <v>298</v>
      </c>
      <c r="L206" s="210" t="s">
        <v>255</v>
      </c>
      <c r="M206" s="210" t="s">
        <v>748</v>
      </c>
      <c r="N206" s="210" t="s">
        <v>298</v>
      </c>
      <c r="O206" s="199" t="s">
        <v>565</v>
      </c>
      <c r="P206" s="241">
        <v>100</v>
      </c>
      <c r="Q206" s="241">
        <v>100</v>
      </c>
      <c r="R206" s="241">
        <v>100</v>
      </c>
      <c r="S206" s="213" t="s">
        <v>695</v>
      </c>
      <c r="T206" s="213" t="s">
        <v>695</v>
      </c>
      <c r="U206" s="211">
        <v>0</v>
      </c>
      <c r="V206" s="212">
        <v>10</v>
      </c>
      <c r="W206" s="212" t="s">
        <v>695</v>
      </c>
      <c r="X206" s="201">
        <v>29</v>
      </c>
      <c r="Y206" s="202" t="s">
        <v>696</v>
      </c>
      <c r="Z206" s="203">
        <v>46265</v>
      </c>
      <c r="AA206" s="214" t="s">
        <v>1347</v>
      </c>
      <c r="AB206" s="284"/>
      <c r="AC206" s="284"/>
      <c r="AD206" s="284"/>
      <c r="AE206" s="284"/>
      <c r="AF206" s="284"/>
      <c r="AG206" s="284"/>
      <c r="AH206" s="284"/>
      <c r="AI206" s="285"/>
      <c r="AJ206" s="286"/>
      <c r="AK206" s="286"/>
      <c r="AL206" s="286"/>
    </row>
    <row r="207" spans="1:38" s="185" customFormat="1" ht="13.2" x14ac:dyDescent="0.25">
      <c r="A207" s="180"/>
      <c r="B207" s="224" t="str">
        <f t="shared" si="12"/>
        <v>Nhava ShevaMelbourneSingapore</v>
      </c>
      <c r="C207" s="224" t="str">
        <f t="shared" si="14"/>
        <v>Nhava ShevaMelbourne</v>
      </c>
      <c r="D207" s="224" t="str">
        <f t="shared" si="13"/>
        <v>MelbourneSingapore</v>
      </c>
      <c r="E207" s="210" t="s">
        <v>691</v>
      </c>
      <c r="F207" s="210" t="s">
        <v>255</v>
      </c>
      <c r="G207" s="210" t="s">
        <v>298</v>
      </c>
      <c r="H207" s="210" t="s">
        <v>598</v>
      </c>
      <c r="I207" s="210" t="s">
        <v>934</v>
      </c>
      <c r="J207" s="210" t="s">
        <v>931</v>
      </c>
      <c r="K207" s="210" t="s">
        <v>446</v>
      </c>
      <c r="L207" s="210" t="s">
        <v>446</v>
      </c>
      <c r="M207" s="210" t="s">
        <v>694</v>
      </c>
      <c r="N207" s="210" t="s">
        <v>446</v>
      </c>
      <c r="O207" s="199" t="s">
        <v>565</v>
      </c>
      <c r="P207" s="241">
        <v>123</v>
      </c>
      <c r="Q207" s="241">
        <v>123</v>
      </c>
      <c r="R207" s="241">
        <v>123</v>
      </c>
      <c r="S207" s="213" t="s">
        <v>695</v>
      </c>
      <c r="T207" s="213" t="s">
        <v>695</v>
      </c>
      <c r="U207" s="211">
        <v>0</v>
      </c>
      <c r="V207" s="212">
        <v>16</v>
      </c>
      <c r="W207" s="212" t="s">
        <v>695</v>
      </c>
      <c r="X207" s="201">
        <v>29</v>
      </c>
      <c r="Y207" s="202" t="s">
        <v>696</v>
      </c>
      <c r="Z207" s="203">
        <v>46265</v>
      </c>
      <c r="AA207" s="214" t="s">
        <v>1347</v>
      </c>
      <c r="AB207" s="284"/>
      <c r="AC207" s="284"/>
      <c r="AD207" s="284"/>
      <c r="AE207" s="284"/>
      <c r="AF207" s="284"/>
      <c r="AG207" s="284"/>
      <c r="AH207" s="284"/>
      <c r="AI207" s="285"/>
      <c r="AJ207" s="286"/>
      <c r="AK207" s="286"/>
      <c r="AL207" s="286"/>
    </row>
    <row r="208" spans="1:38" s="185" customFormat="1" ht="13.2" x14ac:dyDescent="0.25">
      <c r="A208" s="180"/>
      <c r="B208" s="224" t="str">
        <f t="shared" si="12"/>
        <v>Nhava ShevaFremantleSingapore</v>
      </c>
      <c r="C208" s="224" t="str">
        <f t="shared" si="14"/>
        <v>Nhava ShevaFremantle</v>
      </c>
      <c r="D208" s="224" t="str">
        <f t="shared" si="13"/>
        <v>FremantleSingapore</v>
      </c>
      <c r="E208" s="210" t="s">
        <v>691</v>
      </c>
      <c r="F208" s="210" t="s">
        <v>255</v>
      </c>
      <c r="G208" s="210" t="s">
        <v>298</v>
      </c>
      <c r="H208" s="210" t="s">
        <v>601</v>
      </c>
      <c r="I208" s="210" t="s">
        <v>935</v>
      </c>
      <c r="J208" s="210" t="s">
        <v>931</v>
      </c>
      <c r="K208" s="210" t="s">
        <v>446</v>
      </c>
      <c r="L208" s="210" t="s">
        <v>446</v>
      </c>
      <c r="M208" s="210" t="s">
        <v>694</v>
      </c>
      <c r="N208" s="210" t="s">
        <v>446</v>
      </c>
      <c r="O208" s="199" t="s">
        <v>565</v>
      </c>
      <c r="P208" s="241">
        <v>71</v>
      </c>
      <c r="Q208" s="241">
        <v>71</v>
      </c>
      <c r="R208" s="241">
        <v>71</v>
      </c>
      <c r="S208" s="213" t="s">
        <v>695</v>
      </c>
      <c r="T208" s="213" t="s">
        <v>695</v>
      </c>
      <c r="U208" s="211">
        <v>0</v>
      </c>
      <c r="V208" s="212">
        <v>16</v>
      </c>
      <c r="W208" s="212" t="s">
        <v>695</v>
      </c>
      <c r="X208" s="201">
        <v>28</v>
      </c>
      <c r="Y208" s="202" t="s">
        <v>696</v>
      </c>
      <c r="Z208" s="203">
        <v>46265</v>
      </c>
      <c r="AA208" s="214" t="s">
        <v>1347</v>
      </c>
      <c r="AB208" s="284"/>
      <c r="AC208" s="284"/>
      <c r="AD208" s="284"/>
      <c r="AE208" s="284"/>
      <c r="AF208" s="284"/>
      <c r="AG208" s="284"/>
      <c r="AH208" s="284"/>
      <c r="AI208" s="285"/>
      <c r="AJ208" s="286"/>
      <c r="AK208" s="286"/>
      <c r="AL208" s="286"/>
    </row>
    <row r="209" spans="1:38" s="185" customFormat="1" ht="13.2" x14ac:dyDescent="0.25">
      <c r="A209" s="180"/>
      <c r="B209" s="224" t="str">
        <f t="shared" si="12"/>
        <v>Nhava ShevaBrisbaneSingapore</v>
      </c>
      <c r="C209" s="224" t="str">
        <f t="shared" si="14"/>
        <v>Nhava ShevaBrisbane</v>
      </c>
      <c r="D209" s="224" t="str">
        <f t="shared" si="13"/>
        <v>BrisbaneSingapore</v>
      </c>
      <c r="E209" s="210" t="s">
        <v>691</v>
      </c>
      <c r="F209" s="210" t="s">
        <v>255</v>
      </c>
      <c r="G209" s="210" t="s">
        <v>298</v>
      </c>
      <c r="H209" s="210" t="s">
        <v>599</v>
      </c>
      <c r="I209" s="210" t="s">
        <v>936</v>
      </c>
      <c r="J209" s="210" t="s">
        <v>931</v>
      </c>
      <c r="K209" s="210" t="s">
        <v>446</v>
      </c>
      <c r="L209" s="210" t="s">
        <v>446</v>
      </c>
      <c r="M209" s="210" t="s">
        <v>694</v>
      </c>
      <c r="N209" s="210" t="s">
        <v>446</v>
      </c>
      <c r="O209" s="199" t="s">
        <v>565</v>
      </c>
      <c r="P209" s="241">
        <v>120</v>
      </c>
      <c r="Q209" s="241">
        <v>120</v>
      </c>
      <c r="R209" s="241">
        <v>120</v>
      </c>
      <c r="S209" s="213" t="s">
        <v>695</v>
      </c>
      <c r="T209" s="213" t="s">
        <v>695</v>
      </c>
      <c r="U209" s="211">
        <v>0</v>
      </c>
      <c r="V209" s="212">
        <v>16</v>
      </c>
      <c r="W209" s="212" t="s">
        <v>695</v>
      </c>
      <c r="X209" s="201">
        <v>29</v>
      </c>
      <c r="Y209" s="202" t="s">
        <v>696</v>
      </c>
      <c r="Z209" s="203">
        <v>46265</v>
      </c>
      <c r="AA209" s="214" t="s">
        <v>1347</v>
      </c>
      <c r="AB209" s="284"/>
      <c r="AC209" s="284"/>
      <c r="AD209" s="284"/>
      <c r="AE209" s="284"/>
      <c r="AF209" s="284"/>
      <c r="AG209" s="284"/>
      <c r="AH209" s="284"/>
      <c r="AI209" s="285"/>
      <c r="AJ209" s="286"/>
      <c r="AK209" s="286"/>
      <c r="AL209" s="286"/>
    </row>
    <row r="210" spans="1:38" s="185" customFormat="1" ht="13.2" x14ac:dyDescent="0.25">
      <c r="A210" s="180"/>
      <c r="B210" s="224" t="str">
        <f t="shared" si="12"/>
        <v>Nhava ShevaAdelaideSingapore</v>
      </c>
      <c r="C210" s="224" t="str">
        <f t="shared" si="14"/>
        <v>Nhava ShevaAdelaide</v>
      </c>
      <c r="D210" s="224" t="str">
        <f t="shared" si="13"/>
        <v>AdelaideSingapore</v>
      </c>
      <c r="E210" s="210" t="s">
        <v>691</v>
      </c>
      <c r="F210" s="210" t="s">
        <v>255</v>
      </c>
      <c r="G210" s="210" t="s">
        <v>298</v>
      </c>
      <c r="H210" s="210" t="s">
        <v>600</v>
      </c>
      <c r="I210" s="210" t="s">
        <v>937</v>
      </c>
      <c r="J210" s="210" t="s">
        <v>931</v>
      </c>
      <c r="K210" s="210" t="s">
        <v>446</v>
      </c>
      <c r="L210" s="210" t="s">
        <v>446</v>
      </c>
      <c r="M210" s="210" t="s">
        <v>694</v>
      </c>
      <c r="N210" s="210" t="s">
        <v>446</v>
      </c>
      <c r="O210" s="199" t="s">
        <v>565</v>
      </c>
      <c r="P210" s="241">
        <v>100</v>
      </c>
      <c r="Q210" s="241">
        <v>100</v>
      </c>
      <c r="R210" s="241">
        <v>100</v>
      </c>
      <c r="S210" s="213" t="s">
        <v>695</v>
      </c>
      <c r="T210" s="213" t="s">
        <v>695</v>
      </c>
      <c r="U210" s="211">
        <v>0</v>
      </c>
      <c r="V210" s="212">
        <v>16</v>
      </c>
      <c r="W210" s="212" t="s">
        <v>695</v>
      </c>
      <c r="X210" s="201">
        <v>38</v>
      </c>
      <c r="Y210" s="202" t="s">
        <v>696</v>
      </c>
      <c r="Z210" s="203">
        <v>46265</v>
      </c>
      <c r="AA210" s="214" t="s">
        <v>1347</v>
      </c>
      <c r="AB210" s="284"/>
      <c r="AC210" s="284"/>
      <c r="AD210" s="284"/>
      <c r="AE210" s="284"/>
      <c r="AF210" s="284"/>
      <c r="AG210" s="284"/>
      <c r="AH210" s="284"/>
      <c r="AI210" s="285"/>
      <c r="AJ210" s="286"/>
      <c r="AK210" s="286"/>
      <c r="AL210" s="286"/>
    </row>
    <row r="211" spans="1:38" s="185" customFormat="1" ht="26.4" x14ac:dyDescent="0.25">
      <c r="A211" s="180"/>
      <c r="B211" s="224" t="str">
        <f t="shared" si="12"/>
        <v>TuticorinSydneySingapore</v>
      </c>
      <c r="C211" s="224" t="str">
        <f t="shared" si="14"/>
        <v>TuticorinSydney</v>
      </c>
      <c r="D211" s="224" t="str">
        <f t="shared" si="13"/>
        <v>SydneySingapore</v>
      </c>
      <c r="E211" s="210" t="s">
        <v>691</v>
      </c>
      <c r="F211" s="210" t="s">
        <v>255</v>
      </c>
      <c r="G211" s="210" t="s">
        <v>299</v>
      </c>
      <c r="H211" s="210" t="s">
        <v>597</v>
      </c>
      <c r="I211" s="210" t="s">
        <v>938</v>
      </c>
      <c r="J211" s="210" t="s">
        <v>939</v>
      </c>
      <c r="K211" s="210" t="s">
        <v>446</v>
      </c>
      <c r="L211" s="210" t="s">
        <v>446</v>
      </c>
      <c r="M211" s="210" t="s">
        <v>694</v>
      </c>
      <c r="N211" s="210" t="s">
        <v>446</v>
      </c>
      <c r="O211" s="199" t="s">
        <v>565</v>
      </c>
      <c r="P211" s="241">
        <v>150</v>
      </c>
      <c r="Q211" s="241">
        <v>150</v>
      </c>
      <c r="R211" s="241">
        <v>150</v>
      </c>
      <c r="S211" s="213" t="s">
        <v>695</v>
      </c>
      <c r="T211" s="213" t="s">
        <v>695</v>
      </c>
      <c r="U211" s="211">
        <v>0</v>
      </c>
      <c r="V211" s="212">
        <v>16</v>
      </c>
      <c r="W211" s="212" t="s">
        <v>695</v>
      </c>
      <c r="X211" s="201">
        <v>35</v>
      </c>
      <c r="Y211" s="202" t="s">
        <v>696</v>
      </c>
      <c r="Z211" s="203">
        <v>46265</v>
      </c>
      <c r="AA211" s="214" t="s">
        <v>1339</v>
      </c>
      <c r="AB211" s="284"/>
      <c r="AC211" s="284"/>
      <c r="AD211" s="284"/>
      <c r="AE211" s="284"/>
      <c r="AF211" s="284"/>
      <c r="AG211" s="284"/>
      <c r="AH211" s="284"/>
      <c r="AI211" s="285"/>
      <c r="AJ211" s="286"/>
      <c r="AK211" s="286"/>
      <c r="AL211" s="286"/>
    </row>
    <row r="212" spans="1:38" s="185" customFormat="1" ht="26.4" x14ac:dyDescent="0.25">
      <c r="A212" s="180"/>
      <c r="B212" s="224" t="str">
        <f t="shared" si="12"/>
        <v>TuticorinMelbourneSingapore</v>
      </c>
      <c r="C212" s="224" t="str">
        <f t="shared" si="14"/>
        <v>TuticorinMelbourne</v>
      </c>
      <c r="D212" s="224" t="str">
        <f t="shared" si="13"/>
        <v>MelbourneSingapore</v>
      </c>
      <c r="E212" s="210" t="s">
        <v>691</v>
      </c>
      <c r="F212" s="210" t="s">
        <v>255</v>
      </c>
      <c r="G212" s="210" t="s">
        <v>299</v>
      </c>
      <c r="H212" s="210" t="s">
        <v>598</v>
      </c>
      <c r="I212" s="210" t="s">
        <v>940</v>
      </c>
      <c r="J212" s="210" t="s">
        <v>939</v>
      </c>
      <c r="K212" s="210" t="s">
        <v>446</v>
      </c>
      <c r="L212" s="210" t="s">
        <v>446</v>
      </c>
      <c r="M212" s="210" t="s">
        <v>694</v>
      </c>
      <c r="N212" s="210" t="s">
        <v>446</v>
      </c>
      <c r="O212" s="199" t="s">
        <v>565</v>
      </c>
      <c r="P212" s="241">
        <v>147</v>
      </c>
      <c r="Q212" s="241">
        <v>147</v>
      </c>
      <c r="R212" s="241">
        <v>147</v>
      </c>
      <c r="S212" s="213" t="s">
        <v>695</v>
      </c>
      <c r="T212" s="213" t="s">
        <v>695</v>
      </c>
      <c r="U212" s="211">
        <v>0</v>
      </c>
      <c r="V212" s="212">
        <v>16</v>
      </c>
      <c r="W212" s="212" t="s">
        <v>695</v>
      </c>
      <c r="X212" s="201">
        <v>31</v>
      </c>
      <c r="Y212" s="202" t="s">
        <v>696</v>
      </c>
      <c r="Z212" s="203">
        <v>46265</v>
      </c>
      <c r="AA212" s="214" t="s">
        <v>1339</v>
      </c>
      <c r="AB212" s="284"/>
      <c r="AC212" s="284"/>
      <c r="AD212" s="284"/>
      <c r="AE212" s="284"/>
      <c r="AF212" s="284"/>
      <c r="AG212" s="284"/>
      <c r="AH212" s="284"/>
      <c r="AI212" s="285"/>
      <c r="AJ212" s="286"/>
      <c r="AK212" s="286"/>
      <c r="AL212" s="286"/>
    </row>
    <row r="213" spans="1:38" s="185" customFormat="1" ht="26.4" x14ac:dyDescent="0.25">
      <c r="A213" s="180"/>
      <c r="B213" s="224" t="str">
        <f t="shared" si="12"/>
        <v>TuticorinFremantleSingapore</v>
      </c>
      <c r="C213" s="224" t="str">
        <f t="shared" si="14"/>
        <v>TuticorinFremantle</v>
      </c>
      <c r="D213" s="224" t="str">
        <f t="shared" si="13"/>
        <v>FremantleSingapore</v>
      </c>
      <c r="E213" s="210" t="s">
        <v>691</v>
      </c>
      <c r="F213" s="210" t="s">
        <v>255</v>
      </c>
      <c r="G213" s="210" t="s">
        <v>299</v>
      </c>
      <c r="H213" s="210" t="s">
        <v>601</v>
      </c>
      <c r="I213" s="210" t="s">
        <v>941</v>
      </c>
      <c r="J213" s="210" t="s">
        <v>939</v>
      </c>
      <c r="K213" s="210" t="s">
        <v>446</v>
      </c>
      <c r="L213" s="210" t="s">
        <v>446</v>
      </c>
      <c r="M213" s="210" t="s">
        <v>694</v>
      </c>
      <c r="N213" s="210" t="s">
        <v>446</v>
      </c>
      <c r="O213" s="199" t="s">
        <v>565</v>
      </c>
      <c r="P213" s="241">
        <v>157</v>
      </c>
      <c r="Q213" s="241">
        <v>157</v>
      </c>
      <c r="R213" s="241">
        <v>157</v>
      </c>
      <c r="S213" s="213" t="s">
        <v>695</v>
      </c>
      <c r="T213" s="213" t="s">
        <v>695</v>
      </c>
      <c r="U213" s="211">
        <v>0</v>
      </c>
      <c r="V213" s="212">
        <v>16</v>
      </c>
      <c r="W213" s="212" t="s">
        <v>695</v>
      </c>
      <c r="X213" s="201">
        <v>30</v>
      </c>
      <c r="Y213" s="202" t="s">
        <v>696</v>
      </c>
      <c r="Z213" s="203">
        <v>46265</v>
      </c>
      <c r="AA213" s="214" t="s">
        <v>1339</v>
      </c>
      <c r="AB213" s="284"/>
      <c r="AC213" s="284"/>
      <c r="AD213" s="284"/>
      <c r="AE213" s="284"/>
      <c r="AF213" s="284"/>
      <c r="AG213" s="284"/>
      <c r="AH213" s="284"/>
      <c r="AI213" s="285"/>
      <c r="AJ213" s="286"/>
      <c r="AK213" s="286"/>
      <c r="AL213" s="286"/>
    </row>
    <row r="214" spans="1:38" s="185" customFormat="1" ht="26.4" x14ac:dyDescent="0.25">
      <c r="A214" s="180"/>
      <c r="B214" s="224" t="str">
        <f t="shared" si="12"/>
        <v>TuticorinBrisbaneSingapore</v>
      </c>
      <c r="C214" s="224" t="str">
        <f t="shared" si="14"/>
        <v>TuticorinBrisbane</v>
      </c>
      <c r="D214" s="224" t="str">
        <f t="shared" si="13"/>
        <v>BrisbaneSingapore</v>
      </c>
      <c r="E214" s="210" t="s">
        <v>691</v>
      </c>
      <c r="F214" s="210" t="s">
        <v>255</v>
      </c>
      <c r="G214" s="210" t="s">
        <v>299</v>
      </c>
      <c r="H214" s="210" t="s">
        <v>599</v>
      </c>
      <c r="I214" s="210" t="s">
        <v>942</v>
      </c>
      <c r="J214" s="210" t="s">
        <v>939</v>
      </c>
      <c r="K214" s="210" t="s">
        <v>446</v>
      </c>
      <c r="L214" s="210" t="s">
        <v>446</v>
      </c>
      <c r="M214" s="210" t="s">
        <v>694</v>
      </c>
      <c r="N214" s="210" t="s">
        <v>446</v>
      </c>
      <c r="O214" s="199" t="s">
        <v>565</v>
      </c>
      <c r="P214" s="241">
        <v>147</v>
      </c>
      <c r="Q214" s="241">
        <v>147</v>
      </c>
      <c r="R214" s="241">
        <v>147</v>
      </c>
      <c r="S214" s="213" t="s">
        <v>695</v>
      </c>
      <c r="T214" s="213" t="s">
        <v>695</v>
      </c>
      <c r="U214" s="211">
        <v>0</v>
      </c>
      <c r="V214" s="212">
        <v>16</v>
      </c>
      <c r="W214" s="212" t="s">
        <v>695</v>
      </c>
      <c r="X214" s="201">
        <v>31</v>
      </c>
      <c r="Y214" s="202" t="s">
        <v>696</v>
      </c>
      <c r="Z214" s="203">
        <v>46265</v>
      </c>
      <c r="AA214" s="214" t="s">
        <v>1339</v>
      </c>
      <c r="AB214" s="284"/>
      <c r="AC214" s="284"/>
      <c r="AD214" s="284"/>
      <c r="AE214" s="284"/>
      <c r="AF214" s="284"/>
      <c r="AG214" s="284"/>
      <c r="AH214" s="284"/>
      <c r="AI214" s="285"/>
      <c r="AJ214" s="286"/>
      <c r="AK214" s="286"/>
      <c r="AL214" s="286"/>
    </row>
    <row r="215" spans="1:38" s="185" customFormat="1" ht="26.4" x14ac:dyDescent="0.25">
      <c r="A215" s="180"/>
      <c r="B215" s="224" t="str">
        <f t="shared" si="12"/>
        <v>TuticorinAdelaideSingapore</v>
      </c>
      <c r="C215" s="224" t="str">
        <f t="shared" si="14"/>
        <v>TuticorinAdelaide</v>
      </c>
      <c r="D215" s="224" t="str">
        <f t="shared" si="13"/>
        <v>AdelaideSingapore</v>
      </c>
      <c r="E215" s="210" t="s">
        <v>691</v>
      </c>
      <c r="F215" s="210" t="s">
        <v>255</v>
      </c>
      <c r="G215" s="210" t="s">
        <v>299</v>
      </c>
      <c r="H215" s="210" t="s">
        <v>600</v>
      </c>
      <c r="I215" s="210" t="s">
        <v>943</v>
      </c>
      <c r="J215" s="210" t="s">
        <v>939</v>
      </c>
      <c r="K215" s="210" t="s">
        <v>446</v>
      </c>
      <c r="L215" s="210" t="s">
        <v>446</v>
      </c>
      <c r="M215" s="210" t="s">
        <v>694</v>
      </c>
      <c r="N215" s="210" t="s">
        <v>446</v>
      </c>
      <c r="O215" s="199" t="s">
        <v>565</v>
      </c>
      <c r="P215" s="241">
        <v>147</v>
      </c>
      <c r="Q215" s="241">
        <v>147</v>
      </c>
      <c r="R215" s="241">
        <v>147</v>
      </c>
      <c r="S215" s="213" t="s">
        <v>695</v>
      </c>
      <c r="T215" s="213" t="s">
        <v>695</v>
      </c>
      <c r="U215" s="211">
        <v>0</v>
      </c>
      <c r="V215" s="212">
        <v>16</v>
      </c>
      <c r="W215" s="212" t="s">
        <v>695</v>
      </c>
      <c r="X215" s="201">
        <v>40</v>
      </c>
      <c r="Y215" s="202" t="s">
        <v>696</v>
      </c>
      <c r="Z215" s="203">
        <v>46265</v>
      </c>
      <c r="AA215" s="214" t="s">
        <v>1339</v>
      </c>
      <c r="AB215" s="284"/>
      <c r="AC215" s="284"/>
      <c r="AD215" s="284"/>
      <c r="AE215" s="284"/>
      <c r="AF215" s="284"/>
      <c r="AG215" s="284"/>
      <c r="AH215" s="284"/>
      <c r="AI215" s="285"/>
      <c r="AJ215" s="286"/>
      <c r="AK215" s="286"/>
      <c r="AL215" s="286"/>
    </row>
    <row r="216" spans="1:38" s="185" customFormat="1" ht="13.2" x14ac:dyDescent="0.25">
      <c r="A216" s="180"/>
      <c r="B216" s="224" t="str">
        <f t="shared" si="12"/>
        <v>BelawanSydneySingapore</v>
      </c>
      <c r="C216" s="224" t="str">
        <f t="shared" si="14"/>
        <v>BelawanSydney</v>
      </c>
      <c r="D216" s="224" t="str">
        <f t="shared" si="13"/>
        <v>SydneySingapore</v>
      </c>
      <c r="E216" s="210" t="s">
        <v>715</v>
      </c>
      <c r="F216" s="210" t="s">
        <v>301</v>
      </c>
      <c r="G216" s="210" t="s">
        <v>300</v>
      </c>
      <c r="H216" s="210" t="s">
        <v>597</v>
      </c>
      <c r="I216" s="210" t="s">
        <v>944</v>
      </c>
      <c r="J216" s="210" t="s">
        <v>945</v>
      </c>
      <c r="K216" s="210" t="s">
        <v>446</v>
      </c>
      <c r="L216" s="210" t="s">
        <v>446</v>
      </c>
      <c r="M216" s="210" t="s">
        <v>694</v>
      </c>
      <c r="N216" s="210" t="s">
        <v>446</v>
      </c>
      <c r="O216" s="199" t="s">
        <v>565</v>
      </c>
      <c r="P216" s="241">
        <v>159</v>
      </c>
      <c r="Q216" s="241">
        <v>159</v>
      </c>
      <c r="R216" s="241">
        <v>159</v>
      </c>
      <c r="S216" s="213" t="s">
        <v>695</v>
      </c>
      <c r="T216" s="213" t="s">
        <v>695</v>
      </c>
      <c r="U216" s="211">
        <v>3</v>
      </c>
      <c r="V216" s="212">
        <v>9</v>
      </c>
      <c r="W216" s="212" t="s">
        <v>695</v>
      </c>
      <c r="X216" s="201">
        <v>29</v>
      </c>
      <c r="Y216" s="202" t="s">
        <v>696</v>
      </c>
      <c r="Z216" s="203">
        <v>46265</v>
      </c>
      <c r="AA216" s="214" t="s">
        <v>1347</v>
      </c>
      <c r="AB216" s="284"/>
      <c r="AC216" s="284"/>
      <c r="AD216" s="284"/>
      <c r="AE216" s="284"/>
      <c r="AF216" s="284"/>
      <c r="AG216" s="284"/>
      <c r="AH216" s="284"/>
      <c r="AI216" s="285"/>
      <c r="AJ216" s="286"/>
      <c r="AK216" s="286"/>
      <c r="AL216" s="286"/>
    </row>
    <row r="217" spans="1:38" s="185" customFormat="1" ht="13.2" x14ac:dyDescent="0.25">
      <c r="A217" s="180"/>
      <c r="B217" s="224" t="str">
        <f t="shared" si="12"/>
        <v>BelawanMelbourneSingapore</v>
      </c>
      <c r="C217" s="224" t="str">
        <f t="shared" si="14"/>
        <v>BelawanMelbourne</v>
      </c>
      <c r="D217" s="224" t="str">
        <f t="shared" si="13"/>
        <v>MelbourneSingapore</v>
      </c>
      <c r="E217" s="210" t="s">
        <v>715</v>
      </c>
      <c r="F217" s="210" t="s">
        <v>301</v>
      </c>
      <c r="G217" s="210" t="s">
        <v>300</v>
      </c>
      <c r="H217" s="210" t="s">
        <v>598</v>
      </c>
      <c r="I217" s="210" t="s">
        <v>946</v>
      </c>
      <c r="J217" s="210" t="s">
        <v>945</v>
      </c>
      <c r="K217" s="210" t="s">
        <v>446</v>
      </c>
      <c r="L217" s="210" t="s">
        <v>446</v>
      </c>
      <c r="M217" s="210" t="s">
        <v>694</v>
      </c>
      <c r="N217" s="210" t="s">
        <v>446</v>
      </c>
      <c r="O217" s="199" t="s">
        <v>565</v>
      </c>
      <c r="P217" s="241">
        <v>159</v>
      </c>
      <c r="Q217" s="241">
        <v>159</v>
      </c>
      <c r="R217" s="241">
        <v>159</v>
      </c>
      <c r="S217" s="213" t="s">
        <v>695</v>
      </c>
      <c r="T217" s="213" t="s">
        <v>695</v>
      </c>
      <c r="U217" s="211">
        <v>3</v>
      </c>
      <c r="V217" s="212">
        <v>9</v>
      </c>
      <c r="W217" s="212" t="s">
        <v>695</v>
      </c>
      <c r="X217" s="201">
        <v>25</v>
      </c>
      <c r="Y217" s="202" t="s">
        <v>696</v>
      </c>
      <c r="Z217" s="203">
        <v>46265</v>
      </c>
      <c r="AA217" s="214" t="s">
        <v>1347</v>
      </c>
      <c r="AB217" s="284"/>
      <c r="AC217" s="284"/>
      <c r="AD217" s="284"/>
      <c r="AE217" s="284"/>
      <c r="AF217" s="284"/>
      <c r="AG217" s="284"/>
      <c r="AH217" s="284"/>
      <c r="AI217" s="285"/>
      <c r="AJ217" s="286"/>
      <c r="AK217" s="286"/>
      <c r="AL217" s="286"/>
    </row>
    <row r="218" spans="1:38" s="185" customFormat="1" ht="13.2" x14ac:dyDescent="0.25">
      <c r="A218" s="180"/>
      <c r="B218" s="224" t="str">
        <f t="shared" si="12"/>
        <v>BelawanFremantleSingapore</v>
      </c>
      <c r="C218" s="224" t="str">
        <f t="shared" si="14"/>
        <v>BelawanFremantle</v>
      </c>
      <c r="D218" s="224" t="str">
        <f t="shared" si="13"/>
        <v>FremantleSingapore</v>
      </c>
      <c r="E218" s="210" t="s">
        <v>715</v>
      </c>
      <c r="F218" s="210" t="s">
        <v>301</v>
      </c>
      <c r="G218" s="210" t="s">
        <v>300</v>
      </c>
      <c r="H218" s="210" t="s">
        <v>601</v>
      </c>
      <c r="I218" s="210" t="s">
        <v>947</v>
      </c>
      <c r="J218" s="210" t="s">
        <v>945</v>
      </c>
      <c r="K218" s="210" t="s">
        <v>446</v>
      </c>
      <c r="L218" s="210" t="s">
        <v>446</v>
      </c>
      <c r="M218" s="210" t="s">
        <v>694</v>
      </c>
      <c r="N218" s="210" t="s">
        <v>446</v>
      </c>
      <c r="O218" s="199" t="s">
        <v>565</v>
      </c>
      <c r="P218" s="241">
        <v>63</v>
      </c>
      <c r="Q218" s="241">
        <v>63</v>
      </c>
      <c r="R218" s="241">
        <v>63</v>
      </c>
      <c r="S218" s="213" t="s">
        <v>695</v>
      </c>
      <c r="T218" s="213" t="s">
        <v>695</v>
      </c>
      <c r="U218" s="211">
        <v>3</v>
      </c>
      <c r="V218" s="212">
        <v>9</v>
      </c>
      <c r="W218" s="212" t="s">
        <v>695</v>
      </c>
      <c r="X218" s="201">
        <v>24</v>
      </c>
      <c r="Y218" s="202" t="s">
        <v>696</v>
      </c>
      <c r="Z218" s="203">
        <v>46265</v>
      </c>
      <c r="AA218" s="214" t="s">
        <v>1347</v>
      </c>
      <c r="AB218" s="284"/>
      <c r="AC218" s="284"/>
      <c r="AD218" s="284"/>
      <c r="AE218" s="284"/>
      <c r="AF218" s="284"/>
      <c r="AG218" s="284"/>
      <c r="AH218" s="284"/>
      <c r="AI218" s="285"/>
      <c r="AJ218" s="286"/>
      <c r="AK218" s="286"/>
      <c r="AL218" s="286"/>
    </row>
    <row r="219" spans="1:38" s="185" customFormat="1" ht="13.2" x14ac:dyDescent="0.25">
      <c r="A219" s="180"/>
      <c r="B219" s="224" t="str">
        <f t="shared" si="12"/>
        <v>BelawanBrisbaneSingapore</v>
      </c>
      <c r="C219" s="224" t="str">
        <f t="shared" si="14"/>
        <v>BelawanBrisbane</v>
      </c>
      <c r="D219" s="224" t="str">
        <f t="shared" si="13"/>
        <v>BrisbaneSingapore</v>
      </c>
      <c r="E219" s="210" t="s">
        <v>715</v>
      </c>
      <c r="F219" s="210" t="s">
        <v>301</v>
      </c>
      <c r="G219" s="210" t="s">
        <v>300</v>
      </c>
      <c r="H219" s="210" t="s">
        <v>599</v>
      </c>
      <c r="I219" s="210" t="s">
        <v>948</v>
      </c>
      <c r="J219" s="210" t="s">
        <v>945</v>
      </c>
      <c r="K219" s="210" t="s">
        <v>446</v>
      </c>
      <c r="L219" s="210" t="s">
        <v>446</v>
      </c>
      <c r="M219" s="210" t="s">
        <v>694</v>
      </c>
      <c r="N219" s="210" t="s">
        <v>446</v>
      </c>
      <c r="O219" s="199" t="s">
        <v>565</v>
      </c>
      <c r="P219" s="241">
        <v>98</v>
      </c>
      <c r="Q219" s="241">
        <v>98</v>
      </c>
      <c r="R219" s="241">
        <v>98</v>
      </c>
      <c r="S219" s="213" t="s">
        <v>695</v>
      </c>
      <c r="T219" s="213" t="s">
        <v>695</v>
      </c>
      <c r="U219" s="211">
        <v>3</v>
      </c>
      <c r="V219" s="212">
        <v>9</v>
      </c>
      <c r="W219" s="212" t="s">
        <v>695</v>
      </c>
      <c r="X219" s="201">
        <v>25</v>
      </c>
      <c r="Y219" s="202" t="s">
        <v>696</v>
      </c>
      <c r="Z219" s="203">
        <v>46265</v>
      </c>
      <c r="AA219" s="214" t="s">
        <v>1347</v>
      </c>
      <c r="AB219" s="284"/>
      <c r="AC219" s="284"/>
      <c r="AD219" s="284"/>
      <c r="AE219" s="284"/>
      <c r="AF219" s="284"/>
      <c r="AG219" s="284"/>
      <c r="AH219" s="284"/>
      <c r="AI219" s="285"/>
      <c r="AJ219" s="286"/>
      <c r="AK219" s="286"/>
      <c r="AL219" s="286"/>
    </row>
    <row r="220" spans="1:38" s="185" customFormat="1" ht="13.2" x14ac:dyDescent="0.25">
      <c r="A220" s="180"/>
      <c r="B220" s="224" t="str">
        <f t="shared" si="12"/>
        <v>BelawanAdelaideSingapore</v>
      </c>
      <c r="C220" s="224" t="str">
        <f t="shared" si="14"/>
        <v>BelawanAdelaide</v>
      </c>
      <c r="D220" s="224" t="str">
        <f t="shared" si="13"/>
        <v>AdelaideSingapore</v>
      </c>
      <c r="E220" s="210" t="s">
        <v>715</v>
      </c>
      <c r="F220" s="210" t="s">
        <v>301</v>
      </c>
      <c r="G220" s="210" t="s">
        <v>300</v>
      </c>
      <c r="H220" s="210" t="s">
        <v>600</v>
      </c>
      <c r="I220" s="210" t="s">
        <v>949</v>
      </c>
      <c r="J220" s="210" t="s">
        <v>945</v>
      </c>
      <c r="K220" s="210" t="s">
        <v>446</v>
      </c>
      <c r="L220" s="210" t="s">
        <v>446</v>
      </c>
      <c r="M220" s="210" t="s">
        <v>694</v>
      </c>
      <c r="N220" s="210" t="s">
        <v>446</v>
      </c>
      <c r="O220" s="199" t="s">
        <v>565</v>
      </c>
      <c r="P220" s="241">
        <v>95</v>
      </c>
      <c r="Q220" s="241">
        <v>95</v>
      </c>
      <c r="R220" s="241">
        <v>95</v>
      </c>
      <c r="S220" s="213" t="s">
        <v>695</v>
      </c>
      <c r="T220" s="213" t="s">
        <v>695</v>
      </c>
      <c r="U220" s="211">
        <v>3</v>
      </c>
      <c r="V220" s="212">
        <v>9</v>
      </c>
      <c r="W220" s="212" t="s">
        <v>695</v>
      </c>
      <c r="X220" s="201">
        <v>34</v>
      </c>
      <c r="Y220" s="202" t="s">
        <v>696</v>
      </c>
      <c r="Z220" s="203">
        <v>46265</v>
      </c>
      <c r="AA220" s="214" t="s">
        <v>1347</v>
      </c>
      <c r="AB220" s="284"/>
      <c r="AC220" s="284"/>
      <c r="AD220" s="284"/>
      <c r="AE220" s="284"/>
      <c r="AF220" s="284"/>
      <c r="AG220" s="284"/>
      <c r="AH220" s="284"/>
      <c r="AI220" s="285"/>
      <c r="AJ220" s="286"/>
      <c r="AK220" s="286"/>
      <c r="AL220" s="286"/>
    </row>
    <row r="221" spans="1:38" s="185" customFormat="1" ht="13.2" x14ac:dyDescent="0.25">
      <c r="A221" s="180"/>
      <c r="B221" s="224" t="str">
        <f t="shared" si="12"/>
        <v>JakartaSydneySingapore</v>
      </c>
      <c r="C221" s="224" t="str">
        <f t="shared" si="14"/>
        <v>JakartaSydney</v>
      </c>
      <c r="D221" s="224" t="str">
        <f t="shared" si="13"/>
        <v>SydneySingapore</v>
      </c>
      <c r="E221" s="210" t="s">
        <v>715</v>
      </c>
      <c r="F221" s="210" t="s">
        <v>301</v>
      </c>
      <c r="G221" s="210" t="s">
        <v>307</v>
      </c>
      <c r="H221" s="210" t="s">
        <v>597</v>
      </c>
      <c r="I221" s="210" t="s">
        <v>950</v>
      </c>
      <c r="J221" s="210" t="s">
        <v>951</v>
      </c>
      <c r="K221" s="210" t="s">
        <v>446</v>
      </c>
      <c r="L221" s="210" t="s">
        <v>446</v>
      </c>
      <c r="M221" s="210" t="s">
        <v>694</v>
      </c>
      <c r="N221" s="210" t="s">
        <v>446</v>
      </c>
      <c r="O221" s="199" t="s">
        <v>565</v>
      </c>
      <c r="P221" s="241">
        <v>71</v>
      </c>
      <c r="Q221" s="241">
        <v>71</v>
      </c>
      <c r="R221" s="241">
        <v>71</v>
      </c>
      <c r="S221" s="213" t="s">
        <v>695</v>
      </c>
      <c r="T221" s="213" t="s">
        <v>695</v>
      </c>
      <c r="U221" s="211">
        <v>3</v>
      </c>
      <c r="V221" s="212">
        <v>9</v>
      </c>
      <c r="W221" s="212" t="s">
        <v>695</v>
      </c>
      <c r="X221" s="201">
        <v>29</v>
      </c>
      <c r="Y221" s="202" t="s">
        <v>696</v>
      </c>
      <c r="Z221" s="203">
        <v>46265</v>
      </c>
      <c r="AA221" s="214" t="s">
        <v>1347</v>
      </c>
      <c r="AB221" s="284"/>
      <c r="AC221" s="284"/>
      <c r="AD221" s="284"/>
      <c r="AE221" s="284"/>
      <c r="AF221" s="284"/>
      <c r="AG221" s="284"/>
      <c r="AH221" s="284"/>
      <c r="AI221" s="285"/>
      <c r="AJ221" s="286"/>
      <c r="AK221" s="286"/>
      <c r="AL221" s="286"/>
    </row>
    <row r="222" spans="1:38" s="185" customFormat="1" ht="13.2" x14ac:dyDescent="0.25">
      <c r="A222" s="180"/>
      <c r="B222" s="224" t="str">
        <f t="shared" si="12"/>
        <v>JakartaMelbourneSingapore</v>
      </c>
      <c r="C222" s="224" t="str">
        <f t="shared" si="14"/>
        <v>JakartaMelbourne</v>
      </c>
      <c r="D222" s="224" t="str">
        <f t="shared" si="13"/>
        <v>MelbourneSingapore</v>
      </c>
      <c r="E222" s="210" t="s">
        <v>715</v>
      </c>
      <c r="F222" s="210" t="s">
        <v>301</v>
      </c>
      <c r="G222" s="210" t="s">
        <v>307</v>
      </c>
      <c r="H222" s="210" t="s">
        <v>598</v>
      </c>
      <c r="I222" s="210" t="s">
        <v>952</v>
      </c>
      <c r="J222" s="210" t="s">
        <v>951</v>
      </c>
      <c r="K222" s="210" t="s">
        <v>446</v>
      </c>
      <c r="L222" s="210" t="s">
        <v>446</v>
      </c>
      <c r="M222" s="210" t="s">
        <v>694</v>
      </c>
      <c r="N222" s="210" t="s">
        <v>446</v>
      </c>
      <c r="O222" s="199" t="s">
        <v>565</v>
      </c>
      <c r="P222" s="241">
        <v>71</v>
      </c>
      <c r="Q222" s="241">
        <v>71</v>
      </c>
      <c r="R222" s="241">
        <v>71</v>
      </c>
      <c r="S222" s="213" t="s">
        <v>695</v>
      </c>
      <c r="T222" s="213" t="s">
        <v>695</v>
      </c>
      <c r="U222" s="211">
        <v>3</v>
      </c>
      <c r="V222" s="212">
        <v>9</v>
      </c>
      <c r="W222" s="212" t="s">
        <v>695</v>
      </c>
      <c r="X222" s="201">
        <v>25</v>
      </c>
      <c r="Y222" s="202" t="s">
        <v>696</v>
      </c>
      <c r="Z222" s="203">
        <v>46265</v>
      </c>
      <c r="AA222" s="214" t="s">
        <v>1347</v>
      </c>
      <c r="AB222" s="284"/>
      <c r="AC222" s="284"/>
      <c r="AD222" s="284"/>
      <c r="AE222" s="284"/>
      <c r="AF222" s="284"/>
      <c r="AG222" s="284"/>
      <c r="AH222" s="284"/>
      <c r="AI222" s="285"/>
      <c r="AJ222" s="286"/>
      <c r="AK222" s="286"/>
      <c r="AL222" s="286"/>
    </row>
    <row r="223" spans="1:38" s="185" customFormat="1" ht="13.2" x14ac:dyDescent="0.25">
      <c r="A223" s="180"/>
      <c r="B223" s="224" t="str">
        <f t="shared" si="12"/>
        <v>JakartaFremantleSingapore</v>
      </c>
      <c r="C223" s="224" t="str">
        <f t="shared" si="14"/>
        <v>JakartaFremantle</v>
      </c>
      <c r="D223" s="224" t="str">
        <f t="shared" si="13"/>
        <v>FremantleSingapore</v>
      </c>
      <c r="E223" s="210" t="s">
        <v>715</v>
      </c>
      <c r="F223" s="210" t="s">
        <v>301</v>
      </c>
      <c r="G223" s="210" t="s">
        <v>307</v>
      </c>
      <c r="H223" s="210" t="s">
        <v>601</v>
      </c>
      <c r="I223" s="210" t="s">
        <v>953</v>
      </c>
      <c r="J223" s="210" t="s">
        <v>951</v>
      </c>
      <c r="K223" s="210" t="s">
        <v>446</v>
      </c>
      <c r="L223" s="210" t="s">
        <v>446</v>
      </c>
      <c r="M223" s="210" t="s">
        <v>694</v>
      </c>
      <c r="N223" s="210" t="s">
        <v>446</v>
      </c>
      <c r="O223" s="199" t="s">
        <v>565</v>
      </c>
      <c r="P223" s="241">
        <v>95</v>
      </c>
      <c r="Q223" s="241">
        <v>95</v>
      </c>
      <c r="R223" s="241">
        <v>95</v>
      </c>
      <c r="S223" s="213" t="s">
        <v>695</v>
      </c>
      <c r="T223" s="213" t="s">
        <v>695</v>
      </c>
      <c r="U223" s="211">
        <v>3</v>
      </c>
      <c r="V223" s="212">
        <v>9</v>
      </c>
      <c r="W223" s="212" t="s">
        <v>695</v>
      </c>
      <c r="X223" s="201">
        <v>24</v>
      </c>
      <c r="Y223" s="202" t="s">
        <v>696</v>
      </c>
      <c r="Z223" s="203">
        <v>46265</v>
      </c>
      <c r="AA223" s="214" t="s">
        <v>1347</v>
      </c>
      <c r="AB223" s="284"/>
      <c r="AC223" s="284"/>
      <c r="AD223" s="284"/>
      <c r="AE223" s="284"/>
      <c r="AF223" s="284"/>
      <c r="AG223" s="284"/>
      <c r="AH223" s="284"/>
      <c r="AI223" s="285"/>
      <c r="AJ223" s="286"/>
      <c r="AK223" s="286"/>
      <c r="AL223" s="286"/>
    </row>
    <row r="224" spans="1:38" s="185" customFormat="1" ht="13.2" x14ac:dyDescent="0.25">
      <c r="A224" s="180"/>
      <c r="B224" s="224" t="str">
        <f t="shared" si="12"/>
        <v>JakartaBrisbaneSingapore</v>
      </c>
      <c r="C224" s="224" t="str">
        <f t="shared" si="14"/>
        <v>JakartaBrisbane</v>
      </c>
      <c r="D224" s="224" t="str">
        <f t="shared" si="13"/>
        <v>BrisbaneSingapore</v>
      </c>
      <c r="E224" s="210" t="s">
        <v>715</v>
      </c>
      <c r="F224" s="210" t="s">
        <v>301</v>
      </c>
      <c r="G224" s="210" t="s">
        <v>307</v>
      </c>
      <c r="H224" s="210" t="s">
        <v>599</v>
      </c>
      <c r="I224" s="210" t="s">
        <v>954</v>
      </c>
      <c r="J224" s="210" t="s">
        <v>951</v>
      </c>
      <c r="K224" s="210" t="s">
        <v>446</v>
      </c>
      <c r="L224" s="210" t="s">
        <v>446</v>
      </c>
      <c r="M224" s="210" t="s">
        <v>694</v>
      </c>
      <c r="N224" s="210" t="s">
        <v>446</v>
      </c>
      <c r="O224" s="199" t="s">
        <v>565</v>
      </c>
      <c r="P224" s="241">
        <v>63</v>
      </c>
      <c r="Q224" s="241">
        <v>63</v>
      </c>
      <c r="R224" s="241">
        <v>63</v>
      </c>
      <c r="S224" s="213" t="s">
        <v>695</v>
      </c>
      <c r="T224" s="213" t="s">
        <v>695</v>
      </c>
      <c r="U224" s="211">
        <v>3</v>
      </c>
      <c r="V224" s="212">
        <v>9</v>
      </c>
      <c r="W224" s="212" t="s">
        <v>695</v>
      </c>
      <c r="X224" s="201">
        <v>25</v>
      </c>
      <c r="Y224" s="202" t="s">
        <v>696</v>
      </c>
      <c r="Z224" s="203">
        <v>46265</v>
      </c>
      <c r="AA224" s="214" t="s">
        <v>1347</v>
      </c>
      <c r="AB224" s="284"/>
      <c r="AC224" s="284"/>
      <c r="AD224" s="284"/>
      <c r="AE224" s="284"/>
      <c r="AF224" s="284"/>
      <c r="AG224" s="284"/>
      <c r="AH224" s="284"/>
      <c r="AI224" s="285"/>
      <c r="AJ224" s="286"/>
      <c r="AK224" s="286"/>
      <c r="AL224" s="286"/>
    </row>
    <row r="225" spans="1:38" s="185" customFormat="1" ht="13.2" x14ac:dyDescent="0.25">
      <c r="A225" s="180"/>
      <c r="B225" s="224" t="str">
        <f t="shared" si="12"/>
        <v>JakartaAdelaideSingapore</v>
      </c>
      <c r="C225" s="224" t="str">
        <f t="shared" si="14"/>
        <v>JakartaAdelaide</v>
      </c>
      <c r="D225" s="224" t="str">
        <f t="shared" si="13"/>
        <v>AdelaideSingapore</v>
      </c>
      <c r="E225" s="210" t="s">
        <v>715</v>
      </c>
      <c r="F225" s="210" t="s">
        <v>301</v>
      </c>
      <c r="G225" s="210" t="s">
        <v>307</v>
      </c>
      <c r="H225" s="210" t="s">
        <v>600</v>
      </c>
      <c r="I225" s="210" t="s">
        <v>955</v>
      </c>
      <c r="J225" s="210" t="s">
        <v>951</v>
      </c>
      <c r="K225" s="210" t="s">
        <v>446</v>
      </c>
      <c r="L225" s="210" t="s">
        <v>446</v>
      </c>
      <c r="M225" s="210" t="s">
        <v>694</v>
      </c>
      <c r="N225" s="210" t="s">
        <v>446</v>
      </c>
      <c r="O225" s="199" t="s">
        <v>565</v>
      </c>
      <c r="P225" s="241">
        <v>63</v>
      </c>
      <c r="Q225" s="241">
        <v>63</v>
      </c>
      <c r="R225" s="241">
        <v>63</v>
      </c>
      <c r="S225" s="213" t="s">
        <v>695</v>
      </c>
      <c r="T225" s="213" t="s">
        <v>695</v>
      </c>
      <c r="U225" s="211">
        <v>3</v>
      </c>
      <c r="V225" s="212">
        <v>9</v>
      </c>
      <c r="W225" s="212" t="s">
        <v>695</v>
      </c>
      <c r="X225" s="201">
        <v>34</v>
      </c>
      <c r="Y225" s="202" t="s">
        <v>696</v>
      </c>
      <c r="Z225" s="203">
        <v>46265</v>
      </c>
      <c r="AA225" s="214" t="s">
        <v>1347</v>
      </c>
      <c r="AB225" s="284"/>
      <c r="AC225" s="284"/>
      <c r="AD225" s="284"/>
      <c r="AE225" s="284"/>
      <c r="AF225" s="284"/>
      <c r="AG225" s="284"/>
      <c r="AH225" s="284"/>
      <c r="AI225" s="285"/>
      <c r="AJ225" s="286"/>
      <c r="AK225" s="286"/>
      <c r="AL225" s="286"/>
    </row>
    <row r="226" spans="1:38" s="185" customFormat="1" ht="13.2" x14ac:dyDescent="0.25">
      <c r="A226" s="180"/>
      <c r="B226" s="224" t="str">
        <f t="shared" si="12"/>
        <v>SemarangSydneySingapore</v>
      </c>
      <c r="C226" s="224" t="str">
        <f t="shared" si="14"/>
        <v>SemarangSydney</v>
      </c>
      <c r="D226" s="224" t="str">
        <f t="shared" si="13"/>
        <v>SydneySingapore</v>
      </c>
      <c r="E226" s="210" t="s">
        <v>715</v>
      </c>
      <c r="F226" s="210" t="s">
        <v>301</v>
      </c>
      <c r="G226" s="210" t="s">
        <v>312</v>
      </c>
      <c r="H226" s="210" t="s">
        <v>597</v>
      </c>
      <c r="I226" s="210" t="s">
        <v>956</v>
      </c>
      <c r="J226" s="210" t="s">
        <v>957</v>
      </c>
      <c r="K226" s="210" t="s">
        <v>446</v>
      </c>
      <c r="L226" s="210" t="s">
        <v>446</v>
      </c>
      <c r="M226" s="210" t="s">
        <v>694</v>
      </c>
      <c r="N226" s="210" t="s">
        <v>446</v>
      </c>
      <c r="O226" s="199" t="s">
        <v>565</v>
      </c>
      <c r="P226" s="241">
        <v>63</v>
      </c>
      <c r="Q226" s="241">
        <v>63</v>
      </c>
      <c r="R226" s="241">
        <v>63</v>
      </c>
      <c r="S226" s="213" t="s">
        <v>695</v>
      </c>
      <c r="T226" s="213" t="s">
        <v>695</v>
      </c>
      <c r="U226" s="211">
        <v>3</v>
      </c>
      <c r="V226" s="212">
        <v>9</v>
      </c>
      <c r="W226" s="212" t="s">
        <v>695</v>
      </c>
      <c r="X226" s="201">
        <v>29</v>
      </c>
      <c r="Y226" s="202" t="s">
        <v>696</v>
      </c>
      <c r="Z226" s="203">
        <v>46265</v>
      </c>
      <c r="AA226" s="214" t="s">
        <v>1347</v>
      </c>
      <c r="AB226" s="284"/>
      <c r="AC226" s="284"/>
      <c r="AD226" s="284"/>
      <c r="AE226" s="284"/>
      <c r="AF226" s="284"/>
      <c r="AG226" s="284"/>
      <c r="AH226" s="284"/>
      <c r="AI226" s="285"/>
      <c r="AJ226" s="286"/>
      <c r="AK226" s="286"/>
      <c r="AL226" s="286"/>
    </row>
    <row r="227" spans="1:38" s="185" customFormat="1" ht="13.2" x14ac:dyDescent="0.25">
      <c r="A227" s="180"/>
      <c r="B227" s="224" t="str">
        <f t="shared" si="12"/>
        <v>SemarangMelbourneSingapore</v>
      </c>
      <c r="C227" s="224" t="str">
        <f t="shared" si="14"/>
        <v>SemarangMelbourne</v>
      </c>
      <c r="D227" s="224" t="str">
        <f t="shared" si="13"/>
        <v>MelbourneSingapore</v>
      </c>
      <c r="E227" s="210" t="s">
        <v>715</v>
      </c>
      <c r="F227" s="210" t="s">
        <v>301</v>
      </c>
      <c r="G227" s="210" t="s">
        <v>312</v>
      </c>
      <c r="H227" s="210" t="s">
        <v>598</v>
      </c>
      <c r="I227" s="210" t="s">
        <v>958</v>
      </c>
      <c r="J227" s="210" t="s">
        <v>957</v>
      </c>
      <c r="K227" s="210" t="s">
        <v>446</v>
      </c>
      <c r="L227" s="210" t="s">
        <v>446</v>
      </c>
      <c r="M227" s="210" t="s">
        <v>694</v>
      </c>
      <c r="N227" s="210" t="s">
        <v>446</v>
      </c>
      <c r="O227" s="199" t="s">
        <v>565</v>
      </c>
      <c r="P227" s="241">
        <v>63</v>
      </c>
      <c r="Q227" s="241">
        <v>63</v>
      </c>
      <c r="R227" s="241">
        <v>63</v>
      </c>
      <c r="S227" s="213" t="s">
        <v>695</v>
      </c>
      <c r="T227" s="213" t="s">
        <v>695</v>
      </c>
      <c r="U227" s="211">
        <v>3</v>
      </c>
      <c r="V227" s="212">
        <v>9</v>
      </c>
      <c r="W227" s="212" t="s">
        <v>695</v>
      </c>
      <c r="X227" s="201">
        <v>25</v>
      </c>
      <c r="Y227" s="202" t="s">
        <v>696</v>
      </c>
      <c r="Z227" s="203">
        <v>46265</v>
      </c>
      <c r="AA227" s="214" t="s">
        <v>1347</v>
      </c>
      <c r="AB227" s="284"/>
      <c r="AC227" s="284"/>
      <c r="AD227" s="284"/>
      <c r="AE227" s="284"/>
      <c r="AF227" s="284"/>
      <c r="AG227" s="284"/>
      <c r="AH227" s="284"/>
      <c r="AI227" s="285"/>
      <c r="AJ227" s="286"/>
      <c r="AK227" s="286"/>
      <c r="AL227" s="286"/>
    </row>
    <row r="228" spans="1:38" s="185" customFormat="1" ht="13.2" x14ac:dyDescent="0.25">
      <c r="A228" s="180"/>
      <c r="B228" s="224" t="str">
        <f t="shared" si="12"/>
        <v>SemarangFremantleSingapore</v>
      </c>
      <c r="C228" s="224" t="str">
        <f t="shared" si="14"/>
        <v>SemarangFremantle</v>
      </c>
      <c r="D228" s="224" t="str">
        <f t="shared" si="13"/>
        <v>FremantleSingapore</v>
      </c>
      <c r="E228" s="210" t="s">
        <v>715</v>
      </c>
      <c r="F228" s="210" t="s">
        <v>301</v>
      </c>
      <c r="G228" s="210" t="s">
        <v>312</v>
      </c>
      <c r="H228" s="210" t="s">
        <v>601</v>
      </c>
      <c r="I228" s="210" t="s">
        <v>959</v>
      </c>
      <c r="J228" s="210" t="s">
        <v>957</v>
      </c>
      <c r="K228" s="210" t="s">
        <v>446</v>
      </c>
      <c r="L228" s="210" t="s">
        <v>446</v>
      </c>
      <c r="M228" s="210" t="s">
        <v>694</v>
      </c>
      <c r="N228" s="210" t="s">
        <v>446</v>
      </c>
      <c r="O228" s="199" t="s">
        <v>565</v>
      </c>
      <c r="P228" s="241">
        <v>92</v>
      </c>
      <c r="Q228" s="241">
        <v>92</v>
      </c>
      <c r="R228" s="241">
        <v>92</v>
      </c>
      <c r="S228" s="213" t="s">
        <v>695</v>
      </c>
      <c r="T228" s="213" t="s">
        <v>695</v>
      </c>
      <c r="U228" s="211">
        <v>3</v>
      </c>
      <c r="V228" s="212">
        <v>9</v>
      </c>
      <c r="W228" s="212" t="s">
        <v>695</v>
      </c>
      <c r="X228" s="201">
        <v>24</v>
      </c>
      <c r="Y228" s="202" t="s">
        <v>696</v>
      </c>
      <c r="Z228" s="203">
        <v>46265</v>
      </c>
      <c r="AA228" s="214" t="s">
        <v>1347</v>
      </c>
      <c r="AB228" s="284"/>
      <c r="AC228" s="284"/>
      <c r="AD228" s="284"/>
      <c r="AE228" s="284"/>
      <c r="AF228" s="284"/>
      <c r="AG228" s="284"/>
      <c r="AH228" s="284"/>
      <c r="AI228" s="285"/>
      <c r="AJ228" s="286"/>
      <c r="AK228" s="286"/>
      <c r="AL228" s="286"/>
    </row>
    <row r="229" spans="1:38" s="185" customFormat="1" ht="13.2" x14ac:dyDescent="0.25">
      <c r="A229" s="180"/>
      <c r="B229" s="224" t="str">
        <f t="shared" si="12"/>
        <v>SemarangBrisbaneSingapore</v>
      </c>
      <c r="C229" s="224" t="str">
        <f t="shared" si="14"/>
        <v>SemarangBrisbane</v>
      </c>
      <c r="D229" s="224" t="str">
        <f t="shared" si="13"/>
        <v>BrisbaneSingapore</v>
      </c>
      <c r="E229" s="210" t="s">
        <v>715</v>
      </c>
      <c r="F229" s="210" t="s">
        <v>301</v>
      </c>
      <c r="G229" s="210" t="s">
        <v>312</v>
      </c>
      <c r="H229" s="210" t="s">
        <v>599</v>
      </c>
      <c r="I229" s="210" t="s">
        <v>960</v>
      </c>
      <c r="J229" s="210" t="s">
        <v>957</v>
      </c>
      <c r="K229" s="210" t="s">
        <v>446</v>
      </c>
      <c r="L229" s="210" t="s">
        <v>446</v>
      </c>
      <c r="M229" s="210" t="s">
        <v>694</v>
      </c>
      <c r="N229" s="210" t="s">
        <v>446</v>
      </c>
      <c r="O229" s="199" t="s">
        <v>565</v>
      </c>
      <c r="P229" s="241">
        <v>98</v>
      </c>
      <c r="Q229" s="241">
        <v>98</v>
      </c>
      <c r="R229" s="241">
        <v>98</v>
      </c>
      <c r="S229" s="213" t="s">
        <v>695</v>
      </c>
      <c r="T229" s="213" t="s">
        <v>695</v>
      </c>
      <c r="U229" s="211">
        <v>3</v>
      </c>
      <c r="V229" s="212">
        <v>9</v>
      </c>
      <c r="W229" s="212" t="s">
        <v>695</v>
      </c>
      <c r="X229" s="201">
        <v>25</v>
      </c>
      <c r="Y229" s="202" t="s">
        <v>696</v>
      </c>
      <c r="Z229" s="203">
        <v>46265</v>
      </c>
      <c r="AA229" s="214" t="s">
        <v>1347</v>
      </c>
      <c r="AB229" s="284"/>
      <c r="AC229" s="284"/>
      <c r="AD229" s="284"/>
      <c r="AE229" s="284"/>
      <c r="AF229" s="284"/>
      <c r="AG229" s="284"/>
      <c r="AH229" s="284"/>
      <c r="AI229" s="285"/>
      <c r="AJ229" s="286"/>
      <c r="AK229" s="286"/>
      <c r="AL229" s="286"/>
    </row>
    <row r="230" spans="1:38" s="185" customFormat="1" ht="13.2" x14ac:dyDescent="0.25">
      <c r="A230" s="180"/>
      <c r="B230" s="224" t="str">
        <f t="shared" si="12"/>
        <v>SemarangAdelaideSingapore</v>
      </c>
      <c r="C230" s="224" t="str">
        <f t="shared" si="14"/>
        <v>SemarangAdelaide</v>
      </c>
      <c r="D230" s="224" t="str">
        <f t="shared" si="13"/>
        <v>AdelaideSingapore</v>
      </c>
      <c r="E230" s="210" t="s">
        <v>715</v>
      </c>
      <c r="F230" s="210" t="s">
        <v>301</v>
      </c>
      <c r="G230" s="210" t="s">
        <v>312</v>
      </c>
      <c r="H230" s="210" t="s">
        <v>600</v>
      </c>
      <c r="I230" s="210" t="s">
        <v>961</v>
      </c>
      <c r="J230" s="210" t="s">
        <v>957</v>
      </c>
      <c r="K230" s="210" t="s">
        <v>446</v>
      </c>
      <c r="L230" s="210" t="s">
        <v>446</v>
      </c>
      <c r="M230" s="210" t="s">
        <v>694</v>
      </c>
      <c r="N230" s="210" t="s">
        <v>446</v>
      </c>
      <c r="O230" s="199" t="s">
        <v>565</v>
      </c>
      <c r="P230" s="241">
        <v>95</v>
      </c>
      <c r="Q230" s="241">
        <v>95</v>
      </c>
      <c r="R230" s="241">
        <v>95</v>
      </c>
      <c r="S230" s="213" t="s">
        <v>695</v>
      </c>
      <c r="T230" s="213" t="s">
        <v>695</v>
      </c>
      <c r="U230" s="211">
        <v>3</v>
      </c>
      <c r="V230" s="212">
        <v>9</v>
      </c>
      <c r="W230" s="212" t="s">
        <v>695</v>
      </c>
      <c r="X230" s="201">
        <v>34</v>
      </c>
      <c r="Y230" s="202" t="s">
        <v>696</v>
      </c>
      <c r="Z230" s="203">
        <v>46265</v>
      </c>
      <c r="AA230" s="214" t="s">
        <v>1347</v>
      </c>
      <c r="AB230" s="284"/>
      <c r="AC230" s="284"/>
      <c r="AD230" s="284"/>
      <c r="AE230" s="284"/>
      <c r="AF230" s="284"/>
      <c r="AG230" s="284"/>
      <c r="AH230" s="284"/>
      <c r="AI230" s="285"/>
      <c r="AJ230" s="286"/>
      <c r="AK230" s="286"/>
      <c r="AL230" s="286"/>
    </row>
    <row r="231" spans="1:38" s="185" customFormat="1" ht="13.2" x14ac:dyDescent="0.25">
      <c r="A231" s="180"/>
      <c r="B231" s="224" t="str">
        <f t="shared" si="12"/>
        <v>SurabayaSydneySingapore</v>
      </c>
      <c r="C231" s="224" t="str">
        <f t="shared" si="14"/>
        <v>SurabayaSydney</v>
      </c>
      <c r="D231" s="224" t="str">
        <f t="shared" si="13"/>
        <v>SydneySingapore</v>
      </c>
      <c r="E231" s="210" t="s">
        <v>715</v>
      </c>
      <c r="F231" s="210" t="s">
        <v>301</v>
      </c>
      <c r="G231" s="210" t="s">
        <v>317</v>
      </c>
      <c r="H231" s="210" t="s">
        <v>597</v>
      </c>
      <c r="I231" s="210" t="s">
        <v>962</v>
      </c>
      <c r="J231" s="210" t="s">
        <v>963</v>
      </c>
      <c r="K231" s="210" t="s">
        <v>446</v>
      </c>
      <c r="L231" s="210" t="s">
        <v>446</v>
      </c>
      <c r="M231" s="210" t="s">
        <v>694</v>
      </c>
      <c r="N231" s="210" t="s">
        <v>446</v>
      </c>
      <c r="O231" s="199" t="s">
        <v>565</v>
      </c>
      <c r="P231" s="241">
        <v>179</v>
      </c>
      <c r="Q231" s="241">
        <v>179</v>
      </c>
      <c r="R231" s="241">
        <v>179</v>
      </c>
      <c r="S231" s="213" t="s">
        <v>695</v>
      </c>
      <c r="T231" s="213" t="s">
        <v>695</v>
      </c>
      <c r="U231" s="211">
        <v>3</v>
      </c>
      <c r="V231" s="212">
        <v>9</v>
      </c>
      <c r="W231" s="212" t="s">
        <v>695</v>
      </c>
      <c r="X231" s="201">
        <v>29</v>
      </c>
      <c r="Y231" s="202" t="s">
        <v>696</v>
      </c>
      <c r="Z231" s="203">
        <v>46265</v>
      </c>
      <c r="AA231" s="214" t="s">
        <v>1347</v>
      </c>
      <c r="AB231" s="284"/>
      <c r="AC231" s="284"/>
      <c r="AD231" s="284"/>
      <c r="AE231" s="284"/>
      <c r="AF231" s="284"/>
      <c r="AG231" s="284"/>
      <c r="AH231" s="284"/>
      <c r="AI231" s="285"/>
      <c r="AJ231" s="286"/>
      <c r="AK231" s="286"/>
      <c r="AL231" s="286"/>
    </row>
    <row r="232" spans="1:38" s="185" customFormat="1" ht="13.2" x14ac:dyDescent="0.25">
      <c r="A232" s="180"/>
      <c r="B232" s="224" t="str">
        <f t="shared" si="12"/>
        <v>SurabayaMelbourneSingapore</v>
      </c>
      <c r="C232" s="224" t="str">
        <f t="shared" si="14"/>
        <v>SurabayaMelbourne</v>
      </c>
      <c r="D232" s="224" t="str">
        <f t="shared" si="13"/>
        <v>MelbourneSingapore</v>
      </c>
      <c r="E232" s="210" t="s">
        <v>715</v>
      </c>
      <c r="F232" s="210" t="s">
        <v>301</v>
      </c>
      <c r="G232" s="210" t="s">
        <v>317</v>
      </c>
      <c r="H232" s="210" t="s">
        <v>598</v>
      </c>
      <c r="I232" s="210" t="s">
        <v>964</v>
      </c>
      <c r="J232" s="210" t="s">
        <v>963</v>
      </c>
      <c r="K232" s="210" t="s">
        <v>446</v>
      </c>
      <c r="L232" s="210" t="s">
        <v>446</v>
      </c>
      <c r="M232" s="210" t="s">
        <v>694</v>
      </c>
      <c r="N232" s="210" t="s">
        <v>446</v>
      </c>
      <c r="O232" s="199" t="s">
        <v>565</v>
      </c>
      <c r="P232" s="241">
        <v>179</v>
      </c>
      <c r="Q232" s="241">
        <v>179</v>
      </c>
      <c r="R232" s="241">
        <v>179</v>
      </c>
      <c r="S232" s="213" t="s">
        <v>695</v>
      </c>
      <c r="T232" s="213" t="s">
        <v>695</v>
      </c>
      <c r="U232" s="211">
        <v>3</v>
      </c>
      <c r="V232" s="212">
        <v>9</v>
      </c>
      <c r="W232" s="212" t="s">
        <v>695</v>
      </c>
      <c r="X232" s="201">
        <v>25</v>
      </c>
      <c r="Y232" s="202" t="s">
        <v>696</v>
      </c>
      <c r="Z232" s="203">
        <v>46265</v>
      </c>
      <c r="AA232" s="214" t="s">
        <v>1347</v>
      </c>
      <c r="AB232" s="284"/>
      <c r="AC232" s="284"/>
      <c r="AD232" s="284"/>
      <c r="AE232" s="284"/>
      <c r="AF232" s="284"/>
      <c r="AG232" s="284"/>
      <c r="AH232" s="284"/>
      <c r="AI232" s="285"/>
      <c r="AJ232" s="286"/>
      <c r="AK232" s="286"/>
      <c r="AL232" s="286"/>
    </row>
    <row r="233" spans="1:38" s="185" customFormat="1" ht="13.2" x14ac:dyDescent="0.25">
      <c r="A233" s="180"/>
      <c r="B233" s="224" t="str">
        <f t="shared" si="12"/>
        <v>SurabayaFremantleSingapore</v>
      </c>
      <c r="C233" s="224" t="str">
        <f t="shared" si="14"/>
        <v>SurabayaFremantle</v>
      </c>
      <c r="D233" s="224" t="str">
        <f t="shared" si="13"/>
        <v>FremantleSingapore</v>
      </c>
      <c r="E233" s="210" t="s">
        <v>715</v>
      </c>
      <c r="F233" s="210" t="s">
        <v>301</v>
      </c>
      <c r="G233" s="210" t="s">
        <v>317</v>
      </c>
      <c r="H233" s="210" t="s">
        <v>601</v>
      </c>
      <c r="I233" s="210" t="s">
        <v>965</v>
      </c>
      <c r="J233" s="210" t="s">
        <v>963</v>
      </c>
      <c r="K233" s="210" t="s">
        <v>446</v>
      </c>
      <c r="L233" s="210" t="s">
        <v>446</v>
      </c>
      <c r="M233" s="210" t="s">
        <v>694</v>
      </c>
      <c r="N233" s="210" t="s">
        <v>446</v>
      </c>
      <c r="O233" s="199" t="s">
        <v>565</v>
      </c>
      <c r="P233" s="241">
        <v>63</v>
      </c>
      <c r="Q233" s="241">
        <v>63</v>
      </c>
      <c r="R233" s="241">
        <v>63</v>
      </c>
      <c r="S233" s="213" t="s">
        <v>695</v>
      </c>
      <c r="T233" s="213" t="s">
        <v>695</v>
      </c>
      <c r="U233" s="211">
        <v>3</v>
      </c>
      <c r="V233" s="212">
        <v>9</v>
      </c>
      <c r="W233" s="212" t="s">
        <v>695</v>
      </c>
      <c r="X233" s="201">
        <v>24</v>
      </c>
      <c r="Y233" s="202" t="s">
        <v>696</v>
      </c>
      <c r="Z233" s="203">
        <v>46265</v>
      </c>
      <c r="AA233" s="214" t="s">
        <v>1347</v>
      </c>
      <c r="AB233" s="284"/>
      <c r="AC233" s="284"/>
      <c r="AD233" s="284"/>
      <c r="AE233" s="284"/>
      <c r="AF233" s="284"/>
      <c r="AG233" s="284"/>
      <c r="AH233" s="284"/>
      <c r="AI233" s="285"/>
      <c r="AJ233" s="286"/>
      <c r="AK233" s="286"/>
      <c r="AL233" s="286"/>
    </row>
    <row r="234" spans="1:38" s="185" customFormat="1" ht="13.2" x14ac:dyDescent="0.25">
      <c r="A234" s="180"/>
      <c r="B234" s="224" t="str">
        <f t="shared" si="12"/>
        <v>SurabayaBrisbaneSingapore</v>
      </c>
      <c r="C234" s="224" t="str">
        <f t="shared" si="14"/>
        <v>SurabayaBrisbane</v>
      </c>
      <c r="D234" s="224" t="str">
        <f t="shared" si="13"/>
        <v>BrisbaneSingapore</v>
      </c>
      <c r="E234" s="210" t="s">
        <v>715</v>
      </c>
      <c r="F234" s="210" t="s">
        <v>301</v>
      </c>
      <c r="G234" s="210" t="s">
        <v>317</v>
      </c>
      <c r="H234" s="210" t="s">
        <v>599</v>
      </c>
      <c r="I234" s="210" t="s">
        <v>966</v>
      </c>
      <c r="J234" s="210" t="s">
        <v>963</v>
      </c>
      <c r="K234" s="210" t="s">
        <v>446</v>
      </c>
      <c r="L234" s="210" t="s">
        <v>446</v>
      </c>
      <c r="M234" s="210" t="s">
        <v>694</v>
      </c>
      <c r="N234" s="210" t="s">
        <v>446</v>
      </c>
      <c r="O234" s="199" t="s">
        <v>565</v>
      </c>
      <c r="P234" s="241">
        <v>63</v>
      </c>
      <c r="Q234" s="241">
        <v>63</v>
      </c>
      <c r="R234" s="241">
        <v>63</v>
      </c>
      <c r="S234" s="213" t="s">
        <v>695</v>
      </c>
      <c r="T234" s="213" t="s">
        <v>695</v>
      </c>
      <c r="U234" s="211">
        <v>3</v>
      </c>
      <c r="V234" s="212">
        <v>9</v>
      </c>
      <c r="W234" s="212" t="s">
        <v>695</v>
      </c>
      <c r="X234" s="201">
        <v>25</v>
      </c>
      <c r="Y234" s="202" t="s">
        <v>696</v>
      </c>
      <c r="Z234" s="203">
        <v>46265</v>
      </c>
      <c r="AA234" s="214" t="s">
        <v>1347</v>
      </c>
      <c r="AB234" s="284"/>
      <c r="AC234" s="284"/>
      <c r="AD234" s="284"/>
      <c r="AE234" s="284"/>
      <c r="AF234" s="284"/>
      <c r="AG234" s="284"/>
      <c r="AH234" s="284"/>
      <c r="AI234" s="285"/>
      <c r="AJ234" s="286"/>
      <c r="AK234" s="286"/>
      <c r="AL234" s="286"/>
    </row>
    <row r="235" spans="1:38" s="185" customFormat="1" ht="13.2" x14ac:dyDescent="0.25">
      <c r="A235" s="180"/>
      <c r="B235" s="224" t="str">
        <f t="shared" si="12"/>
        <v>SurabayaAdelaideSingapore</v>
      </c>
      <c r="C235" s="224" t="str">
        <f t="shared" si="14"/>
        <v>SurabayaAdelaide</v>
      </c>
      <c r="D235" s="224" t="str">
        <f t="shared" si="13"/>
        <v>AdelaideSingapore</v>
      </c>
      <c r="E235" s="210" t="s">
        <v>715</v>
      </c>
      <c r="F235" s="210" t="s">
        <v>301</v>
      </c>
      <c r="G235" s="210" t="s">
        <v>317</v>
      </c>
      <c r="H235" s="210" t="s">
        <v>600</v>
      </c>
      <c r="I235" s="210" t="s">
        <v>967</v>
      </c>
      <c r="J235" s="210" t="s">
        <v>963</v>
      </c>
      <c r="K235" s="210" t="s">
        <v>446</v>
      </c>
      <c r="L235" s="210" t="s">
        <v>446</v>
      </c>
      <c r="M235" s="210" t="s">
        <v>694</v>
      </c>
      <c r="N235" s="210" t="s">
        <v>446</v>
      </c>
      <c r="O235" s="199" t="s">
        <v>565</v>
      </c>
      <c r="P235" s="241">
        <v>95</v>
      </c>
      <c r="Q235" s="241">
        <v>95</v>
      </c>
      <c r="R235" s="241">
        <v>95</v>
      </c>
      <c r="S235" s="213" t="s">
        <v>695</v>
      </c>
      <c r="T235" s="213" t="s">
        <v>695</v>
      </c>
      <c r="U235" s="211">
        <v>3</v>
      </c>
      <c r="V235" s="212">
        <v>9</v>
      </c>
      <c r="W235" s="212" t="s">
        <v>695</v>
      </c>
      <c r="X235" s="201">
        <v>34</v>
      </c>
      <c r="Y235" s="202" t="s">
        <v>696</v>
      </c>
      <c r="Z235" s="203">
        <v>46265</v>
      </c>
      <c r="AA235" s="214" t="s">
        <v>1347</v>
      </c>
      <c r="AB235" s="284"/>
      <c r="AC235" s="284"/>
      <c r="AD235" s="284"/>
      <c r="AE235" s="284"/>
      <c r="AF235" s="284"/>
      <c r="AG235" s="284"/>
      <c r="AH235" s="284"/>
      <c r="AI235" s="285"/>
      <c r="AJ235" s="286"/>
      <c r="AK235" s="286"/>
      <c r="AL235" s="286"/>
    </row>
    <row r="236" spans="1:38" s="185" customFormat="1" ht="26.4" x14ac:dyDescent="0.25">
      <c r="A236" s="180"/>
      <c r="B236" s="224" t="str">
        <f t="shared" si="12"/>
        <v>DublinSydneyLondon Gateway Port</v>
      </c>
      <c r="C236" s="224" t="str">
        <f t="shared" si="14"/>
        <v>DublinSydney</v>
      </c>
      <c r="D236" s="224" t="str">
        <f t="shared" si="13"/>
        <v>SydneyLondon Gateway Port</v>
      </c>
      <c r="E236" s="210" t="s">
        <v>701</v>
      </c>
      <c r="F236" s="210" t="s">
        <v>323</v>
      </c>
      <c r="G236" s="210" t="s">
        <v>322</v>
      </c>
      <c r="H236" s="210" t="s">
        <v>597</v>
      </c>
      <c r="I236" s="210" t="s">
        <v>968</v>
      </c>
      <c r="J236" s="210" t="s">
        <v>969</v>
      </c>
      <c r="K236" s="210" t="s">
        <v>970</v>
      </c>
      <c r="L236" s="210" t="s">
        <v>528</v>
      </c>
      <c r="M236" s="210" t="s">
        <v>731</v>
      </c>
      <c r="N236" s="210" t="s">
        <v>537</v>
      </c>
      <c r="O236" s="199" t="s">
        <v>565</v>
      </c>
      <c r="P236" s="241">
        <v>83</v>
      </c>
      <c r="Q236" s="241">
        <v>83</v>
      </c>
      <c r="R236" s="241">
        <v>83</v>
      </c>
      <c r="S236" s="213" t="s">
        <v>695</v>
      </c>
      <c r="T236" s="213" t="s">
        <v>695</v>
      </c>
      <c r="U236" s="211">
        <v>0</v>
      </c>
      <c r="V236" s="212">
        <v>6</v>
      </c>
      <c r="W236" s="212">
        <v>4.5</v>
      </c>
      <c r="X236" s="201">
        <v>52</v>
      </c>
      <c r="Y236" s="202" t="s">
        <v>696</v>
      </c>
      <c r="Z236" s="203">
        <v>46265</v>
      </c>
      <c r="AA236" s="214" t="s">
        <v>1340</v>
      </c>
      <c r="AB236" s="284"/>
      <c r="AC236" s="284"/>
      <c r="AD236" s="284"/>
      <c r="AE236" s="284"/>
      <c r="AF236" s="284"/>
      <c r="AG236" s="284"/>
      <c r="AH236" s="284"/>
      <c r="AI236" s="285"/>
      <c r="AJ236" s="286"/>
      <c r="AK236" s="286"/>
      <c r="AL236" s="286"/>
    </row>
    <row r="237" spans="1:38" s="185" customFormat="1" ht="26.4" x14ac:dyDescent="0.25">
      <c r="A237" s="180"/>
      <c r="B237" s="224" t="str">
        <f t="shared" si="12"/>
        <v>DublinMelbourneLondon Gateway Port</v>
      </c>
      <c r="C237" s="224" t="str">
        <f t="shared" si="14"/>
        <v>DublinMelbourne</v>
      </c>
      <c r="D237" s="224" t="str">
        <f t="shared" si="13"/>
        <v>MelbourneLondon Gateway Port</v>
      </c>
      <c r="E237" s="210" t="s">
        <v>701</v>
      </c>
      <c r="F237" s="210" t="s">
        <v>323</v>
      </c>
      <c r="G237" s="210" t="s">
        <v>322</v>
      </c>
      <c r="H237" s="210" t="s">
        <v>598</v>
      </c>
      <c r="I237" s="210" t="s">
        <v>971</v>
      </c>
      <c r="J237" s="210" t="s">
        <v>969</v>
      </c>
      <c r="K237" s="210" t="s">
        <v>970</v>
      </c>
      <c r="L237" s="210" t="s">
        <v>528</v>
      </c>
      <c r="M237" s="210" t="s">
        <v>731</v>
      </c>
      <c r="N237" s="210" t="s">
        <v>537</v>
      </c>
      <c r="O237" s="199" t="s">
        <v>565</v>
      </c>
      <c r="P237" s="241">
        <v>83</v>
      </c>
      <c r="Q237" s="241">
        <v>83</v>
      </c>
      <c r="R237" s="241">
        <v>83</v>
      </c>
      <c r="S237" s="213" t="s">
        <v>695</v>
      </c>
      <c r="T237" s="213" t="s">
        <v>695</v>
      </c>
      <c r="U237" s="211">
        <v>0</v>
      </c>
      <c r="V237" s="212">
        <v>6</v>
      </c>
      <c r="W237" s="212">
        <v>4.5</v>
      </c>
      <c r="X237" s="201">
        <v>52</v>
      </c>
      <c r="Y237" s="202" t="s">
        <v>696</v>
      </c>
      <c r="Z237" s="203">
        <v>46265</v>
      </c>
      <c r="AA237" s="214" t="s">
        <v>1340</v>
      </c>
      <c r="AB237" s="284"/>
      <c r="AC237" s="284"/>
      <c r="AD237" s="284"/>
      <c r="AE237" s="284"/>
      <c r="AF237" s="284"/>
      <c r="AG237" s="284"/>
      <c r="AH237" s="284"/>
      <c r="AI237" s="285"/>
      <c r="AJ237" s="286"/>
      <c r="AK237" s="286"/>
      <c r="AL237" s="286"/>
    </row>
    <row r="238" spans="1:38" s="185" customFormat="1" ht="26.4" x14ac:dyDescent="0.25">
      <c r="A238" s="180"/>
      <c r="B238" s="224" t="str">
        <f t="shared" si="12"/>
        <v>DublinFremantleSingapore</v>
      </c>
      <c r="C238" s="224" t="str">
        <f t="shared" si="14"/>
        <v>DublinFremantle</v>
      </c>
      <c r="D238" s="224" t="str">
        <f t="shared" si="13"/>
        <v>FremantleSingapore</v>
      </c>
      <c r="E238" s="210" t="s">
        <v>701</v>
      </c>
      <c r="F238" s="210" t="s">
        <v>323</v>
      </c>
      <c r="G238" s="210" t="s">
        <v>322</v>
      </c>
      <c r="H238" s="210" t="s">
        <v>601</v>
      </c>
      <c r="I238" s="210" t="s">
        <v>972</v>
      </c>
      <c r="J238" s="210" t="s">
        <v>969</v>
      </c>
      <c r="K238" s="210" t="s">
        <v>446</v>
      </c>
      <c r="L238" s="210" t="s">
        <v>446</v>
      </c>
      <c r="M238" s="210" t="s">
        <v>694</v>
      </c>
      <c r="N238" s="210" t="s">
        <v>537</v>
      </c>
      <c r="O238" s="199" t="s">
        <v>565</v>
      </c>
      <c r="P238" s="241">
        <v>129</v>
      </c>
      <c r="Q238" s="241">
        <v>129</v>
      </c>
      <c r="R238" s="241">
        <v>129</v>
      </c>
      <c r="S238" s="213" t="s">
        <v>695</v>
      </c>
      <c r="T238" s="213" t="s">
        <v>695</v>
      </c>
      <c r="U238" s="211">
        <v>0</v>
      </c>
      <c r="V238" s="212">
        <v>16</v>
      </c>
      <c r="W238" s="212">
        <v>4.5</v>
      </c>
      <c r="X238" s="201">
        <v>51</v>
      </c>
      <c r="Y238" s="202" t="s">
        <v>696</v>
      </c>
      <c r="Z238" s="203">
        <v>46265</v>
      </c>
      <c r="AA238" s="214" t="s">
        <v>1340</v>
      </c>
      <c r="AB238" s="284"/>
      <c r="AC238" s="284"/>
      <c r="AD238" s="284"/>
      <c r="AE238" s="284"/>
      <c r="AF238" s="284"/>
      <c r="AG238" s="284"/>
      <c r="AH238" s="284"/>
      <c r="AI238" s="285"/>
      <c r="AJ238" s="286"/>
      <c r="AK238" s="286"/>
      <c r="AL238" s="286"/>
    </row>
    <row r="239" spans="1:38" s="185" customFormat="1" ht="26.4" x14ac:dyDescent="0.25">
      <c r="A239" s="180"/>
      <c r="B239" s="224" t="str">
        <f t="shared" si="12"/>
        <v>DublinBrisbaneSingapore</v>
      </c>
      <c r="C239" s="224" t="str">
        <f t="shared" si="14"/>
        <v>DublinBrisbane</v>
      </c>
      <c r="D239" s="224" t="str">
        <f t="shared" si="13"/>
        <v>BrisbaneSingapore</v>
      </c>
      <c r="E239" s="210" t="s">
        <v>701</v>
      </c>
      <c r="F239" s="210" t="s">
        <v>323</v>
      </c>
      <c r="G239" s="210" t="s">
        <v>322</v>
      </c>
      <c r="H239" s="210" t="s">
        <v>599</v>
      </c>
      <c r="I239" s="210" t="s">
        <v>973</v>
      </c>
      <c r="J239" s="210" t="s">
        <v>969</v>
      </c>
      <c r="K239" s="210" t="s">
        <v>446</v>
      </c>
      <c r="L239" s="210" t="s">
        <v>446</v>
      </c>
      <c r="M239" s="210" t="s">
        <v>694</v>
      </c>
      <c r="N239" s="210" t="s">
        <v>537</v>
      </c>
      <c r="O239" s="199" t="s">
        <v>565</v>
      </c>
      <c r="P239" s="241">
        <v>129</v>
      </c>
      <c r="Q239" s="241">
        <v>129</v>
      </c>
      <c r="R239" s="241">
        <v>129</v>
      </c>
      <c r="S239" s="213" t="s">
        <v>695</v>
      </c>
      <c r="T239" s="213" t="s">
        <v>695</v>
      </c>
      <c r="U239" s="211">
        <v>0</v>
      </c>
      <c r="V239" s="212">
        <v>16</v>
      </c>
      <c r="W239" s="212">
        <v>4.5</v>
      </c>
      <c r="X239" s="201">
        <v>52</v>
      </c>
      <c r="Y239" s="202" t="s">
        <v>696</v>
      </c>
      <c r="Z239" s="203">
        <v>46265</v>
      </c>
      <c r="AA239" s="214" t="s">
        <v>1340</v>
      </c>
      <c r="AB239" s="284"/>
      <c r="AC239" s="284"/>
      <c r="AD239" s="284"/>
      <c r="AE239" s="284"/>
      <c r="AF239" s="284"/>
      <c r="AG239" s="284"/>
      <c r="AH239" s="284"/>
      <c r="AI239" s="285"/>
      <c r="AJ239" s="286"/>
      <c r="AK239" s="286"/>
      <c r="AL239" s="286"/>
    </row>
    <row r="240" spans="1:38" s="185" customFormat="1" ht="26.4" x14ac:dyDescent="0.25">
      <c r="A240" s="180"/>
      <c r="B240" s="224" t="str">
        <f t="shared" si="12"/>
        <v>DublinAdelaideSingapore</v>
      </c>
      <c r="C240" s="224" t="str">
        <f t="shared" si="14"/>
        <v>DublinAdelaide</v>
      </c>
      <c r="D240" s="224" t="str">
        <f t="shared" si="13"/>
        <v>AdelaideSingapore</v>
      </c>
      <c r="E240" s="210" t="s">
        <v>701</v>
      </c>
      <c r="F240" s="210" t="s">
        <v>323</v>
      </c>
      <c r="G240" s="210" t="s">
        <v>322</v>
      </c>
      <c r="H240" s="210" t="s">
        <v>600</v>
      </c>
      <c r="I240" s="210" t="s">
        <v>974</v>
      </c>
      <c r="J240" s="210" t="s">
        <v>969</v>
      </c>
      <c r="K240" s="210" t="s">
        <v>446</v>
      </c>
      <c r="L240" s="210" t="s">
        <v>446</v>
      </c>
      <c r="M240" s="210" t="s">
        <v>694</v>
      </c>
      <c r="N240" s="210" t="s">
        <v>537</v>
      </c>
      <c r="O240" s="199" t="s">
        <v>565</v>
      </c>
      <c r="P240" s="241">
        <v>129</v>
      </c>
      <c r="Q240" s="241">
        <v>129</v>
      </c>
      <c r="R240" s="241">
        <v>129</v>
      </c>
      <c r="S240" s="213" t="s">
        <v>695</v>
      </c>
      <c r="T240" s="213" t="s">
        <v>695</v>
      </c>
      <c r="U240" s="211">
        <v>0</v>
      </c>
      <c r="V240" s="212">
        <v>16</v>
      </c>
      <c r="W240" s="212">
        <v>4.5</v>
      </c>
      <c r="X240" s="201">
        <v>61</v>
      </c>
      <c r="Y240" s="202" t="s">
        <v>696</v>
      </c>
      <c r="Z240" s="203">
        <v>46265</v>
      </c>
      <c r="AA240" s="214" t="s">
        <v>1340</v>
      </c>
      <c r="AB240" s="284"/>
      <c r="AC240" s="284"/>
      <c r="AD240" s="284"/>
      <c r="AE240" s="284"/>
      <c r="AF240" s="284"/>
      <c r="AG240" s="284"/>
      <c r="AH240" s="284"/>
      <c r="AI240" s="285"/>
      <c r="AJ240" s="286"/>
      <c r="AK240" s="286"/>
      <c r="AL240" s="286"/>
    </row>
    <row r="241" spans="1:38" s="185" customFormat="1" ht="13.2" x14ac:dyDescent="0.25">
      <c r="A241" s="180"/>
      <c r="B241" s="224" t="str">
        <f t="shared" si="12"/>
        <v>HaifaSydneySingapore</v>
      </c>
      <c r="C241" s="224" t="str">
        <f t="shared" si="14"/>
        <v>HaifaSydney</v>
      </c>
      <c r="D241" s="224" t="str">
        <f t="shared" si="13"/>
        <v>SydneySingapore</v>
      </c>
      <c r="E241" s="210" t="s">
        <v>975</v>
      </c>
      <c r="F241" s="210" t="s">
        <v>330</v>
      </c>
      <c r="G241" s="210" t="s">
        <v>329</v>
      </c>
      <c r="H241" s="210" t="s">
        <v>597</v>
      </c>
      <c r="I241" s="210" t="s">
        <v>976</v>
      </c>
      <c r="J241" s="210" t="s">
        <v>977</v>
      </c>
      <c r="K241" s="210" t="s">
        <v>446</v>
      </c>
      <c r="L241" s="210" t="s">
        <v>446</v>
      </c>
      <c r="M241" s="210" t="s">
        <v>694</v>
      </c>
      <c r="N241" s="210" t="s">
        <v>446</v>
      </c>
      <c r="O241" s="199" t="s">
        <v>565</v>
      </c>
      <c r="P241" s="241">
        <v>217</v>
      </c>
      <c r="Q241" s="241">
        <v>217</v>
      </c>
      <c r="R241" s="241">
        <v>217</v>
      </c>
      <c r="S241" s="213" t="s">
        <v>695</v>
      </c>
      <c r="T241" s="213" t="s">
        <v>695</v>
      </c>
      <c r="U241" s="211">
        <v>0</v>
      </c>
      <c r="V241" s="212">
        <v>16</v>
      </c>
      <c r="W241" s="212" t="s">
        <v>695</v>
      </c>
      <c r="X241" s="201">
        <v>101</v>
      </c>
      <c r="Y241" s="202" t="s">
        <v>696</v>
      </c>
      <c r="Z241" s="203">
        <v>46265</v>
      </c>
      <c r="AA241" s="214" t="s">
        <v>1347</v>
      </c>
      <c r="AB241" s="284"/>
      <c r="AC241" s="284"/>
      <c r="AD241" s="284"/>
      <c r="AE241" s="284"/>
      <c r="AF241" s="284"/>
      <c r="AG241" s="284"/>
      <c r="AH241" s="284"/>
      <c r="AI241" s="285"/>
      <c r="AJ241" s="286"/>
      <c r="AK241" s="286"/>
      <c r="AL241" s="286"/>
    </row>
    <row r="242" spans="1:38" s="185" customFormat="1" ht="13.2" x14ac:dyDescent="0.25">
      <c r="A242" s="180"/>
      <c r="B242" s="224" t="str">
        <f t="shared" si="12"/>
        <v>HaifaMelbourneSingapore</v>
      </c>
      <c r="C242" s="224" t="str">
        <f t="shared" si="14"/>
        <v>HaifaMelbourne</v>
      </c>
      <c r="D242" s="224" t="str">
        <f t="shared" si="13"/>
        <v>MelbourneSingapore</v>
      </c>
      <c r="E242" s="210" t="s">
        <v>975</v>
      </c>
      <c r="F242" s="210" t="s">
        <v>330</v>
      </c>
      <c r="G242" s="210" t="s">
        <v>329</v>
      </c>
      <c r="H242" s="210" t="s">
        <v>598</v>
      </c>
      <c r="I242" s="210" t="s">
        <v>978</v>
      </c>
      <c r="J242" s="210" t="s">
        <v>977</v>
      </c>
      <c r="K242" s="210" t="s">
        <v>446</v>
      </c>
      <c r="L242" s="210" t="s">
        <v>446</v>
      </c>
      <c r="M242" s="210" t="s">
        <v>694</v>
      </c>
      <c r="N242" s="210" t="s">
        <v>446</v>
      </c>
      <c r="O242" s="199" t="s">
        <v>565</v>
      </c>
      <c r="P242" s="241">
        <v>193</v>
      </c>
      <c r="Q242" s="241">
        <v>193</v>
      </c>
      <c r="R242" s="241">
        <v>193</v>
      </c>
      <c r="S242" s="213" t="s">
        <v>695</v>
      </c>
      <c r="T242" s="213" t="s">
        <v>695</v>
      </c>
      <c r="U242" s="211">
        <v>0</v>
      </c>
      <c r="V242" s="212">
        <v>16</v>
      </c>
      <c r="W242" s="212" t="s">
        <v>695</v>
      </c>
      <c r="X242" s="201">
        <v>97</v>
      </c>
      <c r="Y242" s="202" t="s">
        <v>696</v>
      </c>
      <c r="Z242" s="203">
        <v>46265</v>
      </c>
      <c r="AA242" s="214" t="s">
        <v>1347</v>
      </c>
      <c r="AB242" s="284"/>
      <c r="AC242" s="284"/>
      <c r="AD242" s="284"/>
      <c r="AE242" s="284"/>
      <c r="AF242" s="284"/>
      <c r="AG242" s="284"/>
      <c r="AH242" s="284"/>
      <c r="AI242" s="285"/>
      <c r="AJ242" s="286"/>
      <c r="AK242" s="286"/>
      <c r="AL242" s="286"/>
    </row>
    <row r="243" spans="1:38" s="185" customFormat="1" ht="13.2" x14ac:dyDescent="0.25">
      <c r="A243" s="180"/>
      <c r="B243" s="224" t="str">
        <f t="shared" si="12"/>
        <v>HaifaFremantleSingapore</v>
      </c>
      <c r="C243" s="224" t="str">
        <f t="shared" si="14"/>
        <v>HaifaFremantle</v>
      </c>
      <c r="D243" s="224" t="str">
        <f t="shared" si="13"/>
        <v>FremantleSingapore</v>
      </c>
      <c r="E243" s="210" t="s">
        <v>975</v>
      </c>
      <c r="F243" s="210" t="s">
        <v>330</v>
      </c>
      <c r="G243" s="210" t="s">
        <v>329</v>
      </c>
      <c r="H243" s="210" t="s">
        <v>601</v>
      </c>
      <c r="I243" s="210" t="s">
        <v>979</v>
      </c>
      <c r="J243" s="210" t="s">
        <v>977</v>
      </c>
      <c r="K243" s="210" t="s">
        <v>446</v>
      </c>
      <c r="L243" s="210" t="s">
        <v>446</v>
      </c>
      <c r="M243" s="210" t="s">
        <v>694</v>
      </c>
      <c r="N243" s="210" t="s">
        <v>446</v>
      </c>
      <c r="O243" s="199" t="s">
        <v>565</v>
      </c>
      <c r="P243" s="241">
        <v>203</v>
      </c>
      <c r="Q243" s="241">
        <v>203</v>
      </c>
      <c r="R243" s="241">
        <v>203</v>
      </c>
      <c r="S243" s="213" t="s">
        <v>695</v>
      </c>
      <c r="T243" s="213" t="s">
        <v>695</v>
      </c>
      <c r="U243" s="211">
        <v>0</v>
      </c>
      <c r="V243" s="212">
        <v>16</v>
      </c>
      <c r="W243" s="212" t="s">
        <v>695</v>
      </c>
      <c r="X243" s="201">
        <v>96</v>
      </c>
      <c r="Y243" s="202" t="s">
        <v>696</v>
      </c>
      <c r="Z243" s="203">
        <v>46265</v>
      </c>
      <c r="AA243" s="214" t="s">
        <v>1347</v>
      </c>
      <c r="AB243" s="284"/>
      <c r="AC243" s="284"/>
      <c r="AD243" s="284"/>
      <c r="AE243" s="284"/>
      <c r="AF243" s="284"/>
      <c r="AG243" s="284"/>
      <c r="AH243" s="284"/>
      <c r="AI243" s="285"/>
      <c r="AJ243" s="286"/>
      <c r="AK243" s="286"/>
      <c r="AL243" s="286"/>
    </row>
    <row r="244" spans="1:38" s="185" customFormat="1" ht="13.2" x14ac:dyDescent="0.25">
      <c r="A244" s="180"/>
      <c r="B244" s="224" t="str">
        <f t="shared" si="12"/>
        <v>HaifaBrisbaneSingapore</v>
      </c>
      <c r="C244" s="224" t="str">
        <f t="shared" si="14"/>
        <v>HaifaBrisbane</v>
      </c>
      <c r="D244" s="224" t="str">
        <f t="shared" si="13"/>
        <v>BrisbaneSingapore</v>
      </c>
      <c r="E244" s="210" t="s">
        <v>975</v>
      </c>
      <c r="F244" s="210" t="s">
        <v>330</v>
      </c>
      <c r="G244" s="210" t="s">
        <v>329</v>
      </c>
      <c r="H244" s="210" t="s">
        <v>599</v>
      </c>
      <c r="I244" s="210" t="s">
        <v>980</v>
      </c>
      <c r="J244" s="210" t="s">
        <v>977</v>
      </c>
      <c r="K244" s="210" t="s">
        <v>446</v>
      </c>
      <c r="L244" s="210" t="s">
        <v>446</v>
      </c>
      <c r="M244" s="210" t="s">
        <v>694</v>
      </c>
      <c r="N244" s="210" t="s">
        <v>446</v>
      </c>
      <c r="O244" s="199" t="s">
        <v>565</v>
      </c>
      <c r="P244" s="241">
        <v>193</v>
      </c>
      <c r="Q244" s="241">
        <v>193</v>
      </c>
      <c r="R244" s="241">
        <v>193</v>
      </c>
      <c r="S244" s="213" t="s">
        <v>695</v>
      </c>
      <c r="T244" s="213" t="s">
        <v>695</v>
      </c>
      <c r="U244" s="211">
        <v>0</v>
      </c>
      <c r="V244" s="212">
        <v>16</v>
      </c>
      <c r="W244" s="212" t="s">
        <v>695</v>
      </c>
      <c r="X244" s="201">
        <v>97</v>
      </c>
      <c r="Y244" s="202" t="s">
        <v>696</v>
      </c>
      <c r="Z244" s="203">
        <v>46265</v>
      </c>
      <c r="AA244" s="214" t="s">
        <v>1347</v>
      </c>
      <c r="AB244" s="284"/>
      <c r="AC244" s="284"/>
      <c r="AD244" s="284"/>
      <c r="AE244" s="284"/>
      <c r="AF244" s="284"/>
      <c r="AG244" s="284"/>
      <c r="AH244" s="284"/>
      <c r="AI244" s="285"/>
      <c r="AJ244" s="286"/>
      <c r="AK244" s="286"/>
      <c r="AL244" s="286"/>
    </row>
    <row r="245" spans="1:38" s="185" customFormat="1" ht="13.2" x14ac:dyDescent="0.25">
      <c r="A245" s="180"/>
      <c r="B245" s="224" t="str">
        <f t="shared" si="12"/>
        <v>HaifaAdelaideSingapore</v>
      </c>
      <c r="C245" s="224" t="str">
        <f t="shared" si="14"/>
        <v>HaifaAdelaide</v>
      </c>
      <c r="D245" s="224" t="str">
        <f t="shared" si="13"/>
        <v>AdelaideSingapore</v>
      </c>
      <c r="E245" s="210" t="s">
        <v>975</v>
      </c>
      <c r="F245" s="210" t="s">
        <v>330</v>
      </c>
      <c r="G245" s="210" t="s">
        <v>329</v>
      </c>
      <c r="H245" s="210" t="s">
        <v>600</v>
      </c>
      <c r="I245" s="210" t="s">
        <v>981</v>
      </c>
      <c r="J245" s="210" t="s">
        <v>977</v>
      </c>
      <c r="K245" s="210" t="s">
        <v>446</v>
      </c>
      <c r="L245" s="210" t="s">
        <v>446</v>
      </c>
      <c r="M245" s="210" t="s">
        <v>694</v>
      </c>
      <c r="N245" s="210" t="s">
        <v>446</v>
      </c>
      <c r="O245" s="199" t="s">
        <v>565</v>
      </c>
      <c r="P245" s="241">
        <v>193</v>
      </c>
      <c r="Q245" s="241">
        <v>193</v>
      </c>
      <c r="R245" s="241">
        <v>193</v>
      </c>
      <c r="S245" s="213" t="s">
        <v>695</v>
      </c>
      <c r="T245" s="213" t="s">
        <v>695</v>
      </c>
      <c r="U245" s="211">
        <v>0</v>
      </c>
      <c r="V245" s="212">
        <v>16</v>
      </c>
      <c r="W245" s="212" t="s">
        <v>695</v>
      </c>
      <c r="X245" s="201">
        <v>106</v>
      </c>
      <c r="Y245" s="202" t="s">
        <v>696</v>
      </c>
      <c r="Z245" s="203">
        <v>46265</v>
      </c>
      <c r="AA245" s="214" t="s">
        <v>1347</v>
      </c>
      <c r="AB245" s="284"/>
      <c r="AC245" s="284"/>
      <c r="AD245" s="284"/>
      <c r="AE245" s="284"/>
      <c r="AF245" s="284"/>
      <c r="AG245" s="284"/>
      <c r="AH245" s="284"/>
      <c r="AI245" s="285"/>
      <c r="AJ245" s="286"/>
      <c r="AK245" s="286"/>
      <c r="AL245" s="286"/>
    </row>
    <row r="246" spans="1:38" s="185" customFormat="1" ht="26.4" x14ac:dyDescent="0.25">
      <c r="A246" s="180"/>
      <c r="B246" s="224" t="str">
        <f t="shared" si="12"/>
        <v>MilanSydneyLa Spezia</v>
      </c>
      <c r="C246" s="224" t="str">
        <f t="shared" si="14"/>
        <v>MilanSydney</v>
      </c>
      <c r="D246" s="224" t="str">
        <f t="shared" si="13"/>
        <v>SydneyLa Spezia</v>
      </c>
      <c r="E246" s="210" t="s">
        <v>975</v>
      </c>
      <c r="F246" s="210" t="s">
        <v>337</v>
      </c>
      <c r="G246" s="210" t="s">
        <v>336</v>
      </c>
      <c r="H246" s="210" t="s">
        <v>597</v>
      </c>
      <c r="I246" s="210" t="s">
        <v>982</v>
      </c>
      <c r="J246" s="210" t="s">
        <v>983</v>
      </c>
      <c r="K246" s="210" t="s">
        <v>984</v>
      </c>
      <c r="L246" s="210" t="s">
        <v>337</v>
      </c>
      <c r="M246" s="210" t="s">
        <v>748</v>
      </c>
      <c r="N246" s="210" t="s">
        <v>336</v>
      </c>
      <c r="O246" s="199" t="s">
        <v>565</v>
      </c>
      <c r="P246" s="241">
        <v>67</v>
      </c>
      <c r="Q246" s="241">
        <v>67</v>
      </c>
      <c r="R246" s="241">
        <v>67</v>
      </c>
      <c r="S246" s="213" t="s">
        <v>695</v>
      </c>
      <c r="T246" s="213" t="s">
        <v>695</v>
      </c>
      <c r="U246" s="211">
        <v>0</v>
      </c>
      <c r="V246" s="212">
        <v>8</v>
      </c>
      <c r="W246" s="212">
        <v>4.5</v>
      </c>
      <c r="X246" s="201">
        <v>50</v>
      </c>
      <c r="Y246" s="202" t="s">
        <v>696</v>
      </c>
      <c r="Z246" s="203">
        <v>46265</v>
      </c>
      <c r="AA246" s="214" t="s">
        <v>1329</v>
      </c>
      <c r="AB246" s="284"/>
      <c r="AC246" s="284"/>
      <c r="AD246" s="284"/>
      <c r="AE246" s="284"/>
      <c r="AF246" s="284"/>
      <c r="AG246" s="284"/>
      <c r="AH246" s="284"/>
      <c r="AI246" s="285"/>
      <c r="AJ246" s="286"/>
      <c r="AK246" s="286"/>
      <c r="AL246" s="286"/>
    </row>
    <row r="247" spans="1:38" s="185" customFormat="1" ht="26.4" x14ac:dyDescent="0.25">
      <c r="A247" s="180"/>
      <c r="B247" s="224" t="str">
        <f t="shared" si="12"/>
        <v>MilanSydneySingapore</v>
      </c>
      <c r="C247" s="224" t="str">
        <f t="shared" si="14"/>
        <v>MilanSydney</v>
      </c>
      <c r="D247" s="224" t="str">
        <f t="shared" si="13"/>
        <v>SydneySingapore</v>
      </c>
      <c r="E247" s="210" t="s">
        <v>975</v>
      </c>
      <c r="F247" s="210" t="s">
        <v>337</v>
      </c>
      <c r="G247" s="210" t="s">
        <v>336</v>
      </c>
      <c r="H247" s="210" t="s">
        <v>597</v>
      </c>
      <c r="I247" s="210" t="s">
        <v>985</v>
      </c>
      <c r="J247" s="210" t="s">
        <v>983</v>
      </c>
      <c r="K247" s="210" t="s">
        <v>446</v>
      </c>
      <c r="L247" s="210" t="s">
        <v>446</v>
      </c>
      <c r="M247" s="210" t="s">
        <v>694</v>
      </c>
      <c r="N247" s="210" t="s">
        <v>446</v>
      </c>
      <c r="O247" s="199" t="s">
        <v>565</v>
      </c>
      <c r="P247" s="241">
        <v>104</v>
      </c>
      <c r="Q247" s="241">
        <v>104</v>
      </c>
      <c r="R247" s="241">
        <v>104</v>
      </c>
      <c r="S247" s="213" t="s">
        <v>695</v>
      </c>
      <c r="T247" s="213" t="s">
        <v>695</v>
      </c>
      <c r="U247" s="211">
        <v>0</v>
      </c>
      <c r="V247" s="212">
        <v>16</v>
      </c>
      <c r="W247" s="212">
        <v>4.5</v>
      </c>
      <c r="X247" s="201">
        <v>56</v>
      </c>
      <c r="Y247" s="202" t="s">
        <v>696</v>
      </c>
      <c r="Z247" s="203">
        <v>46265</v>
      </c>
      <c r="AA247" s="214" t="s">
        <v>1329</v>
      </c>
      <c r="AB247" s="284"/>
      <c r="AC247" s="284"/>
      <c r="AD247" s="284"/>
      <c r="AE247" s="284"/>
      <c r="AF247" s="284"/>
      <c r="AG247" s="284"/>
      <c r="AH247" s="284"/>
      <c r="AI247" s="285"/>
      <c r="AJ247" s="286"/>
      <c r="AK247" s="286"/>
      <c r="AL247" s="286"/>
    </row>
    <row r="248" spans="1:38" s="185" customFormat="1" ht="26.4" x14ac:dyDescent="0.25">
      <c r="A248" s="180"/>
      <c r="B248" s="224" t="str">
        <f t="shared" si="12"/>
        <v>MilanMelbourneLa Spezia</v>
      </c>
      <c r="C248" s="224" t="str">
        <f t="shared" si="14"/>
        <v>MilanMelbourne</v>
      </c>
      <c r="D248" s="224" t="str">
        <f t="shared" si="13"/>
        <v>MelbourneLa Spezia</v>
      </c>
      <c r="E248" s="210" t="s">
        <v>975</v>
      </c>
      <c r="F248" s="210" t="s">
        <v>337</v>
      </c>
      <c r="G248" s="210" t="s">
        <v>336</v>
      </c>
      <c r="H248" s="210" t="s">
        <v>598</v>
      </c>
      <c r="I248" s="210" t="s">
        <v>986</v>
      </c>
      <c r="J248" s="210" t="s">
        <v>983</v>
      </c>
      <c r="K248" s="210" t="s">
        <v>984</v>
      </c>
      <c r="L248" s="210" t="s">
        <v>337</v>
      </c>
      <c r="M248" s="210" t="s">
        <v>748</v>
      </c>
      <c r="N248" s="210" t="s">
        <v>336</v>
      </c>
      <c r="O248" s="199" t="s">
        <v>565</v>
      </c>
      <c r="P248" s="241">
        <v>67</v>
      </c>
      <c r="Q248" s="241">
        <v>67</v>
      </c>
      <c r="R248" s="241">
        <v>67</v>
      </c>
      <c r="S248" s="213" t="s">
        <v>695</v>
      </c>
      <c r="T248" s="213" t="s">
        <v>695</v>
      </c>
      <c r="U248" s="211">
        <v>0</v>
      </c>
      <c r="V248" s="212">
        <v>8</v>
      </c>
      <c r="W248" s="212">
        <v>4.5</v>
      </c>
      <c r="X248" s="201">
        <v>53</v>
      </c>
      <c r="Y248" s="202" t="s">
        <v>696</v>
      </c>
      <c r="Z248" s="203">
        <v>46265</v>
      </c>
      <c r="AA248" s="214" t="s">
        <v>1329</v>
      </c>
      <c r="AB248" s="284"/>
      <c r="AC248" s="284"/>
      <c r="AD248" s="284"/>
      <c r="AE248" s="284"/>
      <c r="AF248" s="284"/>
      <c r="AG248" s="284"/>
      <c r="AH248" s="284"/>
      <c r="AI248" s="285"/>
      <c r="AJ248" s="286"/>
      <c r="AK248" s="286"/>
      <c r="AL248" s="286"/>
    </row>
    <row r="249" spans="1:38" s="185" customFormat="1" ht="26.4" x14ac:dyDescent="0.25">
      <c r="A249" s="180"/>
      <c r="B249" s="224" t="str">
        <f t="shared" si="12"/>
        <v>MilanMelbourneSingapore</v>
      </c>
      <c r="C249" s="224" t="str">
        <f t="shared" si="14"/>
        <v>MilanMelbourne</v>
      </c>
      <c r="D249" s="224" t="str">
        <f t="shared" si="13"/>
        <v>MelbourneSingapore</v>
      </c>
      <c r="E249" s="210" t="s">
        <v>975</v>
      </c>
      <c r="F249" s="210" t="s">
        <v>337</v>
      </c>
      <c r="G249" s="210" t="s">
        <v>336</v>
      </c>
      <c r="H249" s="210" t="s">
        <v>598</v>
      </c>
      <c r="I249" s="210" t="s">
        <v>987</v>
      </c>
      <c r="J249" s="210" t="s">
        <v>983</v>
      </c>
      <c r="K249" s="210" t="s">
        <v>446</v>
      </c>
      <c r="L249" s="210" t="s">
        <v>446</v>
      </c>
      <c r="M249" s="210" t="s">
        <v>694</v>
      </c>
      <c r="N249" s="210" t="s">
        <v>446</v>
      </c>
      <c r="O249" s="199" t="s">
        <v>565</v>
      </c>
      <c r="P249" s="241">
        <v>104</v>
      </c>
      <c r="Q249" s="241">
        <v>104</v>
      </c>
      <c r="R249" s="241">
        <v>104</v>
      </c>
      <c r="S249" s="213" t="s">
        <v>695</v>
      </c>
      <c r="T249" s="213" t="s">
        <v>695</v>
      </c>
      <c r="U249" s="211">
        <v>0</v>
      </c>
      <c r="V249" s="212">
        <v>16</v>
      </c>
      <c r="W249" s="212">
        <v>4.5</v>
      </c>
      <c r="X249" s="201">
        <v>52</v>
      </c>
      <c r="Y249" s="202" t="s">
        <v>696</v>
      </c>
      <c r="Z249" s="203">
        <v>46265</v>
      </c>
      <c r="AA249" s="214" t="s">
        <v>1329</v>
      </c>
      <c r="AB249" s="284"/>
      <c r="AC249" s="284"/>
      <c r="AD249" s="284"/>
      <c r="AE249" s="284"/>
      <c r="AF249" s="284"/>
      <c r="AG249" s="284"/>
      <c r="AH249" s="284"/>
      <c r="AI249" s="285"/>
      <c r="AJ249" s="286"/>
      <c r="AK249" s="286"/>
      <c r="AL249" s="286"/>
    </row>
    <row r="250" spans="1:38" s="185" customFormat="1" ht="26.4" x14ac:dyDescent="0.25">
      <c r="A250" s="180"/>
      <c r="B250" s="224" t="str">
        <f t="shared" si="12"/>
        <v>MilanFremantleSingapore</v>
      </c>
      <c r="C250" s="224" t="str">
        <f t="shared" si="14"/>
        <v>MilanFremantle</v>
      </c>
      <c r="D250" s="224" t="str">
        <f t="shared" si="13"/>
        <v>FremantleSingapore</v>
      </c>
      <c r="E250" s="210" t="s">
        <v>975</v>
      </c>
      <c r="F250" s="210" t="s">
        <v>337</v>
      </c>
      <c r="G250" s="210" t="s">
        <v>336</v>
      </c>
      <c r="H250" s="210" t="s">
        <v>601</v>
      </c>
      <c r="I250" s="210" t="s">
        <v>988</v>
      </c>
      <c r="J250" s="210" t="s">
        <v>983</v>
      </c>
      <c r="K250" s="210" t="s">
        <v>446</v>
      </c>
      <c r="L250" s="210" t="s">
        <v>446</v>
      </c>
      <c r="M250" s="210" t="s">
        <v>694</v>
      </c>
      <c r="N250" s="210" t="s">
        <v>446</v>
      </c>
      <c r="O250" s="199" t="s">
        <v>565</v>
      </c>
      <c r="P250" s="241">
        <v>73</v>
      </c>
      <c r="Q250" s="241">
        <v>73</v>
      </c>
      <c r="R250" s="241">
        <v>73</v>
      </c>
      <c r="S250" s="213" t="s">
        <v>695</v>
      </c>
      <c r="T250" s="213" t="s">
        <v>695</v>
      </c>
      <c r="U250" s="211">
        <v>0</v>
      </c>
      <c r="V250" s="212">
        <v>16</v>
      </c>
      <c r="W250" s="212">
        <v>4.5</v>
      </c>
      <c r="X250" s="201">
        <v>51</v>
      </c>
      <c r="Y250" s="202" t="s">
        <v>696</v>
      </c>
      <c r="Z250" s="203">
        <v>46265</v>
      </c>
      <c r="AA250" s="214" t="s">
        <v>1329</v>
      </c>
      <c r="AB250" s="284"/>
      <c r="AC250" s="284"/>
      <c r="AD250" s="284"/>
      <c r="AE250" s="284"/>
      <c r="AF250" s="284"/>
      <c r="AG250" s="284"/>
      <c r="AH250" s="284"/>
      <c r="AI250" s="285"/>
      <c r="AJ250" s="286"/>
      <c r="AK250" s="286"/>
      <c r="AL250" s="286"/>
    </row>
    <row r="251" spans="1:38" s="185" customFormat="1" ht="26.4" x14ac:dyDescent="0.25">
      <c r="A251" s="180"/>
      <c r="B251" s="224" t="str">
        <f t="shared" si="12"/>
        <v>MilanBrisbaneSingapore</v>
      </c>
      <c r="C251" s="224" t="str">
        <f t="shared" si="14"/>
        <v>MilanBrisbane</v>
      </c>
      <c r="D251" s="224" t="str">
        <f t="shared" si="13"/>
        <v>BrisbaneSingapore</v>
      </c>
      <c r="E251" s="210" t="s">
        <v>975</v>
      </c>
      <c r="F251" s="210" t="s">
        <v>337</v>
      </c>
      <c r="G251" s="210" t="s">
        <v>336</v>
      </c>
      <c r="H251" s="210" t="s">
        <v>599</v>
      </c>
      <c r="I251" s="210" t="s">
        <v>989</v>
      </c>
      <c r="J251" s="210" t="s">
        <v>983</v>
      </c>
      <c r="K251" s="210" t="s">
        <v>446</v>
      </c>
      <c r="L251" s="210" t="s">
        <v>446</v>
      </c>
      <c r="M251" s="210" t="s">
        <v>694</v>
      </c>
      <c r="N251" s="210" t="s">
        <v>446</v>
      </c>
      <c r="O251" s="199" t="s">
        <v>565</v>
      </c>
      <c r="P251" s="241">
        <v>56</v>
      </c>
      <c r="Q251" s="241">
        <v>56</v>
      </c>
      <c r="R251" s="241">
        <v>56</v>
      </c>
      <c r="S251" s="213" t="s">
        <v>695</v>
      </c>
      <c r="T251" s="213" t="s">
        <v>695</v>
      </c>
      <c r="U251" s="211">
        <v>0</v>
      </c>
      <c r="V251" s="212">
        <v>16</v>
      </c>
      <c r="W251" s="212">
        <v>4.5</v>
      </c>
      <c r="X251" s="201">
        <v>52</v>
      </c>
      <c r="Y251" s="202" t="s">
        <v>696</v>
      </c>
      <c r="Z251" s="203">
        <v>46265</v>
      </c>
      <c r="AA251" s="214" t="s">
        <v>1329</v>
      </c>
      <c r="AB251" s="284"/>
      <c r="AC251" s="284"/>
      <c r="AD251" s="284"/>
      <c r="AE251" s="284"/>
      <c r="AF251" s="284"/>
      <c r="AG251" s="284"/>
      <c r="AH251" s="284"/>
      <c r="AI251" s="285"/>
      <c r="AJ251" s="286"/>
      <c r="AK251" s="286"/>
      <c r="AL251" s="286"/>
    </row>
    <row r="252" spans="1:38" s="185" customFormat="1" ht="26.4" x14ac:dyDescent="0.25">
      <c r="A252" s="180"/>
      <c r="B252" s="224" t="str">
        <f t="shared" si="12"/>
        <v>MilanAdelaideSingapore</v>
      </c>
      <c r="C252" s="224" t="str">
        <f t="shared" si="14"/>
        <v>MilanAdelaide</v>
      </c>
      <c r="D252" s="224" t="str">
        <f t="shared" si="13"/>
        <v>AdelaideSingapore</v>
      </c>
      <c r="E252" s="210" t="s">
        <v>975</v>
      </c>
      <c r="F252" s="210" t="s">
        <v>337</v>
      </c>
      <c r="G252" s="210" t="s">
        <v>336</v>
      </c>
      <c r="H252" s="210" t="s">
        <v>600</v>
      </c>
      <c r="I252" s="210" t="s">
        <v>990</v>
      </c>
      <c r="J252" s="210" t="s">
        <v>983</v>
      </c>
      <c r="K252" s="210" t="s">
        <v>446</v>
      </c>
      <c r="L252" s="210" t="s">
        <v>446</v>
      </c>
      <c r="M252" s="210" t="s">
        <v>694</v>
      </c>
      <c r="N252" s="210" t="s">
        <v>446</v>
      </c>
      <c r="O252" s="199" t="s">
        <v>565</v>
      </c>
      <c r="P252" s="241">
        <v>96</v>
      </c>
      <c r="Q252" s="241">
        <v>96</v>
      </c>
      <c r="R252" s="241">
        <v>96</v>
      </c>
      <c r="S252" s="213" t="s">
        <v>695</v>
      </c>
      <c r="T252" s="213" t="s">
        <v>695</v>
      </c>
      <c r="U252" s="211">
        <v>0</v>
      </c>
      <c r="V252" s="212">
        <v>16</v>
      </c>
      <c r="W252" s="212">
        <v>4.5</v>
      </c>
      <c r="X252" s="201">
        <v>61</v>
      </c>
      <c r="Y252" s="202" t="s">
        <v>696</v>
      </c>
      <c r="Z252" s="203">
        <v>46265</v>
      </c>
      <c r="AA252" s="214" t="s">
        <v>1329</v>
      </c>
      <c r="AB252" s="284"/>
      <c r="AC252" s="284"/>
      <c r="AD252" s="284"/>
      <c r="AE252" s="284"/>
      <c r="AF252" s="284"/>
      <c r="AG252" s="284"/>
      <c r="AH252" s="284"/>
      <c r="AI252" s="285"/>
      <c r="AJ252" s="286"/>
      <c r="AK252" s="286"/>
      <c r="AL252" s="286"/>
    </row>
    <row r="253" spans="1:38" s="185" customFormat="1" ht="26.4" x14ac:dyDescent="0.25">
      <c r="A253" s="180"/>
      <c r="B253" s="224" t="str">
        <f t="shared" si="12"/>
        <v>KobeSydneyKobe</v>
      </c>
      <c r="C253" s="224" t="str">
        <f t="shared" si="14"/>
        <v>KobeSydney</v>
      </c>
      <c r="D253" s="224" t="str">
        <f t="shared" si="13"/>
        <v>SydneyKobe</v>
      </c>
      <c r="E253" s="210" t="s">
        <v>715</v>
      </c>
      <c r="F253" s="210" t="s">
        <v>344</v>
      </c>
      <c r="G253" s="210" t="s">
        <v>343</v>
      </c>
      <c r="H253" s="210" t="s">
        <v>597</v>
      </c>
      <c r="I253" s="210" t="s">
        <v>991</v>
      </c>
      <c r="J253" s="210" t="s">
        <v>992</v>
      </c>
      <c r="K253" s="210" t="s">
        <v>343</v>
      </c>
      <c r="L253" s="210" t="s">
        <v>344</v>
      </c>
      <c r="M253" s="210" t="s">
        <v>748</v>
      </c>
      <c r="N253" s="210" t="s">
        <v>343</v>
      </c>
      <c r="O253" s="199" t="s">
        <v>565</v>
      </c>
      <c r="P253" s="241">
        <v>111</v>
      </c>
      <c r="Q253" s="241">
        <v>111</v>
      </c>
      <c r="R253" s="241">
        <v>111</v>
      </c>
      <c r="S253" s="213" t="s">
        <v>695</v>
      </c>
      <c r="T253" s="213" t="s">
        <v>695</v>
      </c>
      <c r="U253" s="211">
        <v>3</v>
      </c>
      <c r="V253" s="212">
        <v>10</v>
      </c>
      <c r="W253" s="212" t="s">
        <v>695</v>
      </c>
      <c r="X253" s="201">
        <v>30</v>
      </c>
      <c r="Y253" s="202" t="s">
        <v>696</v>
      </c>
      <c r="Z253" s="203">
        <v>46265</v>
      </c>
      <c r="AA253" s="214" t="s">
        <v>1341</v>
      </c>
      <c r="AB253" s="284"/>
      <c r="AC253" s="284"/>
      <c r="AD253" s="284"/>
      <c r="AE253" s="284"/>
      <c r="AF253" s="284"/>
      <c r="AG253" s="284"/>
      <c r="AH253" s="284"/>
      <c r="AI253" s="285"/>
      <c r="AJ253" s="286"/>
      <c r="AK253" s="286"/>
      <c r="AL253" s="286"/>
    </row>
    <row r="254" spans="1:38" s="185" customFormat="1" ht="26.4" x14ac:dyDescent="0.25">
      <c r="A254" s="180"/>
      <c r="B254" s="224" t="str">
        <f t="shared" si="12"/>
        <v>KobeMelbourneKobe</v>
      </c>
      <c r="C254" s="224" t="str">
        <f t="shared" si="14"/>
        <v>KobeMelbourne</v>
      </c>
      <c r="D254" s="224" t="str">
        <f t="shared" si="13"/>
        <v>MelbourneKobe</v>
      </c>
      <c r="E254" s="210" t="s">
        <v>715</v>
      </c>
      <c r="F254" s="210" t="s">
        <v>344</v>
      </c>
      <c r="G254" s="210" t="s">
        <v>343</v>
      </c>
      <c r="H254" s="210" t="s">
        <v>598</v>
      </c>
      <c r="I254" s="210" t="s">
        <v>993</v>
      </c>
      <c r="J254" s="210" t="s">
        <v>992</v>
      </c>
      <c r="K254" s="210" t="s">
        <v>343</v>
      </c>
      <c r="L254" s="210" t="s">
        <v>344</v>
      </c>
      <c r="M254" s="210" t="s">
        <v>748</v>
      </c>
      <c r="N254" s="210" t="s">
        <v>343</v>
      </c>
      <c r="O254" s="199" t="s">
        <v>565</v>
      </c>
      <c r="P254" s="241">
        <v>111</v>
      </c>
      <c r="Q254" s="241">
        <v>111</v>
      </c>
      <c r="R254" s="241">
        <v>111</v>
      </c>
      <c r="S254" s="213" t="s">
        <v>695</v>
      </c>
      <c r="T254" s="213" t="s">
        <v>695</v>
      </c>
      <c r="U254" s="211">
        <v>3</v>
      </c>
      <c r="V254" s="212">
        <v>10</v>
      </c>
      <c r="W254" s="212" t="s">
        <v>695</v>
      </c>
      <c r="X254" s="201">
        <v>30</v>
      </c>
      <c r="Y254" s="202" t="s">
        <v>696</v>
      </c>
      <c r="Z254" s="203">
        <v>46265</v>
      </c>
      <c r="AA254" s="214" t="s">
        <v>1342</v>
      </c>
      <c r="AB254" s="284"/>
      <c r="AC254" s="284"/>
      <c r="AD254" s="284"/>
      <c r="AE254" s="284"/>
      <c r="AF254" s="284"/>
      <c r="AG254" s="284"/>
      <c r="AH254" s="284"/>
      <c r="AI254" s="285"/>
      <c r="AJ254" s="286"/>
      <c r="AK254" s="286"/>
      <c r="AL254" s="286"/>
    </row>
    <row r="255" spans="1:38" s="185" customFormat="1" ht="26.4" x14ac:dyDescent="0.25">
      <c r="A255" s="180"/>
      <c r="B255" s="224" t="str">
        <f t="shared" si="12"/>
        <v>KobeFremantleSingapore</v>
      </c>
      <c r="C255" s="224" t="str">
        <f t="shared" si="14"/>
        <v>KobeFremantle</v>
      </c>
      <c r="D255" s="224" t="str">
        <f t="shared" si="13"/>
        <v>FremantleSingapore</v>
      </c>
      <c r="E255" s="210" t="s">
        <v>715</v>
      </c>
      <c r="F255" s="210" t="s">
        <v>344</v>
      </c>
      <c r="G255" s="210" t="s">
        <v>343</v>
      </c>
      <c r="H255" s="210" t="s">
        <v>601</v>
      </c>
      <c r="I255" s="210" t="s">
        <v>994</v>
      </c>
      <c r="J255" s="210" t="s">
        <v>992</v>
      </c>
      <c r="K255" s="210" t="s">
        <v>446</v>
      </c>
      <c r="L255" s="210" t="s">
        <v>446</v>
      </c>
      <c r="M255" s="210" t="s">
        <v>694</v>
      </c>
      <c r="N255" s="210" t="s">
        <v>446</v>
      </c>
      <c r="O255" s="199" t="s">
        <v>565</v>
      </c>
      <c r="P255" s="241">
        <v>175</v>
      </c>
      <c r="Q255" s="241">
        <v>175</v>
      </c>
      <c r="R255" s="241">
        <v>175</v>
      </c>
      <c r="S255" s="213" t="s">
        <v>695</v>
      </c>
      <c r="T255" s="213" t="s">
        <v>695</v>
      </c>
      <c r="U255" s="211">
        <v>3</v>
      </c>
      <c r="V255" s="212">
        <v>16</v>
      </c>
      <c r="W255" s="212" t="s">
        <v>695</v>
      </c>
      <c r="X255" s="201">
        <v>29</v>
      </c>
      <c r="Y255" s="202" t="s">
        <v>696</v>
      </c>
      <c r="Z255" s="203">
        <v>46265</v>
      </c>
      <c r="AA255" s="214" t="s">
        <v>1330</v>
      </c>
      <c r="AB255" s="284"/>
      <c r="AC255" s="284"/>
      <c r="AD255" s="284"/>
      <c r="AE255" s="284"/>
      <c r="AF255" s="284"/>
      <c r="AG255" s="284"/>
      <c r="AH255" s="284"/>
      <c r="AI255" s="285"/>
      <c r="AJ255" s="286"/>
      <c r="AK255" s="286"/>
      <c r="AL255" s="286"/>
    </row>
    <row r="256" spans="1:38" s="185" customFormat="1" ht="26.4" x14ac:dyDescent="0.25">
      <c r="A256" s="180"/>
      <c r="B256" s="224" t="str">
        <f t="shared" si="12"/>
        <v>KobeBrisbaneSingapore</v>
      </c>
      <c r="C256" s="224" t="str">
        <f t="shared" si="14"/>
        <v>KobeBrisbane</v>
      </c>
      <c r="D256" s="224" t="str">
        <f t="shared" si="13"/>
        <v>BrisbaneSingapore</v>
      </c>
      <c r="E256" s="210" t="s">
        <v>715</v>
      </c>
      <c r="F256" s="210" t="s">
        <v>344</v>
      </c>
      <c r="G256" s="210" t="s">
        <v>343</v>
      </c>
      <c r="H256" s="210" t="s">
        <v>599</v>
      </c>
      <c r="I256" s="210" t="s">
        <v>995</v>
      </c>
      <c r="J256" s="210" t="s">
        <v>992</v>
      </c>
      <c r="K256" s="210" t="s">
        <v>446</v>
      </c>
      <c r="L256" s="210" t="s">
        <v>446</v>
      </c>
      <c r="M256" s="210" t="s">
        <v>694</v>
      </c>
      <c r="N256" s="210" t="s">
        <v>446</v>
      </c>
      <c r="O256" s="199" t="s">
        <v>565</v>
      </c>
      <c r="P256" s="241">
        <v>165</v>
      </c>
      <c r="Q256" s="241">
        <v>165</v>
      </c>
      <c r="R256" s="241">
        <v>165</v>
      </c>
      <c r="S256" s="213" t="s">
        <v>695</v>
      </c>
      <c r="T256" s="213" t="s">
        <v>695</v>
      </c>
      <c r="U256" s="211">
        <v>3</v>
      </c>
      <c r="V256" s="212">
        <v>16</v>
      </c>
      <c r="W256" s="212" t="s">
        <v>695</v>
      </c>
      <c r="X256" s="201">
        <v>30</v>
      </c>
      <c r="Y256" s="202" t="s">
        <v>696</v>
      </c>
      <c r="Z256" s="203">
        <v>46265</v>
      </c>
      <c r="AA256" s="214" t="s">
        <v>1330</v>
      </c>
      <c r="AB256" s="284"/>
      <c r="AC256" s="284"/>
      <c r="AD256" s="284"/>
      <c r="AE256" s="284"/>
      <c r="AF256" s="284"/>
      <c r="AG256" s="284"/>
      <c r="AH256" s="284"/>
      <c r="AI256" s="285"/>
      <c r="AJ256" s="286"/>
      <c r="AK256" s="286"/>
      <c r="AL256" s="286"/>
    </row>
    <row r="257" spans="1:38" s="185" customFormat="1" ht="26.4" x14ac:dyDescent="0.25">
      <c r="A257" s="180"/>
      <c r="B257" s="224" t="str">
        <f t="shared" si="12"/>
        <v>KobeAdelaideSingapore</v>
      </c>
      <c r="C257" s="224" t="str">
        <f t="shared" si="14"/>
        <v>KobeAdelaide</v>
      </c>
      <c r="D257" s="224" t="str">
        <f t="shared" si="13"/>
        <v>AdelaideSingapore</v>
      </c>
      <c r="E257" s="210" t="s">
        <v>715</v>
      </c>
      <c r="F257" s="210" t="s">
        <v>344</v>
      </c>
      <c r="G257" s="210" t="s">
        <v>343</v>
      </c>
      <c r="H257" s="210" t="s">
        <v>600</v>
      </c>
      <c r="I257" s="210" t="s">
        <v>996</v>
      </c>
      <c r="J257" s="210" t="s">
        <v>992</v>
      </c>
      <c r="K257" s="210" t="s">
        <v>446</v>
      </c>
      <c r="L257" s="210" t="s">
        <v>446</v>
      </c>
      <c r="M257" s="210" t="s">
        <v>694</v>
      </c>
      <c r="N257" s="210" t="s">
        <v>446</v>
      </c>
      <c r="O257" s="199" t="s">
        <v>565</v>
      </c>
      <c r="P257" s="241">
        <v>165</v>
      </c>
      <c r="Q257" s="241">
        <v>165</v>
      </c>
      <c r="R257" s="241">
        <v>165</v>
      </c>
      <c r="S257" s="213" t="s">
        <v>695</v>
      </c>
      <c r="T257" s="213" t="s">
        <v>695</v>
      </c>
      <c r="U257" s="211">
        <v>3</v>
      </c>
      <c r="V257" s="212">
        <v>16</v>
      </c>
      <c r="W257" s="212" t="s">
        <v>695</v>
      </c>
      <c r="X257" s="201">
        <v>39</v>
      </c>
      <c r="Y257" s="202" t="s">
        <v>696</v>
      </c>
      <c r="Z257" s="203">
        <v>46265</v>
      </c>
      <c r="AA257" s="214" t="s">
        <v>1330</v>
      </c>
      <c r="AB257" s="284"/>
      <c r="AC257" s="284"/>
      <c r="AD257" s="284"/>
      <c r="AE257" s="284"/>
      <c r="AF257" s="284"/>
      <c r="AG257" s="284"/>
      <c r="AH257" s="284"/>
      <c r="AI257" s="285"/>
      <c r="AJ257" s="286"/>
      <c r="AK257" s="286"/>
      <c r="AL257" s="286"/>
    </row>
    <row r="258" spans="1:38" s="185" customFormat="1" ht="26.4" x14ac:dyDescent="0.25">
      <c r="A258" s="180"/>
      <c r="B258" s="224" t="str">
        <f t="shared" si="12"/>
        <v>NagoyaSydneyNagoya</v>
      </c>
      <c r="C258" s="224" t="str">
        <f t="shared" si="14"/>
        <v>NagoyaSydney</v>
      </c>
      <c r="D258" s="224" t="str">
        <f t="shared" si="13"/>
        <v>SydneyNagoya</v>
      </c>
      <c r="E258" s="210" t="s">
        <v>715</v>
      </c>
      <c r="F258" s="210" t="s">
        <v>344</v>
      </c>
      <c r="G258" s="210" t="s">
        <v>350</v>
      </c>
      <c r="H258" s="210" t="s">
        <v>597</v>
      </c>
      <c r="I258" s="210" t="s">
        <v>997</v>
      </c>
      <c r="J258" s="210" t="s">
        <v>998</v>
      </c>
      <c r="K258" s="210" t="s">
        <v>350</v>
      </c>
      <c r="L258" s="210" t="s">
        <v>344</v>
      </c>
      <c r="M258" s="210" t="s">
        <v>748</v>
      </c>
      <c r="N258" s="210" t="s">
        <v>350</v>
      </c>
      <c r="O258" s="199" t="s">
        <v>565</v>
      </c>
      <c r="P258" s="241">
        <v>111</v>
      </c>
      <c r="Q258" s="241">
        <v>111</v>
      </c>
      <c r="R258" s="241">
        <v>111</v>
      </c>
      <c r="S258" s="213" t="s">
        <v>695</v>
      </c>
      <c r="T258" s="213" t="s">
        <v>695</v>
      </c>
      <c r="U258" s="211">
        <v>3</v>
      </c>
      <c r="V258" s="212">
        <v>10</v>
      </c>
      <c r="W258" s="212" t="s">
        <v>695</v>
      </c>
      <c r="X258" s="201">
        <v>30</v>
      </c>
      <c r="Y258" s="202" t="s">
        <v>696</v>
      </c>
      <c r="Z258" s="203">
        <v>46265</v>
      </c>
      <c r="AA258" s="214" t="s">
        <v>1341</v>
      </c>
      <c r="AB258" s="284"/>
      <c r="AC258" s="284"/>
      <c r="AD258" s="284"/>
      <c r="AE258" s="284"/>
      <c r="AF258" s="284"/>
      <c r="AG258" s="284"/>
      <c r="AH258" s="284"/>
      <c r="AI258" s="285"/>
      <c r="AJ258" s="286"/>
      <c r="AK258" s="286"/>
      <c r="AL258" s="286"/>
    </row>
    <row r="259" spans="1:38" s="185" customFormat="1" ht="26.4" x14ac:dyDescent="0.25">
      <c r="A259" s="180"/>
      <c r="B259" s="224" t="str">
        <f t="shared" si="12"/>
        <v>NagoyaMelbourneNagoya</v>
      </c>
      <c r="C259" s="224" t="str">
        <f t="shared" si="14"/>
        <v>NagoyaMelbourne</v>
      </c>
      <c r="D259" s="224" t="str">
        <f t="shared" si="13"/>
        <v>MelbourneNagoya</v>
      </c>
      <c r="E259" s="210" t="s">
        <v>715</v>
      </c>
      <c r="F259" s="210" t="s">
        <v>344</v>
      </c>
      <c r="G259" s="210" t="s">
        <v>350</v>
      </c>
      <c r="H259" s="210" t="s">
        <v>598</v>
      </c>
      <c r="I259" s="210" t="s">
        <v>999</v>
      </c>
      <c r="J259" s="210" t="s">
        <v>998</v>
      </c>
      <c r="K259" s="210" t="s">
        <v>350</v>
      </c>
      <c r="L259" s="210" t="s">
        <v>344</v>
      </c>
      <c r="M259" s="210" t="s">
        <v>748</v>
      </c>
      <c r="N259" s="210" t="s">
        <v>350</v>
      </c>
      <c r="O259" s="199" t="s">
        <v>565</v>
      </c>
      <c r="P259" s="241">
        <v>111</v>
      </c>
      <c r="Q259" s="241">
        <v>111</v>
      </c>
      <c r="R259" s="241">
        <v>111</v>
      </c>
      <c r="S259" s="213" t="s">
        <v>695</v>
      </c>
      <c r="T259" s="213" t="s">
        <v>695</v>
      </c>
      <c r="U259" s="211">
        <v>3</v>
      </c>
      <c r="V259" s="212">
        <v>10</v>
      </c>
      <c r="W259" s="212" t="s">
        <v>695</v>
      </c>
      <c r="X259" s="201">
        <v>30</v>
      </c>
      <c r="Y259" s="202" t="s">
        <v>696</v>
      </c>
      <c r="Z259" s="203">
        <v>46265</v>
      </c>
      <c r="AA259" s="214" t="s">
        <v>1341</v>
      </c>
      <c r="AB259" s="284"/>
      <c r="AC259" s="284"/>
      <c r="AD259" s="284"/>
      <c r="AE259" s="284"/>
      <c r="AF259" s="284"/>
      <c r="AG259" s="284"/>
      <c r="AH259" s="284"/>
      <c r="AI259" s="285"/>
      <c r="AJ259" s="286"/>
      <c r="AK259" s="286"/>
      <c r="AL259" s="286"/>
    </row>
    <row r="260" spans="1:38" s="185" customFormat="1" ht="26.4" x14ac:dyDescent="0.25">
      <c r="A260" s="180"/>
      <c r="B260" s="224" t="str">
        <f t="shared" si="12"/>
        <v>NagoyaFremantleSingapore</v>
      </c>
      <c r="C260" s="224" t="str">
        <f t="shared" si="14"/>
        <v>NagoyaFremantle</v>
      </c>
      <c r="D260" s="224" t="str">
        <f t="shared" si="13"/>
        <v>FremantleSingapore</v>
      </c>
      <c r="E260" s="210" t="s">
        <v>715</v>
      </c>
      <c r="F260" s="210" t="s">
        <v>344</v>
      </c>
      <c r="G260" s="210" t="s">
        <v>350</v>
      </c>
      <c r="H260" s="210" t="s">
        <v>601</v>
      </c>
      <c r="I260" s="210" t="s">
        <v>1000</v>
      </c>
      <c r="J260" s="210" t="s">
        <v>998</v>
      </c>
      <c r="K260" s="210" t="s">
        <v>446</v>
      </c>
      <c r="L260" s="210" t="s">
        <v>446</v>
      </c>
      <c r="M260" s="210" t="s">
        <v>694</v>
      </c>
      <c r="N260" s="210" t="s">
        <v>446</v>
      </c>
      <c r="O260" s="199" t="s">
        <v>565</v>
      </c>
      <c r="P260" s="241">
        <v>175</v>
      </c>
      <c r="Q260" s="241">
        <v>175</v>
      </c>
      <c r="R260" s="241">
        <v>175</v>
      </c>
      <c r="S260" s="213" t="s">
        <v>695</v>
      </c>
      <c r="T260" s="213" t="s">
        <v>695</v>
      </c>
      <c r="U260" s="211">
        <v>3</v>
      </c>
      <c r="V260" s="212">
        <v>16</v>
      </c>
      <c r="W260" s="212" t="s">
        <v>695</v>
      </c>
      <c r="X260" s="201">
        <v>29</v>
      </c>
      <c r="Y260" s="202" t="s">
        <v>696</v>
      </c>
      <c r="Z260" s="203">
        <v>46265</v>
      </c>
      <c r="AA260" s="214" t="s">
        <v>1330</v>
      </c>
      <c r="AB260" s="284"/>
      <c r="AC260" s="284"/>
      <c r="AD260" s="284"/>
      <c r="AE260" s="284"/>
      <c r="AF260" s="284"/>
      <c r="AG260" s="284"/>
      <c r="AH260" s="284"/>
      <c r="AI260" s="285"/>
      <c r="AJ260" s="286"/>
      <c r="AK260" s="286"/>
      <c r="AL260" s="286"/>
    </row>
    <row r="261" spans="1:38" s="185" customFormat="1" ht="26.4" x14ac:dyDescent="0.25">
      <c r="A261" s="180"/>
      <c r="B261" s="224" t="str">
        <f t="shared" si="12"/>
        <v>NagoyaBrisbaneSingapore</v>
      </c>
      <c r="C261" s="224" t="str">
        <f t="shared" si="14"/>
        <v>NagoyaBrisbane</v>
      </c>
      <c r="D261" s="224" t="str">
        <f t="shared" si="13"/>
        <v>BrisbaneSingapore</v>
      </c>
      <c r="E261" s="210" t="s">
        <v>715</v>
      </c>
      <c r="F261" s="210" t="s">
        <v>344</v>
      </c>
      <c r="G261" s="210" t="s">
        <v>350</v>
      </c>
      <c r="H261" s="210" t="s">
        <v>599</v>
      </c>
      <c r="I261" s="210" t="s">
        <v>1001</v>
      </c>
      <c r="J261" s="210" t="s">
        <v>998</v>
      </c>
      <c r="K261" s="210" t="s">
        <v>446</v>
      </c>
      <c r="L261" s="210" t="s">
        <v>446</v>
      </c>
      <c r="M261" s="210" t="s">
        <v>694</v>
      </c>
      <c r="N261" s="210" t="s">
        <v>446</v>
      </c>
      <c r="O261" s="199" t="s">
        <v>565</v>
      </c>
      <c r="P261" s="241">
        <v>165</v>
      </c>
      <c r="Q261" s="241">
        <v>165</v>
      </c>
      <c r="R261" s="241">
        <v>165</v>
      </c>
      <c r="S261" s="213" t="s">
        <v>695</v>
      </c>
      <c r="T261" s="213" t="s">
        <v>695</v>
      </c>
      <c r="U261" s="211">
        <v>3</v>
      </c>
      <c r="V261" s="212">
        <v>16</v>
      </c>
      <c r="W261" s="212" t="s">
        <v>695</v>
      </c>
      <c r="X261" s="201">
        <v>30</v>
      </c>
      <c r="Y261" s="202" t="s">
        <v>696</v>
      </c>
      <c r="Z261" s="203">
        <v>46265</v>
      </c>
      <c r="AA261" s="214" t="s">
        <v>1330</v>
      </c>
      <c r="AB261" s="284"/>
      <c r="AC261" s="284"/>
      <c r="AD261" s="284"/>
      <c r="AE261" s="284"/>
      <c r="AF261" s="284"/>
      <c r="AG261" s="284"/>
      <c r="AH261" s="284"/>
      <c r="AI261" s="285"/>
      <c r="AJ261" s="286"/>
      <c r="AK261" s="286"/>
      <c r="AL261" s="286"/>
    </row>
    <row r="262" spans="1:38" s="185" customFormat="1" ht="26.4" x14ac:dyDescent="0.25">
      <c r="A262" s="180"/>
      <c r="B262" s="224" t="str">
        <f t="shared" si="12"/>
        <v>NagoyaAdelaideSingapore</v>
      </c>
      <c r="C262" s="224" t="str">
        <f t="shared" si="14"/>
        <v>NagoyaAdelaide</v>
      </c>
      <c r="D262" s="224" t="str">
        <f t="shared" si="13"/>
        <v>AdelaideSingapore</v>
      </c>
      <c r="E262" s="210" t="s">
        <v>715</v>
      </c>
      <c r="F262" s="210" t="s">
        <v>344</v>
      </c>
      <c r="G262" s="210" t="s">
        <v>350</v>
      </c>
      <c r="H262" s="210" t="s">
        <v>600</v>
      </c>
      <c r="I262" s="210" t="s">
        <v>1002</v>
      </c>
      <c r="J262" s="210" t="s">
        <v>998</v>
      </c>
      <c r="K262" s="210" t="s">
        <v>446</v>
      </c>
      <c r="L262" s="210" t="s">
        <v>446</v>
      </c>
      <c r="M262" s="210" t="s">
        <v>694</v>
      </c>
      <c r="N262" s="210" t="s">
        <v>446</v>
      </c>
      <c r="O262" s="199" t="s">
        <v>565</v>
      </c>
      <c r="P262" s="241">
        <v>165</v>
      </c>
      <c r="Q262" s="241">
        <v>165</v>
      </c>
      <c r="R262" s="241">
        <v>165</v>
      </c>
      <c r="S262" s="213" t="s">
        <v>695</v>
      </c>
      <c r="T262" s="213" t="s">
        <v>695</v>
      </c>
      <c r="U262" s="211">
        <v>3</v>
      </c>
      <c r="V262" s="212">
        <v>16</v>
      </c>
      <c r="W262" s="212" t="s">
        <v>695</v>
      </c>
      <c r="X262" s="201">
        <v>39</v>
      </c>
      <c r="Y262" s="202" t="s">
        <v>696</v>
      </c>
      <c r="Z262" s="203">
        <v>46265</v>
      </c>
      <c r="AA262" s="214" t="s">
        <v>1330</v>
      </c>
      <c r="AB262" s="284"/>
      <c r="AC262" s="284"/>
      <c r="AD262" s="284"/>
      <c r="AE262" s="284"/>
      <c r="AF262" s="284"/>
      <c r="AG262" s="284"/>
      <c r="AH262" s="284"/>
      <c r="AI262" s="285"/>
      <c r="AJ262" s="286"/>
      <c r="AK262" s="286"/>
      <c r="AL262" s="286"/>
    </row>
    <row r="263" spans="1:38" s="185" customFormat="1" ht="26.4" x14ac:dyDescent="0.25">
      <c r="A263" s="180"/>
      <c r="B263" s="224" t="str">
        <f t="shared" si="12"/>
        <v>OsakaSydneyKobe</v>
      </c>
      <c r="C263" s="224" t="str">
        <f t="shared" si="14"/>
        <v>OsakaSydney</v>
      </c>
      <c r="D263" s="224" t="str">
        <f t="shared" si="13"/>
        <v>SydneyKobe</v>
      </c>
      <c r="E263" s="210" t="s">
        <v>715</v>
      </c>
      <c r="F263" s="210" t="s">
        <v>344</v>
      </c>
      <c r="G263" s="210" t="s">
        <v>351</v>
      </c>
      <c r="H263" s="210" t="s">
        <v>597</v>
      </c>
      <c r="I263" s="210" t="s">
        <v>1003</v>
      </c>
      <c r="J263" s="210" t="s">
        <v>1004</v>
      </c>
      <c r="K263" s="210" t="s">
        <v>343</v>
      </c>
      <c r="L263" s="210" t="s">
        <v>344</v>
      </c>
      <c r="M263" s="210" t="s">
        <v>731</v>
      </c>
      <c r="N263" s="210" t="s">
        <v>343</v>
      </c>
      <c r="O263" s="199" t="s">
        <v>565</v>
      </c>
      <c r="P263" s="241">
        <v>111</v>
      </c>
      <c r="Q263" s="241">
        <v>111</v>
      </c>
      <c r="R263" s="241">
        <v>111</v>
      </c>
      <c r="S263" s="213" t="s">
        <v>695</v>
      </c>
      <c r="T263" s="213" t="s">
        <v>695</v>
      </c>
      <c r="U263" s="211">
        <v>3</v>
      </c>
      <c r="V263" s="212">
        <v>10</v>
      </c>
      <c r="W263" s="212" t="s">
        <v>695</v>
      </c>
      <c r="X263" s="201">
        <v>30</v>
      </c>
      <c r="Y263" s="202" t="s">
        <v>696</v>
      </c>
      <c r="Z263" s="203">
        <v>46265</v>
      </c>
      <c r="AA263" s="214" t="s">
        <v>1341</v>
      </c>
      <c r="AB263" s="284"/>
      <c r="AC263" s="284"/>
      <c r="AD263" s="284"/>
      <c r="AE263" s="284"/>
      <c r="AF263" s="284"/>
      <c r="AG263" s="284"/>
      <c r="AH263" s="284"/>
      <c r="AI263" s="285"/>
      <c r="AJ263" s="286"/>
      <c r="AK263" s="286"/>
      <c r="AL263" s="286"/>
    </row>
    <row r="264" spans="1:38" s="185" customFormat="1" ht="26.4" x14ac:dyDescent="0.25">
      <c r="A264" s="180"/>
      <c r="B264" s="224" t="str">
        <f t="shared" si="12"/>
        <v>OsakaMelbourneKobe</v>
      </c>
      <c r="C264" s="224" t="str">
        <f t="shared" si="14"/>
        <v>OsakaMelbourne</v>
      </c>
      <c r="D264" s="224" t="str">
        <f t="shared" si="13"/>
        <v>MelbourneKobe</v>
      </c>
      <c r="E264" s="210" t="s">
        <v>715</v>
      </c>
      <c r="F264" s="210" t="s">
        <v>344</v>
      </c>
      <c r="G264" s="210" t="s">
        <v>351</v>
      </c>
      <c r="H264" s="210" t="s">
        <v>598</v>
      </c>
      <c r="I264" s="210" t="s">
        <v>1005</v>
      </c>
      <c r="J264" s="210" t="s">
        <v>1004</v>
      </c>
      <c r="K264" s="210" t="s">
        <v>343</v>
      </c>
      <c r="L264" s="210" t="s">
        <v>344</v>
      </c>
      <c r="M264" s="210" t="s">
        <v>731</v>
      </c>
      <c r="N264" s="210" t="s">
        <v>343</v>
      </c>
      <c r="O264" s="199" t="s">
        <v>565</v>
      </c>
      <c r="P264" s="241">
        <v>111</v>
      </c>
      <c r="Q264" s="241">
        <v>111</v>
      </c>
      <c r="R264" s="241">
        <v>111</v>
      </c>
      <c r="S264" s="213" t="s">
        <v>695</v>
      </c>
      <c r="T264" s="213" t="s">
        <v>695</v>
      </c>
      <c r="U264" s="211">
        <v>3</v>
      </c>
      <c r="V264" s="212">
        <v>10</v>
      </c>
      <c r="W264" s="212" t="s">
        <v>695</v>
      </c>
      <c r="X264" s="201">
        <v>30</v>
      </c>
      <c r="Y264" s="202" t="s">
        <v>696</v>
      </c>
      <c r="Z264" s="203">
        <v>46265</v>
      </c>
      <c r="AA264" s="214" t="s">
        <v>1341</v>
      </c>
      <c r="AB264" s="284"/>
      <c r="AC264" s="284"/>
      <c r="AD264" s="284"/>
      <c r="AE264" s="284"/>
      <c r="AF264" s="284"/>
      <c r="AG264" s="284"/>
      <c r="AH264" s="284"/>
      <c r="AI264" s="285"/>
      <c r="AJ264" s="286"/>
      <c r="AK264" s="286"/>
      <c r="AL264" s="286"/>
    </row>
    <row r="265" spans="1:38" s="185" customFormat="1" ht="26.4" x14ac:dyDescent="0.25">
      <c r="A265" s="180"/>
      <c r="B265" s="224" t="str">
        <f t="shared" ref="B265:B328" si="15">G265&amp;H265&amp;K265</f>
        <v>OsakaFremantleSingapore</v>
      </c>
      <c r="C265" s="224" t="str">
        <f t="shared" si="14"/>
        <v>OsakaFremantle</v>
      </c>
      <c r="D265" s="224" t="str">
        <f t="shared" ref="D265:D328" si="16">H265&amp;K265</f>
        <v>FremantleSingapore</v>
      </c>
      <c r="E265" s="210" t="s">
        <v>715</v>
      </c>
      <c r="F265" s="210" t="s">
        <v>344</v>
      </c>
      <c r="G265" s="210" t="s">
        <v>351</v>
      </c>
      <c r="H265" s="210" t="s">
        <v>601</v>
      </c>
      <c r="I265" s="210" t="s">
        <v>1006</v>
      </c>
      <c r="J265" s="210" t="s">
        <v>1004</v>
      </c>
      <c r="K265" s="210" t="s">
        <v>446</v>
      </c>
      <c r="L265" s="210" t="s">
        <v>446</v>
      </c>
      <c r="M265" s="210" t="s">
        <v>694</v>
      </c>
      <c r="N265" s="210" t="s">
        <v>446</v>
      </c>
      <c r="O265" s="199" t="s">
        <v>565</v>
      </c>
      <c r="P265" s="241">
        <v>175</v>
      </c>
      <c r="Q265" s="241">
        <v>175</v>
      </c>
      <c r="R265" s="241">
        <v>175</v>
      </c>
      <c r="S265" s="213" t="s">
        <v>695</v>
      </c>
      <c r="T265" s="213" t="s">
        <v>695</v>
      </c>
      <c r="U265" s="211">
        <v>3</v>
      </c>
      <c r="V265" s="212">
        <v>16</v>
      </c>
      <c r="W265" s="212" t="s">
        <v>695</v>
      </c>
      <c r="X265" s="201">
        <v>29</v>
      </c>
      <c r="Y265" s="202" t="s">
        <v>696</v>
      </c>
      <c r="Z265" s="203">
        <v>46265</v>
      </c>
      <c r="AA265" s="214" t="s">
        <v>1330</v>
      </c>
      <c r="AB265" s="284"/>
      <c r="AC265" s="284"/>
      <c r="AD265" s="284"/>
      <c r="AE265" s="284"/>
      <c r="AF265" s="284"/>
      <c r="AG265" s="284"/>
      <c r="AH265" s="284"/>
      <c r="AI265" s="285"/>
      <c r="AJ265" s="286"/>
      <c r="AK265" s="286"/>
      <c r="AL265" s="286"/>
    </row>
    <row r="266" spans="1:38" s="185" customFormat="1" ht="26.4" x14ac:dyDescent="0.25">
      <c r="A266" s="180"/>
      <c r="B266" s="224" t="str">
        <f t="shared" si="15"/>
        <v>OsakaBrisbaneSingapore</v>
      </c>
      <c r="C266" s="224" t="str">
        <f t="shared" ref="C266:C329" si="17">G266&amp;H266</f>
        <v>OsakaBrisbane</v>
      </c>
      <c r="D266" s="224" t="str">
        <f t="shared" si="16"/>
        <v>BrisbaneSingapore</v>
      </c>
      <c r="E266" s="210" t="s">
        <v>715</v>
      </c>
      <c r="F266" s="210" t="s">
        <v>344</v>
      </c>
      <c r="G266" s="210" t="s">
        <v>351</v>
      </c>
      <c r="H266" s="210" t="s">
        <v>599</v>
      </c>
      <c r="I266" s="210" t="s">
        <v>1007</v>
      </c>
      <c r="J266" s="210" t="s">
        <v>1004</v>
      </c>
      <c r="K266" s="210" t="s">
        <v>446</v>
      </c>
      <c r="L266" s="210" t="s">
        <v>446</v>
      </c>
      <c r="M266" s="210" t="s">
        <v>694</v>
      </c>
      <c r="N266" s="210" t="s">
        <v>446</v>
      </c>
      <c r="O266" s="199" t="s">
        <v>565</v>
      </c>
      <c r="P266" s="241">
        <v>165</v>
      </c>
      <c r="Q266" s="241">
        <v>165</v>
      </c>
      <c r="R266" s="241">
        <v>165</v>
      </c>
      <c r="S266" s="213" t="s">
        <v>695</v>
      </c>
      <c r="T266" s="213" t="s">
        <v>695</v>
      </c>
      <c r="U266" s="211">
        <v>3</v>
      </c>
      <c r="V266" s="212">
        <v>16</v>
      </c>
      <c r="W266" s="212" t="s">
        <v>695</v>
      </c>
      <c r="X266" s="201">
        <v>30</v>
      </c>
      <c r="Y266" s="202" t="s">
        <v>696</v>
      </c>
      <c r="Z266" s="203">
        <v>46265</v>
      </c>
      <c r="AA266" s="214" t="s">
        <v>1330</v>
      </c>
      <c r="AB266" s="284"/>
      <c r="AC266" s="284"/>
      <c r="AD266" s="284"/>
      <c r="AE266" s="284"/>
      <c r="AF266" s="284"/>
      <c r="AG266" s="284"/>
      <c r="AH266" s="284"/>
      <c r="AI266" s="285"/>
      <c r="AJ266" s="286"/>
      <c r="AK266" s="286"/>
      <c r="AL266" s="286"/>
    </row>
    <row r="267" spans="1:38" s="185" customFormat="1" ht="26.4" x14ac:dyDescent="0.25">
      <c r="A267" s="180"/>
      <c r="B267" s="224" t="str">
        <f t="shared" si="15"/>
        <v>OsakaAdelaideSingapore</v>
      </c>
      <c r="C267" s="224" t="str">
        <f t="shared" si="17"/>
        <v>OsakaAdelaide</v>
      </c>
      <c r="D267" s="224" t="str">
        <f t="shared" si="16"/>
        <v>AdelaideSingapore</v>
      </c>
      <c r="E267" s="210" t="s">
        <v>715</v>
      </c>
      <c r="F267" s="210" t="s">
        <v>344</v>
      </c>
      <c r="G267" s="210" t="s">
        <v>351</v>
      </c>
      <c r="H267" s="210" t="s">
        <v>600</v>
      </c>
      <c r="I267" s="210" t="s">
        <v>1008</v>
      </c>
      <c r="J267" s="210" t="s">
        <v>1004</v>
      </c>
      <c r="K267" s="210" t="s">
        <v>446</v>
      </c>
      <c r="L267" s="210" t="s">
        <v>446</v>
      </c>
      <c r="M267" s="210" t="s">
        <v>694</v>
      </c>
      <c r="N267" s="210" t="s">
        <v>446</v>
      </c>
      <c r="O267" s="199" t="s">
        <v>565</v>
      </c>
      <c r="P267" s="241">
        <v>165</v>
      </c>
      <c r="Q267" s="241">
        <v>165</v>
      </c>
      <c r="R267" s="241">
        <v>165</v>
      </c>
      <c r="S267" s="213" t="s">
        <v>695</v>
      </c>
      <c r="T267" s="213" t="s">
        <v>695</v>
      </c>
      <c r="U267" s="211">
        <v>3</v>
      </c>
      <c r="V267" s="212">
        <v>16</v>
      </c>
      <c r="W267" s="212" t="s">
        <v>695</v>
      </c>
      <c r="X267" s="201">
        <v>39</v>
      </c>
      <c r="Y267" s="202" t="s">
        <v>696</v>
      </c>
      <c r="Z267" s="203">
        <v>46265</v>
      </c>
      <c r="AA267" s="214" t="s">
        <v>1330</v>
      </c>
      <c r="AB267" s="284"/>
      <c r="AC267" s="284"/>
      <c r="AD267" s="284"/>
      <c r="AE267" s="284"/>
      <c r="AF267" s="284"/>
      <c r="AG267" s="284"/>
      <c r="AH267" s="284"/>
      <c r="AI267" s="285"/>
      <c r="AJ267" s="286"/>
      <c r="AK267" s="286"/>
      <c r="AL267" s="286"/>
    </row>
    <row r="268" spans="1:38" s="185" customFormat="1" ht="26.4" x14ac:dyDescent="0.25">
      <c r="A268" s="180"/>
      <c r="B268" s="224" t="str">
        <f t="shared" si="15"/>
        <v>TokyoSydneyTokyo</v>
      </c>
      <c r="C268" s="224" t="str">
        <f t="shared" si="17"/>
        <v>TokyoSydney</v>
      </c>
      <c r="D268" s="224" t="str">
        <f t="shared" si="16"/>
        <v>SydneyTokyo</v>
      </c>
      <c r="E268" s="210" t="s">
        <v>715</v>
      </c>
      <c r="F268" s="210" t="s">
        <v>344</v>
      </c>
      <c r="G268" s="210" t="s">
        <v>352</v>
      </c>
      <c r="H268" s="210" t="s">
        <v>597</v>
      </c>
      <c r="I268" s="210" t="s">
        <v>1009</v>
      </c>
      <c r="J268" s="210" t="s">
        <v>1010</v>
      </c>
      <c r="K268" s="210" t="s">
        <v>352</v>
      </c>
      <c r="L268" s="210" t="s">
        <v>344</v>
      </c>
      <c r="M268" s="210" t="s">
        <v>748</v>
      </c>
      <c r="N268" s="210" t="s">
        <v>352</v>
      </c>
      <c r="O268" s="199" t="s">
        <v>565</v>
      </c>
      <c r="P268" s="241">
        <v>111</v>
      </c>
      <c r="Q268" s="241">
        <v>111</v>
      </c>
      <c r="R268" s="241">
        <v>111</v>
      </c>
      <c r="S268" s="213" t="s">
        <v>695</v>
      </c>
      <c r="T268" s="213" t="s">
        <v>695</v>
      </c>
      <c r="U268" s="211">
        <v>3</v>
      </c>
      <c r="V268" s="212">
        <v>10</v>
      </c>
      <c r="W268" s="212" t="s">
        <v>695</v>
      </c>
      <c r="X268" s="201">
        <v>30</v>
      </c>
      <c r="Y268" s="202" t="s">
        <v>696</v>
      </c>
      <c r="Z268" s="203">
        <v>46265</v>
      </c>
      <c r="AA268" s="214" t="s">
        <v>1341</v>
      </c>
      <c r="AB268" s="284"/>
      <c r="AC268" s="284"/>
      <c r="AD268" s="284"/>
      <c r="AE268" s="284"/>
      <c r="AF268" s="284"/>
      <c r="AG268" s="284"/>
      <c r="AH268" s="284"/>
      <c r="AI268" s="285"/>
      <c r="AJ268" s="286"/>
      <c r="AK268" s="286"/>
      <c r="AL268" s="286"/>
    </row>
    <row r="269" spans="1:38" s="185" customFormat="1" ht="26.4" x14ac:dyDescent="0.25">
      <c r="A269" s="180"/>
      <c r="B269" s="224" t="str">
        <f t="shared" si="15"/>
        <v>TokyoMelbourneTokyo</v>
      </c>
      <c r="C269" s="224" t="str">
        <f t="shared" si="17"/>
        <v>TokyoMelbourne</v>
      </c>
      <c r="D269" s="224" t="str">
        <f t="shared" si="16"/>
        <v>MelbourneTokyo</v>
      </c>
      <c r="E269" s="210" t="s">
        <v>715</v>
      </c>
      <c r="F269" s="210" t="s">
        <v>344</v>
      </c>
      <c r="G269" s="210" t="s">
        <v>352</v>
      </c>
      <c r="H269" s="210" t="s">
        <v>598</v>
      </c>
      <c r="I269" s="210" t="s">
        <v>1011</v>
      </c>
      <c r="J269" s="210" t="s">
        <v>1010</v>
      </c>
      <c r="K269" s="210" t="s">
        <v>352</v>
      </c>
      <c r="L269" s="210" t="s">
        <v>344</v>
      </c>
      <c r="M269" s="210" t="s">
        <v>748</v>
      </c>
      <c r="N269" s="210" t="s">
        <v>352</v>
      </c>
      <c r="O269" s="199" t="s">
        <v>565</v>
      </c>
      <c r="P269" s="241">
        <v>111</v>
      </c>
      <c r="Q269" s="241">
        <v>111</v>
      </c>
      <c r="R269" s="241">
        <v>111</v>
      </c>
      <c r="S269" s="213" t="s">
        <v>695</v>
      </c>
      <c r="T269" s="213" t="s">
        <v>695</v>
      </c>
      <c r="U269" s="211">
        <v>3</v>
      </c>
      <c r="V269" s="212">
        <v>10</v>
      </c>
      <c r="W269" s="212" t="s">
        <v>695</v>
      </c>
      <c r="X269" s="201">
        <v>30</v>
      </c>
      <c r="Y269" s="202" t="s">
        <v>696</v>
      </c>
      <c r="Z269" s="203">
        <v>46265</v>
      </c>
      <c r="AA269" s="214" t="s">
        <v>1341</v>
      </c>
      <c r="AB269" s="284"/>
      <c r="AC269" s="284"/>
      <c r="AD269" s="284"/>
      <c r="AE269" s="284"/>
      <c r="AF269" s="284"/>
      <c r="AG269" s="284"/>
      <c r="AH269" s="284"/>
      <c r="AI269" s="285"/>
      <c r="AJ269" s="286"/>
      <c r="AK269" s="286"/>
      <c r="AL269" s="286"/>
    </row>
    <row r="270" spans="1:38" s="185" customFormat="1" ht="26.4" x14ac:dyDescent="0.25">
      <c r="A270" s="180"/>
      <c r="B270" s="224" t="str">
        <f t="shared" si="15"/>
        <v>TokyoFremantleSingapore</v>
      </c>
      <c r="C270" s="224" t="str">
        <f t="shared" si="17"/>
        <v>TokyoFremantle</v>
      </c>
      <c r="D270" s="224" t="str">
        <f t="shared" si="16"/>
        <v>FremantleSingapore</v>
      </c>
      <c r="E270" s="210" t="s">
        <v>715</v>
      </c>
      <c r="F270" s="210" t="s">
        <v>344</v>
      </c>
      <c r="G270" s="210" t="s">
        <v>352</v>
      </c>
      <c r="H270" s="210" t="s">
        <v>601</v>
      </c>
      <c r="I270" s="210" t="s">
        <v>1012</v>
      </c>
      <c r="J270" s="210" t="s">
        <v>1010</v>
      </c>
      <c r="K270" s="210" t="s">
        <v>446</v>
      </c>
      <c r="L270" s="210" t="s">
        <v>446</v>
      </c>
      <c r="M270" s="210" t="s">
        <v>694</v>
      </c>
      <c r="N270" s="210" t="s">
        <v>446</v>
      </c>
      <c r="O270" s="199" t="s">
        <v>565</v>
      </c>
      <c r="P270" s="241">
        <v>175</v>
      </c>
      <c r="Q270" s="241">
        <v>175</v>
      </c>
      <c r="R270" s="241">
        <v>175</v>
      </c>
      <c r="S270" s="213" t="s">
        <v>695</v>
      </c>
      <c r="T270" s="213" t="s">
        <v>695</v>
      </c>
      <c r="U270" s="211">
        <v>3</v>
      </c>
      <c r="V270" s="212">
        <v>16</v>
      </c>
      <c r="W270" s="212" t="s">
        <v>695</v>
      </c>
      <c r="X270" s="201">
        <v>29</v>
      </c>
      <c r="Y270" s="202" t="s">
        <v>696</v>
      </c>
      <c r="Z270" s="203">
        <v>46265</v>
      </c>
      <c r="AA270" s="214" t="s">
        <v>1330</v>
      </c>
      <c r="AB270" s="284"/>
      <c r="AC270" s="284"/>
      <c r="AD270" s="284"/>
      <c r="AE270" s="284"/>
      <c r="AF270" s="284"/>
      <c r="AG270" s="284"/>
      <c r="AH270" s="284"/>
      <c r="AI270" s="285"/>
      <c r="AJ270" s="286"/>
      <c r="AK270" s="286"/>
      <c r="AL270" s="286"/>
    </row>
    <row r="271" spans="1:38" s="185" customFormat="1" ht="26.4" x14ac:dyDescent="0.25">
      <c r="A271" s="180"/>
      <c r="B271" s="224" t="str">
        <f t="shared" si="15"/>
        <v>TokyoBrisbaneSingapore</v>
      </c>
      <c r="C271" s="224" t="str">
        <f t="shared" si="17"/>
        <v>TokyoBrisbane</v>
      </c>
      <c r="D271" s="224" t="str">
        <f t="shared" si="16"/>
        <v>BrisbaneSingapore</v>
      </c>
      <c r="E271" s="210" t="s">
        <v>715</v>
      </c>
      <c r="F271" s="210" t="s">
        <v>344</v>
      </c>
      <c r="G271" s="210" t="s">
        <v>352</v>
      </c>
      <c r="H271" s="210" t="s">
        <v>599</v>
      </c>
      <c r="I271" s="210" t="s">
        <v>1013</v>
      </c>
      <c r="J271" s="210" t="s">
        <v>1010</v>
      </c>
      <c r="K271" s="210" t="s">
        <v>446</v>
      </c>
      <c r="L271" s="210" t="s">
        <v>446</v>
      </c>
      <c r="M271" s="210" t="s">
        <v>694</v>
      </c>
      <c r="N271" s="210" t="s">
        <v>446</v>
      </c>
      <c r="O271" s="199" t="s">
        <v>565</v>
      </c>
      <c r="P271" s="241">
        <v>165</v>
      </c>
      <c r="Q271" s="241">
        <v>165</v>
      </c>
      <c r="R271" s="241">
        <v>165</v>
      </c>
      <c r="S271" s="213" t="s">
        <v>695</v>
      </c>
      <c r="T271" s="213" t="s">
        <v>695</v>
      </c>
      <c r="U271" s="211">
        <v>3</v>
      </c>
      <c r="V271" s="212">
        <v>16</v>
      </c>
      <c r="W271" s="212" t="s">
        <v>695</v>
      </c>
      <c r="X271" s="201">
        <v>30</v>
      </c>
      <c r="Y271" s="202" t="s">
        <v>696</v>
      </c>
      <c r="Z271" s="203">
        <v>46265</v>
      </c>
      <c r="AA271" s="214" t="s">
        <v>1330</v>
      </c>
      <c r="AB271" s="284"/>
      <c r="AC271" s="284"/>
      <c r="AD271" s="284"/>
      <c r="AE271" s="284"/>
      <c r="AF271" s="284"/>
      <c r="AG271" s="284"/>
      <c r="AH271" s="284"/>
      <c r="AI271" s="285"/>
      <c r="AJ271" s="286"/>
      <c r="AK271" s="286"/>
      <c r="AL271" s="286"/>
    </row>
    <row r="272" spans="1:38" s="185" customFormat="1" ht="26.4" x14ac:dyDescent="0.25">
      <c r="A272" s="180"/>
      <c r="B272" s="224" t="str">
        <f t="shared" si="15"/>
        <v>TokyoAdelaideSingapore</v>
      </c>
      <c r="C272" s="224" t="str">
        <f t="shared" si="17"/>
        <v>TokyoAdelaide</v>
      </c>
      <c r="D272" s="224" t="str">
        <f t="shared" si="16"/>
        <v>AdelaideSingapore</v>
      </c>
      <c r="E272" s="210" t="s">
        <v>715</v>
      </c>
      <c r="F272" s="210" t="s">
        <v>344</v>
      </c>
      <c r="G272" s="210" t="s">
        <v>352</v>
      </c>
      <c r="H272" s="210" t="s">
        <v>600</v>
      </c>
      <c r="I272" s="210" t="s">
        <v>1014</v>
      </c>
      <c r="J272" s="210" t="s">
        <v>1010</v>
      </c>
      <c r="K272" s="210" t="s">
        <v>446</v>
      </c>
      <c r="L272" s="210" t="s">
        <v>446</v>
      </c>
      <c r="M272" s="210" t="s">
        <v>694</v>
      </c>
      <c r="N272" s="210" t="s">
        <v>446</v>
      </c>
      <c r="O272" s="199" t="s">
        <v>565</v>
      </c>
      <c r="P272" s="241">
        <v>165</v>
      </c>
      <c r="Q272" s="241">
        <v>165</v>
      </c>
      <c r="R272" s="241">
        <v>165</v>
      </c>
      <c r="S272" s="213" t="s">
        <v>695</v>
      </c>
      <c r="T272" s="213" t="s">
        <v>695</v>
      </c>
      <c r="U272" s="211">
        <v>3</v>
      </c>
      <c r="V272" s="212">
        <v>16</v>
      </c>
      <c r="W272" s="212" t="s">
        <v>695</v>
      </c>
      <c r="X272" s="201">
        <v>39</v>
      </c>
      <c r="Y272" s="202" t="s">
        <v>696</v>
      </c>
      <c r="Z272" s="203">
        <v>46265</v>
      </c>
      <c r="AA272" s="214" t="s">
        <v>1330</v>
      </c>
      <c r="AB272" s="284"/>
      <c r="AC272" s="284"/>
      <c r="AD272" s="284"/>
      <c r="AE272" s="284"/>
      <c r="AF272" s="284"/>
      <c r="AG272" s="284"/>
      <c r="AH272" s="284"/>
      <c r="AI272" s="285"/>
      <c r="AJ272" s="286"/>
      <c r="AK272" s="286"/>
      <c r="AL272" s="286"/>
    </row>
    <row r="273" spans="1:38" s="185" customFormat="1" ht="26.4" x14ac:dyDescent="0.25">
      <c r="A273" s="180"/>
      <c r="B273" s="224" t="str">
        <f t="shared" si="15"/>
        <v>YokohamaSydneyTokyo</v>
      </c>
      <c r="C273" s="224" t="str">
        <f t="shared" si="17"/>
        <v>YokohamaSydney</v>
      </c>
      <c r="D273" s="224" t="str">
        <f t="shared" si="16"/>
        <v>SydneyTokyo</v>
      </c>
      <c r="E273" s="210" t="s">
        <v>715</v>
      </c>
      <c r="F273" s="210" t="s">
        <v>344</v>
      </c>
      <c r="G273" s="210" t="s">
        <v>357</v>
      </c>
      <c r="H273" s="210" t="s">
        <v>597</v>
      </c>
      <c r="I273" s="210" t="s">
        <v>1015</v>
      </c>
      <c r="J273" s="210" t="s">
        <v>1016</v>
      </c>
      <c r="K273" s="210" t="s">
        <v>352</v>
      </c>
      <c r="L273" s="210" t="s">
        <v>344</v>
      </c>
      <c r="M273" s="210" t="s">
        <v>731</v>
      </c>
      <c r="N273" s="210" t="s">
        <v>352</v>
      </c>
      <c r="O273" s="199" t="s">
        <v>565</v>
      </c>
      <c r="P273" s="241">
        <v>111</v>
      </c>
      <c r="Q273" s="241">
        <v>111</v>
      </c>
      <c r="R273" s="241">
        <v>111</v>
      </c>
      <c r="S273" s="213" t="s">
        <v>695</v>
      </c>
      <c r="T273" s="213" t="s">
        <v>695</v>
      </c>
      <c r="U273" s="211">
        <v>3</v>
      </c>
      <c r="V273" s="212">
        <v>10</v>
      </c>
      <c r="W273" s="212" t="s">
        <v>695</v>
      </c>
      <c r="X273" s="201">
        <v>30</v>
      </c>
      <c r="Y273" s="202" t="s">
        <v>696</v>
      </c>
      <c r="Z273" s="203">
        <v>46265</v>
      </c>
      <c r="AA273" s="214" t="s">
        <v>1341</v>
      </c>
      <c r="AB273" s="284"/>
      <c r="AC273" s="284"/>
      <c r="AD273" s="284"/>
      <c r="AE273" s="284"/>
      <c r="AF273" s="284"/>
      <c r="AG273" s="284"/>
      <c r="AH273" s="284"/>
      <c r="AI273" s="285"/>
      <c r="AJ273" s="286"/>
      <c r="AK273" s="286"/>
      <c r="AL273" s="286"/>
    </row>
    <row r="274" spans="1:38" s="185" customFormat="1" ht="26.4" x14ac:dyDescent="0.25">
      <c r="A274" s="180"/>
      <c r="B274" s="224" t="str">
        <f t="shared" si="15"/>
        <v>YokohamaMelbourneTokyo</v>
      </c>
      <c r="C274" s="224" t="str">
        <f t="shared" si="17"/>
        <v>YokohamaMelbourne</v>
      </c>
      <c r="D274" s="224" t="str">
        <f t="shared" si="16"/>
        <v>MelbourneTokyo</v>
      </c>
      <c r="E274" s="210" t="s">
        <v>715</v>
      </c>
      <c r="F274" s="210" t="s">
        <v>344</v>
      </c>
      <c r="G274" s="210" t="s">
        <v>357</v>
      </c>
      <c r="H274" s="210" t="s">
        <v>598</v>
      </c>
      <c r="I274" s="210" t="s">
        <v>1017</v>
      </c>
      <c r="J274" s="210" t="s">
        <v>1016</v>
      </c>
      <c r="K274" s="210" t="s">
        <v>352</v>
      </c>
      <c r="L274" s="210" t="s">
        <v>344</v>
      </c>
      <c r="M274" s="210" t="s">
        <v>731</v>
      </c>
      <c r="N274" s="210" t="s">
        <v>352</v>
      </c>
      <c r="O274" s="199" t="s">
        <v>565</v>
      </c>
      <c r="P274" s="241">
        <v>111</v>
      </c>
      <c r="Q274" s="241">
        <v>111</v>
      </c>
      <c r="R274" s="241">
        <v>111</v>
      </c>
      <c r="S274" s="213" t="s">
        <v>695</v>
      </c>
      <c r="T274" s="213" t="s">
        <v>695</v>
      </c>
      <c r="U274" s="211">
        <v>3</v>
      </c>
      <c r="V274" s="212">
        <v>10</v>
      </c>
      <c r="W274" s="212" t="s">
        <v>695</v>
      </c>
      <c r="X274" s="201">
        <v>30</v>
      </c>
      <c r="Y274" s="202" t="s">
        <v>696</v>
      </c>
      <c r="Z274" s="203">
        <v>46265</v>
      </c>
      <c r="AA274" s="214" t="s">
        <v>1341</v>
      </c>
      <c r="AB274" s="284"/>
      <c r="AC274" s="284"/>
      <c r="AD274" s="284"/>
      <c r="AE274" s="284"/>
      <c r="AF274" s="284"/>
      <c r="AG274" s="284"/>
      <c r="AH274" s="284"/>
      <c r="AI274" s="285"/>
      <c r="AJ274" s="286"/>
      <c r="AK274" s="286"/>
      <c r="AL274" s="286"/>
    </row>
    <row r="275" spans="1:38" s="185" customFormat="1" ht="26.4" x14ac:dyDescent="0.25">
      <c r="A275" s="180"/>
      <c r="B275" s="224" t="str">
        <f t="shared" si="15"/>
        <v>YokohamaFremantleSingapore</v>
      </c>
      <c r="C275" s="224" t="str">
        <f t="shared" si="17"/>
        <v>YokohamaFremantle</v>
      </c>
      <c r="D275" s="224" t="str">
        <f t="shared" si="16"/>
        <v>FremantleSingapore</v>
      </c>
      <c r="E275" s="210" t="s">
        <v>715</v>
      </c>
      <c r="F275" s="210" t="s">
        <v>344</v>
      </c>
      <c r="G275" s="210" t="s">
        <v>357</v>
      </c>
      <c r="H275" s="210" t="s">
        <v>601</v>
      </c>
      <c r="I275" s="210" t="s">
        <v>1018</v>
      </c>
      <c r="J275" s="210" t="s">
        <v>1016</v>
      </c>
      <c r="K275" s="210" t="s">
        <v>446</v>
      </c>
      <c r="L275" s="210" t="s">
        <v>446</v>
      </c>
      <c r="M275" s="210" t="s">
        <v>694</v>
      </c>
      <c r="N275" s="210" t="s">
        <v>446</v>
      </c>
      <c r="O275" s="199" t="s">
        <v>565</v>
      </c>
      <c r="P275" s="241">
        <v>175</v>
      </c>
      <c r="Q275" s="241">
        <v>175</v>
      </c>
      <c r="R275" s="241">
        <v>175</v>
      </c>
      <c r="S275" s="213" t="s">
        <v>695</v>
      </c>
      <c r="T275" s="213" t="s">
        <v>695</v>
      </c>
      <c r="U275" s="211">
        <v>3</v>
      </c>
      <c r="V275" s="212">
        <v>16</v>
      </c>
      <c r="W275" s="212" t="s">
        <v>695</v>
      </c>
      <c r="X275" s="201">
        <v>29</v>
      </c>
      <c r="Y275" s="202" t="s">
        <v>696</v>
      </c>
      <c r="Z275" s="203">
        <v>46265</v>
      </c>
      <c r="AA275" s="214" t="s">
        <v>1330</v>
      </c>
      <c r="AB275" s="284"/>
      <c r="AC275" s="284"/>
      <c r="AD275" s="284"/>
      <c r="AE275" s="284"/>
      <c r="AF275" s="284"/>
      <c r="AG275" s="284"/>
      <c r="AH275" s="284"/>
      <c r="AI275" s="285"/>
      <c r="AJ275" s="286"/>
      <c r="AK275" s="286"/>
      <c r="AL275" s="286"/>
    </row>
    <row r="276" spans="1:38" s="185" customFormat="1" ht="26.4" x14ac:dyDescent="0.25">
      <c r="A276" s="180"/>
      <c r="B276" s="224" t="str">
        <f t="shared" si="15"/>
        <v>YokohamaBrisbaneSingapore</v>
      </c>
      <c r="C276" s="224" t="str">
        <f t="shared" si="17"/>
        <v>YokohamaBrisbane</v>
      </c>
      <c r="D276" s="224" t="str">
        <f t="shared" si="16"/>
        <v>BrisbaneSingapore</v>
      </c>
      <c r="E276" s="210" t="s">
        <v>715</v>
      </c>
      <c r="F276" s="210" t="s">
        <v>344</v>
      </c>
      <c r="G276" s="210" t="s">
        <v>357</v>
      </c>
      <c r="H276" s="210" t="s">
        <v>599</v>
      </c>
      <c r="I276" s="210" t="s">
        <v>1019</v>
      </c>
      <c r="J276" s="210" t="s">
        <v>1016</v>
      </c>
      <c r="K276" s="210" t="s">
        <v>446</v>
      </c>
      <c r="L276" s="210" t="s">
        <v>446</v>
      </c>
      <c r="M276" s="210" t="s">
        <v>694</v>
      </c>
      <c r="N276" s="210" t="s">
        <v>446</v>
      </c>
      <c r="O276" s="199" t="s">
        <v>565</v>
      </c>
      <c r="P276" s="241">
        <v>165</v>
      </c>
      <c r="Q276" s="241">
        <v>165</v>
      </c>
      <c r="R276" s="241">
        <v>165</v>
      </c>
      <c r="S276" s="213" t="s">
        <v>695</v>
      </c>
      <c r="T276" s="213" t="s">
        <v>695</v>
      </c>
      <c r="U276" s="211">
        <v>3</v>
      </c>
      <c r="V276" s="212">
        <v>16</v>
      </c>
      <c r="W276" s="212" t="s">
        <v>695</v>
      </c>
      <c r="X276" s="201">
        <v>30</v>
      </c>
      <c r="Y276" s="202" t="s">
        <v>696</v>
      </c>
      <c r="Z276" s="203">
        <v>46265</v>
      </c>
      <c r="AA276" s="214" t="s">
        <v>1330</v>
      </c>
      <c r="AB276" s="284"/>
      <c r="AC276" s="284"/>
      <c r="AD276" s="284"/>
      <c r="AE276" s="284"/>
      <c r="AF276" s="284"/>
      <c r="AG276" s="284"/>
      <c r="AH276" s="284"/>
      <c r="AI276" s="285"/>
      <c r="AJ276" s="286"/>
      <c r="AK276" s="286"/>
      <c r="AL276" s="286"/>
    </row>
    <row r="277" spans="1:38" s="185" customFormat="1" ht="26.4" x14ac:dyDescent="0.25">
      <c r="A277" s="180"/>
      <c r="B277" s="224" t="str">
        <f t="shared" si="15"/>
        <v>YokohamaAdelaideSingapore</v>
      </c>
      <c r="C277" s="224" t="str">
        <f t="shared" si="17"/>
        <v>YokohamaAdelaide</v>
      </c>
      <c r="D277" s="224" t="str">
        <f t="shared" si="16"/>
        <v>AdelaideSingapore</v>
      </c>
      <c r="E277" s="210" t="s">
        <v>715</v>
      </c>
      <c r="F277" s="210" t="s">
        <v>344</v>
      </c>
      <c r="G277" s="210" t="s">
        <v>357</v>
      </c>
      <c r="H277" s="210" t="s">
        <v>600</v>
      </c>
      <c r="I277" s="210" t="s">
        <v>1020</v>
      </c>
      <c r="J277" s="210" t="s">
        <v>1016</v>
      </c>
      <c r="K277" s="210" t="s">
        <v>446</v>
      </c>
      <c r="L277" s="210" t="s">
        <v>446</v>
      </c>
      <c r="M277" s="210" t="s">
        <v>694</v>
      </c>
      <c r="N277" s="210" t="s">
        <v>446</v>
      </c>
      <c r="O277" s="199" t="s">
        <v>565</v>
      </c>
      <c r="P277" s="241">
        <v>165</v>
      </c>
      <c r="Q277" s="241">
        <v>165</v>
      </c>
      <c r="R277" s="241">
        <v>165</v>
      </c>
      <c r="S277" s="213" t="s">
        <v>695</v>
      </c>
      <c r="T277" s="213" t="s">
        <v>695</v>
      </c>
      <c r="U277" s="211">
        <v>3</v>
      </c>
      <c r="V277" s="212">
        <v>16</v>
      </c>
      <c r="W277" s="212" t="s">
        <v>695</v>
      </c>
      <c r="X277" s="201">
        <v>39</v>
      </c>
      <c r="Y277" s="202" t="s">
        <v>696</v>
      </c>
      <c r="Z277" s="203">
        <v>46265</v>
      </c>
      <c r="AA277" s="214" t="s">
        <v>1330</v>
      </c>
      <c r="AB277" s="284"/>
      <c r="AC277" s="284"/>
      <c r="AD277" s="284"/>
      <c r="AE277" s="284"/>
      <c r="AF277" s="284"/>
      <c r="AG277" s="284"/>
      <c r="AH277" s="284"/>
      <c r="AI277" s="285"/>
      <c r="AJ277" s="286"/>
      <c r="AK277" s="286"/>
      <c r="AL277" s="286"/>
    </row>
    <row r="278" spans="1:38" s="185" customFormat="1" ht="13.2" x14ac:dyDescent="0.25">
      <c r="A278" s="180"/>
      <c r="B278" s="224" t="str">
        <f t="shared" si="15"/>
        <v>BusanSydneyBusan</v>
      </c>
      <c r="C278" s="224" t="str">
        <f t="shared" si="17"/>
        <v>BusanSydney</v>
      </c>
      <c r="D278" s="224" t="str">
        <f t="shared" si="16"/>
        <v>SydneyBusan</v>
      </c>
      <c r="E278" s="210" t="s">
        <v>715</v>
      </c>
      <c r="F278" s="210" t="s">
        <v>359</v>
      </c>
      <c r="G278" s="210" t="s">
        <v>358</v>
      </c>
      <c r="H278" s="210" t="s">
        <v>597</v>
      </c>
      <c r="I278" s="210" t="s">
        <v>1021</v>
      </c>
      <c r="J278" s="210" t="s">
        <v>1022</v>
      </c>
      <c r="K278" s="210" t="s">
        <v>358</v>
      </c>
      <c r="L278" s="210" t="s">
        <v>359</v>
      </c>
      <c r="M278" s="210" t="s">
        <v>748</v>
      </c>
      <c r="N278" s="210" t="s">
        <v>358</v>
      </c>
      <c r="O278" s="199" t="s">
        <v>565</v>
      </c>
      <c r="P278" s="241">
        <v>99</v>
      </c>
      <c r="Q278" s="241">
        <v>99</v>
      </c>
      <c r="R278" s="241">
        <v>99</v>
      </c>
      <c r="S278" s="213" t="s">
        <v>695</v>
      </c>
      <c r="T278" s="213" t="s">
        <v>695</v>
      </c>
      <c r="U278" s="211">
        <v>3</v>
      </c>
      <c r="V278" s="212">
        <v>10</v>
      </c>
      <c r="W278" s="212" t="s">
        <v>695</v>
      </c>
      <c r="X278" s="201">
        <v>30</v>
      </c>
      <c r="Y278" s="202" t="s">
        <v>696</v>
      </c>
      <c r="Z278" s="203">
        <v>46265</v>
      </c>
      <c r="AA278" s="214" t="s">
        <v>1347</v>
      </c>
      <c r="AB278" s="284"/>
      <c r="AC278" s="284"/>
      <c r="AD278" s="284"/>
      <c r="AE278" s="284"/>
      <c r="AF278" s="284"/>
      <c r="AG278" s="284"/>
      <c r="AH278" s="284"/>
      <c r="AI278" s="285"/>
      <c r="AJ278" s="286"/>
      <c r="AK278" s="286"/>
      <c r="AL278" s="286"/>
    </row>
    <row r="279" spans="1:38" s="185" customFormat="1" ht="13.2" x14ac:dyDescent="0.25">
      <c r="A279" s="180"/>
      <c r="B279" s="224" t="str">
        <f t="shared" si="15"/>
        <v>BusanMelbourneBusan</v>
      </c>
      <c r="C279" s="224" t="str">
        <f t="shared" si="17"/>
        <v>BusanMelbourne</v>
      </c>
      <c r="D279" s="224" t="str">
        <f t="shared" si="16"/>
        <v>MelbourneBusan</v>
      </c>
      <c r="E279" s="210" t="s">
        <v>715</v>
      </c>
      <c r="F279" s="210" t="s">
        <v>359</v>
      </c>
      <c r="G279" s="210" t="s">
        <v>358</v>
      </c>
      <c r="H279" s="210" t="s">
        <v>598</v>
      </c>
      <c r="I279" s="210" t="s">
        <v>1023</v>
      </c>
      <c r="J279" s="210" t="s">
        <v>1022</v>
      </c>
      <c r="K279" s="210" t="s">
        <v>358</v>
      </c>
      <c r="L279" s="210" t="s">
        <v>359</v>
      </c>
      <c r="M279" s="210" t="s">
        <v>748</v>
      </c>
      <c r="N279" s="210" t="s">
        <v>358</v>
      </c>
      <c r="O279" s="199" t="s">
        <v>565</v>
      </c>
      <c r="P279" s="241">
        <v>95</v>
      </c>
      <c r="Q279" s="241">
        <v>95</v>
      </c>
      <c r="R279" s="241">
        <v>95</v>
      </c>
      <c r="S279" s="213" t="s">
        <v>695</v>
      </c>
      <c r="T279" s="213" t="s">
        <v>695</v>
      </c>
      <c r="U279" s="211">
        <v>3</v>
      </c>
      <c r="V279" s="212">
        <v>10</v>
      </c>
      <c r="W279" s="212" t="s">
        <v>695</v>
      </c>
      <c r="X279" s="201">
        <v>30</v>
      </c>
      <c r="Y279" s="202" t="s">
        <v>696</v>
      </c>
      <c r="Z279" s="203">
        <v>46265</v>
      </c>
      <c r="AA279" s="214" t="s">
        <v>1347</v>
      </c>
      <c r="AB279" s="284"/>
      <c r="AC279" s="284"/>
      <c r="AD279" s="284"/>
      <c r="AE279" s="284"/>
      <c r="AF279" s="284"/>
      <c r="AG279" s="284"/>
      <c r="AH279" s="284"/>
      <c r="AI279" s="285"/>
      <c r="AJ279" s="286"/>
      <c r="AK279" s="286"/>
      <c r="AL279" s="286"/>
    </row>
    <row r="280" spans="1:38" s="185" customFormat="1" ht="13.2" x14ac:dyDescent="0.25">
      <c r="A280" s="180"/>
      <c r="B280" s="224" t="str">
        <f t="shared" si="15"/>
        <v>BusanFremantleSingapore</v>
      </c>
      <c r="C280" s="224" t="str">
        <f t="shared" si="17"/>
        <v>BusanFremantle</v>
      </c>
      <c r="D280" s="224" t="str">
        <f t="shared" si="16"/>
        <v>FremantleSingapore</v>
      </c>
      <c r="E280" s="210" t="s">
        <v>715</v>
      </c>
      <c r="F280" s="210" t="s">
        <v>359</v>
      </c>
      <c r="G280" s="210" t="s">
        <v>358</v>
      </c>
      <c r="H280" s="210" t="s">
        <v>601</v>
      </c>
      <c r="I280" s="210" t="s">
        <v>1024</v>
      </c>
      <c r="J280" s="210" t="s">
        <v>1022</v>
      </c>
      <c r="K280" s="210" t="s">
        <v>446</v>
      </c>
      <c r="L280" s="210" t="s">
        <v>446</v>
      </c>
      <c r="M280" s="210" t="s">
        <v>694</v>
      </c>
      <c r="N280" s="210" t="s">
        <v>446</v>
      </c>
      <c r="O280" s="199" t="s">
        <v>565</v>
      </c>
      <c r="P280" s="241">
        <v>96</v>
      </c>
      <c r="Q280" s="241">
        <v>96</v>
      </c>
      <c r="R280" s="241">
        <v>96</v>
      </c>
      <c r="S280" s="213" t="s">
        <v>695</v>
      </c>
      <c r="T280" s="213" t="s">
        <v>695</v>
      </c>
      <c r="U280" s="211">
        <v>3</v>
      </c>
      <c r="V280" s="212">
        <v>16</v>
      </c>
      <c r="W280" s="212" t="s">
        <v>695</v>
      </c>
      <c r="X280" s="201">
        <v>29</v>
      </c>
      <c r="Y280" s="202" t="s">
        <v>696</v>
      </c>
      <c r="Z280" s="203">
        <v>46265</v>
      </c>
      <c r="AA280" s="214" t="s">
        <v>1347</v>
      </c>
      <c r="AB280" s="284"/>
      <c r="AC280" s="284"/>
      <c r="AD280" s="284"/>
      <c r="AE280" s="284"/>
      <c r="AF280" s="284"/>
      <c r="AG280" s="284"/>
      <c r="AH280" s="284"/>
      <c r="AI280" s="285"/>
      <c r="AJ280" s="286"/>
      <c r="AK280" s="286"/>
      <c r="AL280" s="286"/>
    </row>
    <row r="281" spans="1:38" s="185" customFormat="1" ht="13.2" x14ac:dyDescent="0.25">
      <c r="A281" s="180"/>
      <c r="B281" s="224" t="str">
        <f t="shared" si="15"/>
        <v>BusanBrisbaneSingapore</v>
      </c>
      <c r="C281" s="224" t="str">
        <f t="shared" si="17"/>
        <v>BusanBrisbane</v>
      </c>
      <c r="D281" s="224" t="str">
        <f t="shared" si="16"/>
        <v>BrisbaneSingapore</v>
      </c>
      <c r="E281" s="210" t="s">
        <v>715</v>
      </c>
      <c r="F281" s="210" t="s">
        <v>359</v>
      </c>
      <c r="G281" s="210" t="s">
        <v>358</v>
      </c>
      <c r="H281" s="210" t="s">
        <v>599</v>
      </c>
      <c r="I281" s="210" t="s">
        <v>1025</v>
      </c>
      <c r="J281" s="210" t="s">
        <v>1022</v>
      </c>
      <c r="K281" s="210" t="s">
        <v>446</v>
      </c>
      <c r="L281" s="210" t="s">
        <v>446</v>
      </c>
      <c r="M281" s="210" t="s">
        <v>694</v>
      </c>
      <c r="N281" s="210" t="s">
        <v>446</v>
      </c>
      <c r="O281" s="199" t="s">
        <v>565</v>
      </c>
      <c r="P281" s="241">
        <v>91</v>
      </c>
      <c r="Q281" s="241">
        <v>91</v>
      </c>
      <c r="R281" s="241">
        <v>91</v>
      </c>
      <c r="S281" s="213" t="s">
        <v>695</v>
      </c>
      <c r="T281" s="213" t="s">
        <v>695</v>
      </c>
      <c r="U281" s="211">
        <v>3</v>
      </c>
      <c r="V281" s="212">
        <v>16</v>
      </c>
      <c r="W281" s="212" t="s">
        <v>695</v>
      </c>
      <c r="X281" s="201">
        <v>30</v>
      </c>
      <c r="Y281" s="202" t="s">
        <v>696</v>
      </c>
      <c r="Z281" s="203">
        <v>46265</v>
      </c>
      <c r="AA281" s="214" t="s">
        <v>1347</v>
      </c>
      <c r="AB281" s="284"/>
      <c r="AC281" s="284"/>
      <c r="AD281" s="284"/>
      <c r="AE281" s="284"/>
      <c r="AF281" s="284"/>
      <c r="AG281" s="284"/>
      <c r="AH281" s="284"/>
      <c r="AI281" s="285"/>
      <c r="AJ281" s="286"/>
      <c r="AK281" s="286"/>
      <c r="AL281" s="286"/>
    </row>
    <row r="282" spans="1:38" s="185" customFormat="1" ht="13.2" x14ac:dyDescent="0.25">
      <c r="A282" s="180"/>
      <c r="B282" s="224" t="str">
        <f t="shared" si="15"/>
        <v>BusanAdelaideSingapore</v>
      </c>
      <c r="C282" s="224" t="str">
        <f t="shared" si="17"/>
        <v>BusanAdelaide</v>
      </c>
      <c r="D282" s="224" t="str">
        <f t="shared" si="16"/>
        <v>AdelaideSingapore</v>
      </c>
      <c r="E282" s="210" t="s">
        <v>715</v>
      </c>
      <c r="F282" s="210" t="s">
        <v>359</v>
      </c>
      <c r="G282" s="210" t="s">
        <v>358</v>
      </c>
      <c r="H282" s="210" t="s">
        <v>600</v>
      </c>
      <c r="I282" s="210" t="s">
        <v>1026</v>
      </c>
      <c r="J282" s="210" t="s">
        <v>1022</v>
      </c>
      <c r="K282" s="210" t="s">
        <v>446</v>
      </c>
      <c r="L282" s="210" t="s">
        <v>446</v>
      </c>
      <c r="M282" s="210" t="s">
        <v>694</v>
      </c>
      <c r="N282" s="210" t="s">
        <v>446</v>
      </c>
      <c r="O282" s="199" t="s">
        <v>565</v>
      </c>
      <c r="P282" s="241">
        <v>91</v>
      </c>
      <c r="Q282" s="241">
        <v>91</v>
      </c>
      <c r="R282" s="241">
        <v>91</v>
      </c>
      <c r="S282" s="213" t="s">
        <v>695</v>
      </c>
      <c r="T282" s="213" t="s">
        <v>695</v>
      </c>
      <c r="U282" s="211">
        <v>3</v>
      </c>
      <c r="V282" s="212">
        <v>16</v>
      </c>
      <c r="W282" s="212" t="s">
        <v>695</v>
      </c>
      <c r="X282" s="201">
        <v>39</v>
      </c>
      <c r="Y282" s="202" t="s">
        <v>696</v>
      </c>
      <c r="Z282" s="203">
        <v>46265</v>
      </c>
      <c r="AA282" s="214" t="s">
        <v>1347</v>
      </c>
      <c r="AB282" s="284"/>
      <c r="AC282" s="284"/>
      <c r="AD282" s="284"/>
      <c r="AE282" s="284"/>
      <c r="AF282" s="284"/>
      <c r="AG282" s="284"/>
      <c r="AH282" s="284"/>
      <c r="AI282" s="285"/>
      <c r="AJ282" s="286"/>
      <c r="AK282" s="286"/>
      <c r="AL282" s="286"/>
    </row>
    <row r="283" spans="1:38" s="185" customFormat="1" ht="13.2" x14ac:dyDescent="0.25">
      <c r="A283" s="180"/>
      <c r="B283" s="224" t="str">
        <f t="shared" si="15"/>
        <v>Pasir GudangSydneySingapore</v>
      </c>
      <c r="C283" s="224" t="str">
        <f t="shared" si="17"/>
        <v>Pasir GudangSydney</v>
      </c>
      <c r="D283" s="224" t="str">
        <f t="shared" si="16"/>
        <v>SydneySingapore</v>
      </c>
      <c r="E283" s="210" t="s">
        <v>715</v>
      </c>
      <c r="F283" s="210" t="s">
        <v>366</v>
      </c>
      <c r="G283" s="210" t="s">
        <v>365</v>
      </c>
      <c r="H283" s="210" t="s">
        <v>597</v>
      </c>
      <c r="I283" s="210" t="s">
        <v>1027</v>
      </c>
      <c r="J283" s="210" t="s">
        <v>1028</v>
      </c>
      <c r="K283" s="210" t="s">
        <v>446</v>
      </c>
      <c r="L283" s="210" t="s">
        <v>446</v>
      </c>
      <c r="M283" s="210" t="s">
        <v>694</v>
      </c>
      <c r="N283" s="210" t="s">
        <v>446</v>
      </c>
      <c r="O283" s="199" t="s">
        <v>565</v>
      </c>
      <c r="P283" s="241">
        <v>63</v>
      </c>
      <c r="Q283" s="241">
        <v>63</v>
      </c>
      <c r="R283" s="241">
        <v>63</v>
      </c>
      <c r="S283" s="213" t="s">
        <v>695</v>
      </c>
      <c r="T283" s="213" t="s">
        <v>695</v>
      </c>
      <c r="U283" s="211">
        <v>3</v>
      </c>
      <c r="V283" s="212">
        <v>9</v>
      </c>
      <c r="W283" s="212" t="s">
        <v>695</v>
      </c>
      <c r="X283" s="201">
        <v>27</v>
      </c>
      <c r="Y283" s="202" t="s">
        <v>696</v>
      </c>
      <c r="Z283" s="203">
        <v>46265</v>
      </c>
      <c r="AA283" s="214" t="s">
        <v>1347</v>
      </c>
      <c r="AB283" s="284"/>
      <c r="AC283" s="284"/>
      <c r="AD283" s="284"/>
      <c r="AE283" s="284"/>
      <c r="AF283" s="284"/>
      <c r="AG283" s="284"/>
      <c r="AH283" s="284"/>
      <c r="AI283" s="285"/>
      <c r="AJ283" s="286"/>
      <c r="AK283" s="286"/>
      <c r="AL283" s="286"/>
    </row>
    <row r="284" spans="1:38" s="185" customFormat="1" ht="13.2" x14ac:dyDescent="0.25">
      <c r="A284" s="180"/>
      <c r="B284" s="224" t="str">
        <f t="shared" si="15"/>
        <v>Pasir GudangMelbourneSingapore</v>
      </c>
      <c r="C284" s="224" t="str">
        <f t="shared" si="17"/>
        <v>Pasir GudangMelbourne</v>
      </c>
      <c r="D284" s="224" t="str">
        <f t="shared" si="16"/>
        <v>MelbourneSingapore</v>
      </c>
      <c r="E284" s="210" t="s">
        <v>715</v>
      </c>
      <c r="F284" s="210" t="s">
        <v>366</v>
      </c>
      <c r="G284" s="210" t="s">
        <v>365</v>
      </c>
      <c r="H284" s="210" t="s">
        <v>598</v>
      </c>
      <c r="I284" s="210" t="s">
        <v>1029</v>
      </c>
      <c r="J284" s="210" t="s">
        <v>1028</v>
      </c>
      <c r="K284" s="210" t="s">
        <v>446</v>
      </c>
      <c r="L284" s="210" t="s">
        <v>446</v>
      </c>
      <c r="M284" s="210" t="s">
        <v>694</v>
      </c>
      <c r="N284" s="210" t="s">
        <v>446</v>
      </c>
      <c r="O284" s="199" t="s">
        <v>565</v>
      </c>
      <c r="P284" s="241">
        <v>63</v>
      </c>
      <c r="Q284" s="241">
        <v>63</v>
      </c>
      <c r="R284" s="241">
        <v>63</v>
      </c>
      <c r="S284" s="213" t="s">
        <v>695</v>
      </c>
      <c r="T284" s="213" t="s">
        <v>695</v>
      </c>
      <c r="U284" s="211">
        <v>3</v>
      </c>
      <c r="V284" s="212">
        <v>9</v>
      </c>
      <c r="W284" s="212" t="s">
        <v>695</v>
      </c>
      <c r="X284" s="201">
        <v>23</v>
      </c>
      <c r="Y284" s="202" t="s">
        <v>696</v>
      </c>
      <c r="Z284" s="203">
        <v>46265</v>
      </c>
      <c r="AA284" s="214" t="s">
        <v>1347</v>
      </c>
      <c r="AB284" s="284"/>
      <c r="AC284" s="284"/>
      <c r="AD284" s="284"/>
      <c r="AE284" s="284"/>
      <c r="AF284" s="284"/>
      <c r="AG284" s="284"/>
      <c r="AH284" s="284"/>
      <c r="AI284" s="285"/>
      <c r="AJ284" s="286"/>
      <c r="AK284" s="286"/>
      <c r="AL284" s="286"/>
    </row>
    <row r="285" spans="1:38" s="185" customFormat="1" ht="13.2" x14ac:dyDescent="0.25">
      <c r="A285" s="180"/>
      <c r="B285" s="224" t="str">
        <f t="shared" si="15"/>
        <v>Pasir GudangFremantleSingapore</v>
      </c>
      <c r="C285" s="224" t="str">
        <f t="shared" si="17"/>
        <v>Pasir GudangFremantle</v>
      </c>
      <c r="D285" s="224" t="str">
        <f t="shared" si="16"/>
        <v>FremantleSingapore</v>
      </c>
      <c r="E285" s="210" t="s">
        <v>715</v>
      </c>
      <c r="F285" s="210" t="s">
        <v>366</v>
      </c>
      <c r="G285" s="210" t="s">
        <v>365</v>
      </c>
      <c r="H285" s="210" t="s">
        <v>601</v>
      </c>
      <c r="I285" s="210" t="s">
        <v>1030</v>
      </c>
      <c r="J285" s="210" t="s">
        <v>1028</v>
      </c>
      <c r="K285" s="210" t="s">
        <v>446</v>
      </c>
      <c r="L285" s="210" t="s">
        <v>446</v>
      </c>
      <c r="M285" s="210" t="s">
        <v>694</v>
      </c>
      <c r="N285" s="210" t="s">
        <v>446</v>
      </c>
      <c r="O285" s="199" t="s">
        <v>565</v>
      </c>
      <c r="P285" s="241">
        <v>79</v>
      </c>
      <c r="Q285" s="241">
        <v>79</v>
      </c>
      <c r="R285" s="241">
        <v>79</v>
      </c>
      <c r="S285" s="213" t="s">
        <v>695</v>
      </c>
      <c r="T285" s="213" t="s">
        <v>695</v>
      </c>
      <c r="U285" s="211">
        <v>3</v>
      </c>
      <c r="V285" s="212">
        <v>9</v>
      </c>
      <c r="W285" s="212" t="s">
        <v>695</v>
      </c>
      <c r="X285" s="201">
        <v>22</v>
      </c>
      <c r="Y285" s="202" t="s">
        <v>696</v>
      </c>
      <c r="Z285" s="203">
        <v>46265</v>
      </c>
      <c r="AA285" s="214" t="s">
        <v>1347</v>
      </c>
      <c r="AB285" s="284"/>
      <c r="AC285" s="284"/>
      <c r="AD285" s="284"/>
      <c r="AE285" s="284"/>
      <c r="AF285" s="284"/>
      <c r="AG285" s="284"/>
      <c r="AH285" s="284"/>
      <c r="AI285" s="285"/>
      <c r="AJ285" s="286"/>
      <c r="AK285" s="286"/>
      <c r="AL285" s="286"/>
    </row>
    <row r="286" spans="1:38" s="185" customFormat="1" ht="13.2" x14ac:dyDescent="0.25">
      <c r="A286" s="180"/>
      <c r="B286" s="224" t="str">
        <f t="shared" si="15"/>
        <v>Pasir GudangBrisbaneSingapore</v>
      </c>
      <c r="C286" s="224" t="str">
        <f t="shared" si="17"/>
        <v>Pasir GudangBrisbane</v>
      </c>
      <c r="D286" s="224" t="str">
        <f t="shared" si="16"/>
        <v>BrisbaneSingapore</v>
      </c>
      <c r="E286" s="210" t="s">
        <v>715</v>
      </c>
      <c r="F286" s="210" t="s">
        <v>366</v>
      </c>
      <c r="G286" s="210" t="s">
        <v>365</v>
      </c>
      <c r="H286" s="210" t="s">
        <v>599</v>
      </c>
      <c r="I286" s="210" t="s">
        <v>1031</v>
      </c>
      <c r="J286" s="210" t="s">
        <v>1028</v>
      </c>
      <c r="K286" s="210" t="s">
        <v>446</v>
      </c>
      <c r="L286" s="210" t="s">
        <v>446</v>
      </c>
      <c r="M286" s="210" t="s">
        <v>694</v>
      </c>
      <c r="N286" s="210" t="s">
        <v>446</v>
      </c>
      <c r="O286" s="199" t="s">
        <v>565</v>
      </c>
      <c r="P286" s="241">
        <v>63</v>
      </c>
      <c r="Q286" s="241">
        <v>63</v>
      </c>
      <c r="R286" s="241">
        <v>63</v>
      </c>
      <c r="S286" s="213" t="s">
        <v>695</v>
      </c>
      <c r="T286" s="213" t="s">
        <v>695</v>
      </c>
      <c r="U286" s="211">
        <v>3</v>
      </c>
      <c r="V286" s="212">
        <v>9</v>
      </c>
      <c r="W286" s="212" t="s">
        <v>695</v>
      </c>
      <c r="X286" s="201">
        <v>23</v>
      </c>
      <c r="Y286" s="202" t="s">
        <v>696</v>
      </c>
      <c r="Z286" s="203">
        <v>46265</v>
      </c>
      <c r="AA286" s="214" t="s">
        <v>1347</v>
      </c>
      <c r="AB286" s="284"/>
      <c r="AC286" s="284"/>
      <c r="AD286" s="284"/>
      <c r="AE286" s="284"/>
      <c r="AF286" s="284"/>
      <c r="AG286" s="284"/>
      <c r="AH286" s="284"/>
      <c r="AI286" s="285"/>
      <c r="AJ286" s="286"/>
      <c r="AK286" s="286"/>
      <c r="AL286" s="286"/>
    </row>
    <row r="287" spans="1:38" s="185" customFormat="1" ht="13.2" x14ac:dyDescent="0.25">
      <c r="A287" s="180"/>
      <c r="B287" s="224" t="str">
        <f t="shared" si="15"/>
        <v>Pasir GudangAdelaideSingapore</v>
      </c>
      <c r="C287" s="224" t="str">
        <f t="shared" si="17"/>
        <v>Pasir GudangAdelaide</v>
      </c>
      <c r="D287" s="224" t="str">
        <f t="shared" si="16"/>
        <v>AdelaideSingapore</v>
      </c>
      <c r="E287" s="210" t="s">
        <v>715</v>
      </c>
      <c r="F287" s="210" t="s">
        <v>366</v>
      </c>
      <c r="G287" s="210" t="s">
        <v>365</v>
      </c>
      <c r="H287" s="210" t="s">
        <v>600</v>
      </c>
      <c r="I287" s="210" t="s">
        <v>1032</v>
      </c>
      <c r="J287" s="210" t="s">
        <v>1028</v>
      </c>
      <c r="K287" s="210" t="s">
        <v>446</v>
      </c>
      <c r="L287" s="210" t="s">
        <v>446</v>
      </c>
      <c r="M287" s="210" t="s">
        <v>694</v>
      </c>
      <c r="N287" s="210" t="s">
        <v>446</v>
      </c>
      <c r="O287" s="199" t="s">
        <v>565</v>
      </c>
      <c r="P287" s="241">
        <v>63</v>
      </c>
      <c r="Q287" s="241">
        <v>63</v>
      </c>
      <c r="R287" s="241">
        <v>63</v>
      </c>
      <c r="S287" s="213" t="s">
        <v>695</v>
      </c>
      <c r="T287" s="213" t="s">
        <v>695</v>
      </c>
      <c r="U287" s="211">
        <v>3</v>
      </c>
      <c r="V287" s="212">
        <v>9</v>
      </c>
      <c r="W287" s="212" t="s">
        <v>695</v>
      </c>
      <c r="X287" s="201">
        <v>32</v>
      </c>
      <c r="Y287" s="202" t="s">
        <v>696</v>
      </c>
      <c r="Z287" s="203">
        <v>46265</v>
      </c>
      <c r="AA287" s="214" t="s">
        <v>1347</v>
      </c>
      <c r="AB287" s="284"/>
      <c r="AC287" s="284"/>
      <c r="AD287" s="284"/>
      <c r="AE287" s="284"/>
      <c r="AF287" s="284"/>
      <c r="AG287" s="284"/>
      <c r="AH287" s="284"/>
      <c r="AI287" s="285"/>
      <c r="AJ287" s="286"/>
      <c r="AK287" s="286"/>
      <c r="AL287" s="286"/>
    </row>
    <row r="288" spans="1:38" s="185" customFormat="1" ht="13.2" x14ac:dyDescent="0.25">
      <c r="A288" s="180"/>
      <c r="B288" s="224" t="str">
        <f t="shared" si="15"/>
        <v>PenangSydneySingapore</v>
      </c>
      <c r="C288" s="224" t="str">
        <f t="shared" si="17"/>
        <v>PenangSydney</v>
      </c>
      <c r="D288" s="224" t="str">
        <f t="shared" si="16"/>
        <v>SydneySingapore</v>
      </c>
      <c r="E288" s="210" t="s">
        <v>715</v>
      </c>
      <c r="F288" s="210" t="s">
        <v>366</v>
      </c>
      <c r="G288" s="210" t="s">
        <v>372</v>
      </c>
      <c r="H288" s="210" t="s">
        <v>597</v>
      </c>
      <c r="I288" s="210" t="s">
        <v>1033</v>
      </c>
      <c r="J288" s="210" t="s">
        <v>1034</v>
      </c>
      <c r="K288" s="210" t="s">
        <v>446</v>
      </c>
      <c r="L288" s="210" t="s">
        <v>446</v>
      </c>
      <c r="M288" s="210" t="s">
        <v>694</v>
      </c>
      <c r="N288" s="210" t="s">
        <v>446</v>
      </c>
      <c r="O288" s="199" t="s">
        <v>565</v>
      </c>
      <c r="P288" s="241">
        <v>63</v>
      </c>
      <c r="Q288" s="241">
        <v>63</v>
      </c>
      <c r="R288" s="241">
        <v>63</v>
      </c>
      <c r="S288" s="213" t="s">
        <v>695</v>
      </c>
      <c r="T288" s="213" t="s">
        <v>695</v>
      </c>
      <c r="U288" s="211">
        <v>3</v>
      </c>
      <c r="V288" s="212">
        <v>9</v>
      </c>
      <c r="W288" s="212" t="s">
        <v>695</v>
      </c>
      <c r="X288" s="201">
        <v>28</v>
      </c>
      <c r="Y288" s="202" t="s">
        <v>696</v>
      </c>
      <c r="Z288" s="203">
        <v>46265</v>
      </c>
      <c r="AA288" s="214" t="s">
        <v>1347</v>
      </c>
      <c r="AB288" s="284"/>
      <c r="AC288" s="284"/>
      <c r="AD288" s="284"/>
      <c r="AE288" s="284"/>
      <c r="AF288" s="284"/>
      <c r="AG288" s="284"/>
      <c r="AH288" s="284"/>
      <c r="AI288" s="285"/>
      <c r="AJ288" s="286"/>
      <c r="AK288" s="286"/>
      <c r="AL288" s="286"/>
    </row>
    <row r="289" spans="1:38" s="185" customFormat="1" ht="13.2" x14ac:dyDescent="0.25">
      <c r="A289" s="180"/>
      <c r="B289" s="224" t="str">
        <f t="shared" si="15"/>
        <v>PenangMelbourneSingapore</v>
      </c>
      <c r="C289" s="224" t="str">
        <f t="shared" si="17"/>
        <v>PenangMelbourne</v>
      </c>
      <c r="D289" s="224" t="str">
        <f t="shared" si="16"/>
        <v>MelbourneSingapore</v>
      </c>
      <c r="E289" s="210" t="s">
        <v>715</v>
      </c>
      <c r="F289" s="210" t="s">
        <v>366</v>
      </c>
      <c r="G289" s="210" t="s">
        <v>372</v>
      </c>
      <c r="H289" s="210" t="s">
        <v>598</v>
      </c>
      <c r="I289" s="210" t="s">
        <v>1035</v>
      </c>
      <c r="J289" s="210" t="s">
        <v>1034</v>
      </c>
      <c r="K289" s="210" t="s">
        <v>446</v>
      </c>
      <c r="L289" s="210" t="s">
        <v>446</v>
      </c>
      <c r="M289" s="210" t="s">
        <v>694</v>
      </c>
      <c r="N289" s="210" t="s">
        <v>446</v>
      </c>
      <c r="O289" s="199" t="s">
        <v>565</v>
      </c>
      <c r="P289" s="241">
        <v>63</v>
      </c>
      <c r="Q289" s="241">
        <v>63</v>
      </c>
      <c r="R289" s="241">
        <v>63</v>
      </c>
      <c r="S289" s="213" t="s">
        <v>695</v>
      </c>
      <c r="T289" s="213" t="s">
        <v>695</v>
      </c>
      <c r="U289" s="211">
        <v>3</v>
      </c>
      <c r="V289" s="212">
        <v>9</v>
      </c>
      <c r="W289" s="212" t="s">
        <v>695</v>
      </c>
      <c r="X289" s="201">
        <v>24</v>
      </c>
      <c r="Y289" s="202" t="s">
        <v>696</v>
      </c>
      <c r="Z289" s="203">
        <v>46265</v>
      </c>
      <c r="AA289" s="214" t="s">
        <v>1347</v>
      </c>
      <c r="AB289" s="284"/>
      <c r="AC289" s="284"/>
      <c r="AD289" s="284"/>
      <c r="AE289" s="284"/>
      <c r="AF289" s="284"/>
      <c r="AG289" s="284"/>
      <c r="AH289" s="284"/>
      <c r="AI289" s="285"/>
      <c r="AJ289" s="286"/>
      <c r="AK289" s="286"/>
      <c r="AL289" s="286"/>
    </row>
    <row r="290" spans="1:38" s="185" customFormat="1" ht="13.2" x14ac:dyDescent="0.25">
      <c r="A290" s="180"/>
      <c r="B290" s="224" t="str">
        <f t="shared" si="15"/>
        <v>PenangFremantleSingapore</v>
      </c>
      <c r="C290" s="224" t="str">
        <f t="shared" si="17"/>
        <v>PenangFremantle</v>
      </c>
      <c r="D290" s="224" t="str">
        <f t="shared" si="16"/>
        <v>FremantleSingapore</v>
      </c>
      <c r="E290" s="210" t="s">
        <v>715</v>
      </c>
      <c r="F290" s="210" t="s">
        <v>366</v>
      </c>
      <c r="G290" s="210" t="s">
        <v>372</v>
      </c>
      <c r="H290" s="210" t="s">
        <v>601</v>
      </c>
      <c r="I290" s="210" t="s">
        <v>1036</v>
      </c>
      <c r="J290" s="210" t="s">
        <v>1034</v>
      </c>
      <c r="K290" s="210" t="s">
        <v>446</v>
      </c>
      <c r="L290" s="210" t="s">
        <v>446</v>
      </c>
      <c r="M290" s="210" t="s">
        <v>694</v>
      </c>
      <c r="N290" s="210" t="s">
        <v>446</v>
      </c>
      <c r="O290" s="199" t="s">
        <v>565</v>
      </c>
      <c r="P290" s="241">
        <v>85</v>
      </c>
      <c r="Q290" s="241">
        <v>85</v>
      </c>
      <c r="R290" s="241">
        <v>85</v>
      </c>
      <c r="S290" s="213" t="s">
        <v>695</v>
      </c>
      <c r="T290" s="213" t="s">
        <v>695</v>
      </c>
      <c r="U290" s="211">
        <v>3</v>
      </c>
      <c r="V290" s="212">
        <v>9</v>
      </c>
      <c r="W290" s="212" t="s">
        <v>695</v>
      </c>
      <c r="X290" s="201">
        <v>23</v>
      </c>
      <c r="Y290" s="202" t="s">
        <v>696</v>
      </c>
      <c r="Z290" s="203">
        <v>46265</v>
      </c>
      <c r="AA290" s="214" t="s">
        <v>1347</v>
      </c>
      <c r="AB290" s="284"/>
      <c r="AC290" s="284"/>
      <c r="AD290" s="284"/>
      <c r="AE290" s="284"/>
      <c r="AF290" s="284"/>
      <c r="AG290" s="284"/>
      <c r="AH290" s="284"/>
      <c r="AI290" s="285"/>
      <c r="AJ290" s="286"/>
      <c r="AK290" s="286"/>
      <c r="AL290" s="286"/>
    </row>
    <row r="291" spans="1:38" s="185" customFormat="1" ht="13.2" x14ac:dyDescent="0.25">
      <c r="A291" s="180"/>
      <c r="B291" s="224" t="str">
        <f t="shared" si="15"/>
        <v>PenangBrisbaneSingapore</v>
      </c>
      <c r="C291" s="224" t="str">
        <f t="shared" si="17"/>
        <v>PenangBrisbane</v>
      </c>
      <c r="D291" s="224" t="str">
        <f t="shared" si="16"/>
        <v>BrisbaneSingapore</v>
      </c>
      <c r="E291" s="210" t="s">
        <v>715</v>
      </c>
      <c r="F291" s="210" t="s">
        <v>366</v>
      </c>
      <c r="G291" s="210" t="s">
        <v>372</v>
      </c>
      <c r="H291" s="210" t="s">
        <v>599</v>
      </c>
      <c r="I291" s="210" t="s">
        <v>1037</v>
      </c>
      <c r="J291" s="210" t="s">
        <v>1034</v>
      </c>
      <c r="K291" s="210" t="s">
        <v>446</v>
      </c>
      <c r="L291" s="210" t="s">
        <v>446</v>
      </c>
      <c r="M291" s="210" t="s">
        <v>694</v>
      </c>
      <c r="N291" s="210" t="s">
        <v>446</v>
      </c>
      <c r="O291" s="199" t="s">
        <v>565</v>
      </c>
      <c r="P291" s="241">
        <v>91</v>
      </c>
      <c r="Q291" s="241">
        <v>91</v>
      </c>
      <c r="R291" s="241">
        <v>91</v>
      </c>
      <c r="S291" s="213" t="s">
        <v>695</v>
      </c>
      <c r="T291" s="213" t="s">
        <v>695</v>
      </c>
      <c r="U291" s="211">
        <v>3</v>
      </c>
      <c r="V291" s="212">
        <v>9</v>
      </c>
      <c r="W291" s="212" t="s">
        <v>695</v>
      </c>
      <c r="X291" s="201">
        <v>24</v>
      </c>
      <c r="Y291" s="202" t="s">
        <v>696</v>
      </c>
      <c r="Z291" s="203">
        <v>46265</v>
      </c>
      <c r="AA291" s="214" t="s">
        <v>1347</v>
      </c>
      <c r="AB291" s="284"/>
      <c r="AC291" s="284"/>
      <c r="AD291" s="284"/>
      <c r="AE291" s="284"/>
      <c r="AF291" s="284"/>
      <c r="AG291" s="284"/>
      <c r="AH291" s="284"/>
      <c r="AI291" s="285"/>
      <c r="AJ291" s="286"/>
      <c r="AK291" s="286"/>
      <c r="AL291" s="286"/>
    </row>
    <row r="292" spans="1:38" s="185" customFormat="1" ht="13.2" x14ac:dyDescent="0.25">
      <c r="A292" s="180"/>
      <c r="B292" s="224" t="str">
        <f t="shared" si="15"/>
        <v>PenangAdelaideSingapore</v>
      </c>
      <c r="C292" s="224" t="str">
        <f t="shared" si="17"/>
        <v>PenangAdelaide</v>
      </c>
      <c r="D292" s="224" t="str">
        <f t="shared" si="16"/>
        <v>AdelaideSingapore</v>
      </c>
      <c r="E292" s="210" t="s">
        <v>715</v>
      </c>
      <c r="F292" s="210" t="s">
        <v>366</v>
      </c>
      <c r="G292" s="210" t="s">
        <v>372</v>
      </c>
      <c r="H292" s="210" t="s">
        <v>600</v>
      </c>
      <c r="I292" s="210" t="s">
        <v>1038</v>
      </c>
      <c r="J292" s="210" t="s">
        <v>1034</v>
      </c>
      <c r="K292" s="210" t="s">
        <v>446</v>
      </c>
      <c r="L292" s="210" t="s">
        <v>446</v>
      </c>
      <c r="M292" s="210" t="s">
        <v>694</v>
      </c>
      <c r="N292" s="210" t="s">
        <v>446</v>
      </c>
      <c r="O292" s="199" t="s">
        <v>565</v>
      </c>
      <c r="P292" s="241">
        <v>88</v>
      </c>
      <c r="Q292" s="241">
        <v>88</v>
      </c>
      <c r="R292" s="241">
        <v>88</v>
      </c>
      <c r="S292" s="213" t="s">
        <v>695</v>
      </c>
      <c r="T292" s="213" t="s">
        <v>695</v>
      </c>
      <c r="U292" s="211">
        <v>3</v>
      </c>
      <c r="V292" s="212">
        <v>9</v>
      </c>
      <c r="W292" s="212" t="s">
        <v>695</v>
      </c>
      <c r="X292" s="201">
        <v>33</v>
      </c>
      <c r="Y292" s="202" t="s">
        <v>696</v>
      </c>
      <c r="Z292" s="203">
        <v>46265</v>
      </c>
      <c r="AA292" s="214" t="s">
        <v>1347</v>
      </c>
      <c r="AB292" s="284"/>
      <c r="AC292" s="284"/>
      <c r="AD292" s="284"/>
      <c r="AE292" s="284"/>
      <c r="AF292" s="284"/>
      <c r="AG292" s="284"/>
      <c r="AH292" s="284"/>
      <c r="AI292" s="285"/>
      <c r="AJ292" s="286"/>
      <c r="AK292" s="286"/>
      <c r="AL292" s="286"/>
    </row>
    <row r="293" spans="1:38" s="185" customFormat="1" ht="13.2" x14ac:dyDescent="0.25">
      <c r="A293" s="180"/>
      <c r="B293" s="224" t="str">
        <f t="shared" si="15"/>
        <v>Port KelangSydneySingapore</v>
      </c>
      <c r="C293" s="224" t="str">
        <f t="shared" si="17"/>
        <v>Port KelangSydney</v>
      </c>
      <c r="D293" s="224" t="str">
        <f t="shared" si="16"/>
        <v>SydneySingapore</v>
      </c>
      <c r="E293" s="210" t="s">
        <v>715</v>
      </c>
      <c r="F293" s="210" t="s">
        <v>366</v>
      </c>
      <c r="G293" s="210" t="s">
        <v>377</v>
      </c>
      <c r="H293" s="210" t="s">
        <v>597</v>
      </c>
      <c r="I293" s="210" t="s">
        <v>1039</v>
      </c>
      <c r="J293" s="210" t="s">
        <v>1040</v>
      </c>
      <c r="K293" s="210" t="s">
        <v>446</v>
      </c>
      <c r="L293" s="210" t="s">
        <v>446</v>
      </c>
      <c r="M293" s="210" t="s">
        <v>694</v>
      </c>
      <c r="N293" s="210" t="s">
        <v>446</v>
      </c>
      <c r="O293" s="199" t="s">
        <v>565</v>
      </c>
      <c r="P293" s="241">
        <v>63</v>
      </c>
      <c r="Q293" s="241">
        <v>63</v>
      </c>
      <c r="R293" s="241">
        <v>63</v>
      </c>
      <c r="S293" s="213" t="s">
        <v>695</v>
      </c>
      <c r="T293" s="213" t="s">
        <v>695</v>
      </c>
      <c r="U293" s="211">
        <v>3</v>
      </c>
      <c r="V293" s="212">
        <v>9</v>
      </c>
      <c r="W293" s="212" t="s">
        <v>695</v>
      </c>
      <c r="X293" s="201">
        <v>28</v>
      </c>
      <c r="Y293" s="202" t="s">
        <v>696</v>
      </c>
      <c r="Z293" s="203">
        <v>46265</v>
      </c>
      <c r="AA293" s="214" t="s">
        <v>1347</v>
      </c>
      <c r="AB293" s="284"/>
      <c r="AC293" s="284"/>
      <c r="AD293" s="284"/>
      <c r="AE293" s="284"/>
      <c r="AF293" s="284"/>
      <c r="AG293" s="284"/>
      <c r="AH293" s="284"/>
      <c r="AI293" s="285"/>
      <c r="AJ293" s="286"/>
      <c r="AK293" s="286"/>
      <c r="AL293" s="286"/>
    </row>
    <row r="294" spans="1:38" s="185" customFormat="1" ht="13.2" x14ac:dyDescent="0.25">
      <c r="A294" s="180"/>
      <c r="B294" s="224" t="str">
        <f t="shared" si="15"/>
        <v>Port KelangMelbourneSingapore</v>
      </c>
      <c r="C294" s="224" t="str">
        <f t="shared" si="17"/>
        <v>Port KelangMelbourne</v>
      </c>
      <c r="D294" s="224" t="str">
        <f t="shared" si="16"/>
        <v>MelbourneSingapore</v>
      </c>
      <c r="E294" s="210" t="s">
        <v>715</v>
      </c>
      <c r="F294" s="210" t="s">
        <v>366</v>
      </c>
      <c r="G294" s="210" t="s">
        <v>377</v>
      </c>
      <c r="H294" s="210" t="s">
        <v>598</v>
      </c>
      <c r="I294" s="210" t="s">
        <v>1041</v>
      </c>
      <c r="J294" s="210" t="s">
        <v>1040</v>
      </c>
      <c r="K294" s="210" t="s">
        <v>446</v>
      </c>
      <c r="L294" s="210" t="s">
        <v>446</v>
      </c>
      <c r="M294" s="210" t="s">
        <v>694</v>
      </c>
      <c r="N294" s="210" t="s">
        <v>446</v>
      </c>
      <c r="O294" s="199" t="s">
        <v>565</v>
      </c>
      <c r="P294" s="241">
        <v>63</v>
      </c>
      <c r="Q294" s="241">
        <v>63</v>
      </c>
      <c r="R294" s="241">
        <v>63</v>
      </c>
      <c r="S294" s="213" t="s">
        <v>695</v>
      </c>
      <c r="T294" s="213" t="s">
        <v>695</v>
      </c>
      <c r="U294" s="211">
        <v>3</v>
      </c>
      <c r="V294" s="212">
        <v>9</v>
      </c>
      <c r="W294" s="212" t="s">
        <v>695</v>
      </c>
      <c r="X294" s="201">
        <v>24</v>
      </c>
      <c r="Y294" s="202" t="s">
        <v>696</v>
      </c>
      <c r="Z294" s="203">
        <v>46265</v>
      </c>
      <c r="AA294" s="214" t="s">
        <v>1347</v>
      </c>
      <c r="AB294" s="284"/>
      <c r="AC294" s="284"/>
      <c r="AD294" s="284"/>
      <c r="AE294" s="284"/>
      <c r="AF294" s="284"/>
      <c r="AG294" s="284"/>
      <c r="AH294" s="284"/>
      <c r="AI294" s="285"/>
      <c r="AJ294" s="286"/>
      <c r="AK294" s="286"/>
      <c r="AL294" s="286"/>
    </row>
    <row r="295" spans="1:38" s="185" customFormat="1" ht="13.2" x14ac:dyDescent="0.25">
      <c r="A295" s="180"/>
      <c r="B295" s="224" t="str">
        <f t="shared" si="15"/>
        <v>Port KelangFremantleSingapore</v>
      </c>
      <c r="C295" s="224" t="str">
        <f t="shared" si="17"/>
        <v>Port KelangFremantle</v>
      </c>
      <c r="D295" s="224" t="str">
        <f t="shared" si="16"/>
        <v>FremantleSingapore</v>
      </c>
      <c r="E295" s="210" t="s">
        <v>715</v>
      </c>
      <c r="F295" s="210" t="s">
        <v>366</v>
      </c>
      <c r="G295" s="210" t="s">
        <v>377</v>
      </c>
      <c r="H295" s="210" t="s">
        <v>601</v>
      </c>
      <c r="I295" s="210" t="s">
        <v>1042</v>
      </c>
      <c r="J295" s="210" t="s">
        <v>1040</v>
      </c>
      <c r="K295" s="210" t="s">
        <v>446</v>
      </c>
      <c r="L295" s="210" t="s">
        <v>446</v>
      </c>
      <c r="M295" s="210" t="s">
        <v>694</v>
      </c>
      <c r="N295" s="210" t="s">
        <v>446</v>
      </c>
      <c r="O295" s="199" t="s">
        <v>565</v>
      </c>
      <c r="P295" s="241">
        <v>63</v>
      </c>
      <c r="Q295" s="241">
        <v>63</v>
      </c>
      <c r="R295" s="241">
        <v>63</v>
      </c>
      <c r="S295" s="213" t="s">
        <v>695</v>
      </c>
      <c r="T295" s="213" t="s">
        <v>695</v>
      </c>
      <c r="U295" s="211">
        <v>3</v>
      </c>
      <c r="V295" s="212">
        <v>9</v>
      </c>
      <c r="W295" s="212" t="s">
        <v>695</v>
      </c>
      <c r="X295" s="201">
        <v>23</v>
      </c>
      <c r="Y295" s="202" t="s">
        <v>696</v>
      </c>
      <c r="Z295" s="203">
        <v>46265</v>
      </c>
      <c r="AA295" s="214" t="s">
        <v>1347</v>
      </c>
      <c r="AB295" s="284"/>
      <c r="AC295" s="284"/>
      <c r="AD295" s="284"/>
      <c r="AE295" s="284"/>
      <c r="AF295" s="284"/>
      <c r="AG295" s="284"/>
      <c r="AH295" s="284"/>
      <c r="AI295" s="285"/>
      <c r="AJ295" s="286"/>
      <c r="AK295" s="286"/>
      <c r="AL295" s="286"/>
    </row>
    <row r="296" spans="1:38" s="185" customFormat="1" ht="13.2" x14ac:dyDescent="0.25">
      <c r="A296" s="180"/>
      <c r="B296" s="224" t="str">
        <f t="shared" si="15"/>
        <v>Port KelangBrisbaneSingapore</v>
      </c>
      <c r="C296" s="224" t="str">
        <f t="shared" si="17"/>
        <v>Port KelangBrisbane</v>
      </c>
      <c r="D296" s="224" t="str">
        <f t="shared" si="16"/>
        <v>BrisbaneSingapore</v>
      </c>
      <c r="E296" s="210" t="s">
        <v>715</v>
      </c>
      <c r="F296" s="210" t="s">
        <v>366</v>
      </c>
      <c r="G296" s="210" t="s">
        <v>377</v>
      </c>
      <c r="H296" s="210" t="s">
        <v>599</v>
      </c>
      <c r="I296" s="210" t="s">
        <v>1043</v>
      </c>
      <c r="J296" s="210" t="s">
        <v>1040</v>
      </c>
      <c r="K296" s="210" t="s">
        <v>446</v>
      </c>
      <c r="L296" s="210" t="s">
        <v>446</v>
      </c>
      <c r="M296" s="210" t="s">
        <v>694</v>
      </c>
      <c r="N296" s="210" t="s">
        <v>446</v>
      </c>
      <c r="O296" s="199" t="s">
        <v>565</v>
      </c>
      <c r="P296" s="241">
        <v>63</v>
      </c>
      <c r="Q296" s="241">
        <v>63</v>
      </c>
      <c r="R296" s="241">
        <v>63</v>
      </c>
      <c r="S296" s="213" t="s">
        <v>695</v>
      </c>
      <c r="T296" s="213" t="s">
        <v>695</v>
      </c>
      <c r="U296" s="211">
        <v>3</v>
      </c>
      <c r="V296" s="212">
        <v>9</v>
      </c>
      <c r="W296" s="212" t="s">
        <v>695</v>
      </c>
      <c r="X296" s="201">
        <v>24</v>
      </c>
      <c r="Y296" s="202" t="s">
        <v>696</v>
      </c>
      <c r="Z296" s="203">
        <v>46265</v>
      </c>
      <c r="AA296" s="214" t="s">
        <v>1347</v>
      </c>
      <c r="AB296" s="284"/>
      <c r="AC296" s="284"/>
      <c r="AD296" s="284"/>
      <c r="AE296" s="284"/>
      <c r="AF296" s="284"/>
      <c r="AG296" s="284"/>
      <c r="AH296" s="284"/>
      <c r="AI296" s="285"/>
      <c r="AJ296" s="286"/>
      <c r="AK296" s="286"/>
      <c r="AL296" s="286"/>
    </row>
    <row r="297" spans="1:38" s="185" customFormat="1" ht="13.2" x14ac:dyDescent="0.25">
      <c r="A297" s="180"/>
      <c r="B297" s="224" t="str">
        <f t="shared" si="15"/>
        <v>Port KelangAdelaideSingapore</v>
      </c>
      <c r="C297" s="224" t="str">
        <f t="shared" si="17"/>
        <v>Port KelangAdelaide</v>
      </c>
      <c r="D297" s="224" t="str">
        <f t="shared" si="16"/>
        <v>AdelaideSingapore</v>
      </c>
      <c r="E297" s="210" t="s">
        <v>715</v>
      </c>
      <c r="F297" s="210" t="s">
        <v>366</v>
      </c>
      <c r="G297" s="210" t="s">
        <v>377</v>
      </c>
      <c r="H297" s="210" t="s">
        <v>600</v>
      </c>
      <c r="I297" s="210" t="s">
        <v>1044</v>
      </c>
      <c r="J297" s="210" t="s">
        <v>1040</v>
      </c>
      <c r="K297" s="210" t="s">
        <v>446</v>
      </c>
      <c r="L297" s="210" t="s">
        <v>446</v>
      </c>
      <c r="M297" s="210" t="s">
        <v>694</v>
      </c>
      <c r="N297" s="210" t="s">
        <v>446</v>
      </c>
      <c r="O297" s="199" t="s">
        <v>565</v>
      </c>
      <c r="P297" s="241">
        <v>67</v>
      </c>
      <c r="Q297" s="241">
        <v>67</v>
      </c>
      <c r="R297" s="241">
        <v>67</v>
      </c>
      <c r="S297" s="213" t="s">
        <v>695</v>
      </c>
      <c r="T297" s="213" t="s">
        <v>695</v>
      </c>
      <c r="U297" s="211">
        <v>3</v>
      </c>
      <c r="V297" s="212">
        <v>9</v>
      </c>
      <c r="W297" s="212" t="s">
        <v>695</v>
      </c>
      <c r="X297" s="201">
        <v>33</v>
      </c>
      <c r="Y297" s="202" t="s">
        <v>696</v>
      </c>
      <c r="Z297" s="203">
        <v>46265</v>
      </c>
      <c r="AA297" s="214" t="s">
        <v>1347</v>
      </c>
      <c r="AB297" s="284"/>
      <c r="AC297" s="284"/>
      <c r="AD297" s="284"/>
      <c r="AE297" s="284"/>
      <c r="AF297" s="284"/>
      <c r="AG297" s="284"/>
      <c r="AH297" s="284"/>
      <c r="AI297" s="285"/>
      <c r="AJ297" s="286"/>
      <c r="AK297" s="286"/>
      <c r="AL297" s="286"/>
    </row>
    <row r="298" spans="1:38" s="185" customFormat="1" ht="13.2" x14ac:dyDescent="0.25">
      <c r="A298" s="180"/>
      <c r="B298" s="224" t="str">
        <f t="shared" si="15"/>
        <v>ManzanilloSydneySingapore</v>
      </c>
      <c r="C298" s="224" t="str">
        <f t="shared" si="17"/>
        <v>ManzanilloSydney</v>
      </c>
      <c r="D298" s="224" t="str">
        <f t="shared" si="16"/>
        <v>SydneySingapore</v>
      </c>
      <c r="E298" s="210" t="s">
        <v>728</v>
      </c>
      <c r="F298" s="210" t="s">
        <v>383</v>
      </c>
      <c r="G298" s="210" t="s">
        <v>382</v>
      </c>
      <c r="H298" s="210" t="s">
        <v>597</v>
      </c>
      <c r="I298" s="210" t="s">
        <v>1045</v>
      </c>
      <c r="J298" s="210" t="s">
        <v>1046</v>
      </c>
      <c r="K298" s="210" t="s">
        <v>446</v>
      </c>
      <c r="L298" s="210" t="s">
        <v>446</v>
      </c>
      <c r="M298" s="210" t="s">
        <v>694</v>
      </c>
      <c r="N298" s="210" t="s">
        <v>446</v>
      </c>
      <c r="O298" s="199" t="s">
        <v>565</v>
      </c>
      <c r="P298" s="241">
        <v>194</v>
      </c>
      <c r="Q298" s="241">
        <v>194</v>
      </c>
      <c r="R298" s="241">
        <v>194</v>
      </c>
      <c r="S298" s="213" t="s">
        <v>695</v>
      </c>
      <c r="T298" s="213" t="s">
        <v>695</v>
      </c>
      <c r="U298" s="211">
        <v>0</v>
      </c>
      <c r="V298" s="212">
        <v>16</v>
      </c>
      <c r="W298" s="212" t="s">
        <v>695</v>
      </c>
      <c r="X298" s="201">
        <v>66</v>
      </c>
      <c r="Y298" s="202" t="s">
        <v>696</v>
      </c>
      <c r="Z298" s="203">
        <v>46265</v>
      </c>
      <c r="AA298" s="214" t="s">
        <v>1347</v>
      </c>
      <c r="AB298" s="284"/>
      <c r="AC298" s="284"/>
      <c r="AD298" s="284"/>
      <c r="AE298" s="284"/>
      <c r="AF298" s="284"/>
      <c r="AG298" s="284"/>
      <c r="AH298" s="284"/>
      <c r="AI298" s="285"/>
      <c r="AJ298" s="286"/>
      <c r="AK298" s="286"/>
      <c r="AL298" s="286"/>
    </row>
    <row r="299" spans="1:38" s="185" customFormat="1" ht="13.2" x14ac:dyDescent="0.25">
      <c r="A299" s="180"/>
      <c r="B299" s="224" t="str">
        <f t="shared" si="15"/>
        <v>ManzanilloMelbourneSingapore</v>
      </c>
      <c r="C299" s="224" t="str">
        <f t="shared" si="17"/>
        <v>ManzanilloMelbourne</v>
      </c>
      <c r="D299" s="224" t="str">
        <f t="shared" si="16"/>
        <v>MelbourneSingapore</v>
      </c>
      <c r="E299" s="210" t="s">
        <v>728</v>
      </c>
      <c r="F299" s="210" t="s">
        <v>383</v>
      </c>
      <c r="G299" s="210" t="s">
        <v>382</v>
      </c>
      <c r="H299" s="210" t="s">
        <v>598</v>
      </c>
      <c r="I299" s="210" t="s">
        <v>1047</v>
      </c>
      <c r="J299" s="210" t="s">
        <v>1046</v>
      </c>
      <c r="K299" s="210" t="s">
        <v>446</v>
      </c>
      <c r="L299" s="210" t="s">
        <v>446</v>
      </c>
      <c r="M299" s="210" t="s">
        <v>694</v>
      </c>
      <c r="N299" s="210" t="s">
        <v>446</v>
      </c>
      <c r="O299" s="199" t="s">
        <v>565</v>
      </c>
      <c r="P299" s="241">
        <v>165</v>
      </c>
      <c r="Q299" s="241">
        <v>165</v>
      </c>
      <c r="R299" s="241">
        <v>165</v>
      </c>
      <c r="S299" s="213" t="s">
        <v>695</v>
      </c>
      <c r="T299" s="213" t="s">
        <v>695</v>
      </c>
      <c r="U299" s="211">
        <v>0</v>
      </c>
      <c r="V299" s="212">
        <v>16</v>
      </c>
      <c r="W299" s="212" t="s">
        <v>695</v>
      </c>
      <c r="X299" s="201">
        <v>62</v>
      </c>
      <c r="Y299" s="202" t="s">
        <v>696</v>
      </c>
      <c r="Z299" s="203">
        <v>46265</v>
      </c>
      <c r="AA299" s="214" t="s">
        <v>1347</v>
      </c>
      <c r="AB299" s="284"/>
      <c r="AC299" s="284"/>
      <c r="AD299" s="284"/>
      <c r="AE299" s="284"/>
      <c r="AF299" s="284"/>
      <c r="AG299" s="284"/>
      <c r="AH299" s="284"/>
      <c r="AI299" s="285"/>
      <c r="AJ299" s="286"/>
      <c r="AK299" s="286"/>
      <c r="AL299" s="286"/>
    </row>
    <row r="300" spans="1:38" s="185" customFormat="1" ht="13.2" x14ac:dyDescent="0.25">
      <c r="A300" s="180"/>
      <c r="B300" s="224" t="str">
        <f t="shared" si="15"/>
        <v>ManzanilloFremantleSingapore</v>
      </c>
      <c r="C300" s="224" t="str">
        <f t="shared" si="17"/>
        <v>ManzanilloFremantle</v>
      </c>
      <c r="D300" s="224" t="str">
        <f t="shared" si="16"/>
        <v>FremantleSingapore</v>
      </c>
      <c r="E300" s="210" t="s">
        <v>728</v>
      </c>
      <c r="F300" s="210" t="s">
        <v>383</v>
      </c>
      <c r="G300" s="210" t="s">
        <v>382</v>
      </c>
      <c r="H300" s="210" t="s">
        <v>601</v>
      </c>
      <c r="I300" s="210" t="s">
        <v>1048</v>
      </c>
      <c r="J300" s="210" t="s">
        <v>1046</v>
      </c>
      <c r="K300" s="210" t="s">
        <v>446</v>
      </c>
      <c r="L300" s="210" t="s">
        <v>446</v>
      </c>
      <c r="M300" s="210" t="s">
        <v>694</v>
      </c>
      <c r="N300" s="210" t="s">
        <v>446</v>
      </c>
      <c r="O300" s="199" t="s">
        <v>565</v>
      </c>
      <c r="P300" s="241">
        <v>161</v>
      </c>
      <c r="Q300" s="241">
        <v>161</v>
      </c>
      <c r="R300" s="241">
        <v>161</v>
      </c>
      <c r="S300" s="213" t="s">
        <v>695</v>
      </c>
      <c r="T300" s="213" t="s">
        <v>695</v>
      </c>
      <c r="U300" s="211">
        <v>0</v>
      </c>
      <c r="V300" s="212">
        <v>16</v>
      </c>
      <c r="W300" s="212" t="s">
        <v>695</v>
      </c>
      <c r="X300" s="201">
        <v>61</v>
      </c>
      <c r="Y300" s="202" t="s">
        <v>696</v>
      </c>
      <c r="Z300" s="203">
        <v>46265</v>
      </c>
      <c r="AA300" s="214" t="s">
        <v>1347</v>
      </c>
      <c r="AB300" s="284"/>
      <c r="AC300" s="284"/>
      <c r="AD300" s="284"/>
      <c r="AE300" s="284"/>
      <c r="AF300" s="284"/>
      <c r="AG300" s="284"/>
      <c r="AH300" s="284"/>
      <c r="AI300" s="285"/>
      <c r="AJ300" s="286"/>
      <c r="AK300" s="286"/>
      <c r="AL300" s="286"/>
    </row>
    <row r="301" spans="1:38" s="185" customFormat="1" ht="13.2" x14ac:dyDescent="0.25">
      <c r="A301" s="180"/>
      <c r="B301" s="224" t="str">
        <f t="shared" si="15"/>
        <v>ManzanilloBrisbaneSingapore</v>
      </c>
      <c r="C301" s="224" t="str">
        <f t="shared" si="17"/>
        <v>ManzanilloBrisbane</v>
      </c>
      <c r="D301" s="224" t="str">
        <f t="shared" si="16"/>
        <v>BrisbaneSingapore</v>
      </c>
      <c r="E301" s="210" t="s">
        <v>728</v>
      </c>
      <c r="F301" s="210" t="s">
        <v>383</v>
      </c>
      <c r="G301" s="210" t="s">
        <v>382</v>
      </c>
      <c r="H301" s="210" t="s">
        <v>599</v>
      </c>
      <c r="I301" s="210" t="s">
        <v>1049</v>
      </c>
      <c r="J301" s="210" t="s">
        <v>1046</v>
      </c>
      <c r="K301" s="210" t="s">
        <v>446</v>
      </c>
      <c r="L301" s="210" t="s">
        <v>446</v>
      </c>
      <c r="M301" s="210" t="s">
        <v>694</v>
      </c>
      <c r="N301" s="210" t="s">
        <v>446</v>
      </c>
      <c r="O301" s="199" t="s">
        <v>565</v>
      </c>
      <c r="P301" s="241">
        <v>185</v>
      </c>
      <c r="Q301" s="241">
        <v>185</v>
      </c>
      <c r="R301" s="241">
        <v>185</v>
      </c>
      <c r="S301" s="213" t="s">
        <v>695</v>
      </c>
      <c r="T301" s="213" t="s">
        <v>695</v>
      </c>
      <c r="U301" s="211">
        <v>0</v>
      </c>
      <c r="V301" s="212">
        <v>16</v>
      </c>
      <c r="W301" s="212" t="s">
        <v>695</v>
      </c>
      <c r="X301" s="201">
        <v>62</v>
      </c>
      <c r="Y301" s="202" t="s">
        <v>696</v>
      </c>
      <c r="Z301" s="203">
        <v>46265</v>
      </c>
      <c r="AA301" s="214" t="s">
        <v>1347</v>
      </c>
      <c r="AB301" s="284"/>
      <c r="AC301" s="284"/>
      <c r="AD301" s="284"/>
      <c r="AE301" s="284"/>
      <c r="AF301" s="284"/>
      <c r="AG301" s="284"/>
      <c r="AH301" s="284"/>
      <c r="AI301" s="285"/>
      <c r="AJ301" s="286"/>
      <c r="AK301" s="286"/>
      <c r="AL301" s="286"/>
    </row>
    <row r="302" spans="1:38" s="185" customFormat="1" ht="13.2" x14ac:dyDescent="0.25">
      <c r="A302" s="180"/>
      <c r="B302" s="224" t="str">
        <f t="shared" si="15"/>
        <v>ManzanilloAdelaideSingapore</v>
      </c>
      <c r="C302" s="224" t="str">
        <f t="shared" si="17"/>
        <v>ManzanilloAdelaide</v>
      </c>
      <c r="D302" s="224" t="str">
        <f t="shared" si="16"/>
        <v>AdelaideSingapore</v>
      </c>
      <c r="E302" s="210" t="s">
        <v>728</v>
      </c>
      <c r="F302" s="210" t="s">
        <v>383</v>
      </c>
      <c r="G302" s="210" t="s">
        <v>382</v>
      </c>
      <c r="H302" s="210" t="s">
        <v>600</v>
      </c>
      <c r="I302" s="210" t="s">
        <v>1050</v>
      </c>
      <c r="J302" s="210" t="s">
        <v>1046</v>
      </c>
      <c r="K302" s="210" t="s">
        <v>446</v>
      </c>
      <c r="L302" s="210" t="s">
        <v>446</v>
      </c>
      <c r="M302" s="210" t="s">
        <v>694</v>
      </c>
      <c r="N302" s="210" t="s">
        <v>446</v>
      </c>
      <c r="O302" s="199" t="s">
        <v>565</v>
      </c>
      <c r="P302" s="241">
        <v>176</v>
      </c>
      <c r="Q302" s="241">
        <v>176</v>
      </c>
      <c r="R302" s="241">
        <v>176</v>
      </c>
      <c r="S302" s="213" t="s">
        <v>695</v>
      </c>
      <c r="T302" s="213" t="s">
        <v>695</v>
      </c>
      <c r="U302" s="211">
        <v>0</v>
      </c>
      <c r="V302" s="212">
        <v>16</v>
      </c>
      <c r="W302" s="212" t="s">
        <v>695</v>
      </c>
      <c r="X302" s="201">
        <v>71</v>
      </c>
      <c r="Y302" s="202" t="s">
        <v>696</v>
      </c>
      <c r="Z302" s="203">
        <v>46265</v>
      </c>
      <c r="AA302" s="214" t="s">
        <v>1347</v>
      </c>
      <c r="AB302" s="284"/>
      <c r="AC302" s="284"/>
      <c r="AD302" s="284"/>
      <c r="AE302" s="284"/>
      <c r="AF302" s="284"/>
      <c r="AG302" s="284"/>
      <c r="AH302" s="284"/>
      <c r="AI302" s="285"/>
      <c r="AJ302" s="286"/>
      <c r="AK302" s="286"/>
      <c r="AL302" s="286"/>
    </row>
    <row r="303" spans="1:38" s="185" customFormat="1" ht="26.4" x14ac:dyDescent="0.25">
      <c r="A303" s="180"/>
      <c r="B303" s="224" t="str">
        <f t="shared" si="15"/>
        <v>RotterdamSydneySingapore</v>
      </c>
      <c r="C303" s="224" t="str">
        <f t="shared" si="17"/>
        <v>RotterdamSydney</v>
      </c>
      <c r="D303" s="224" t="str">
        <f t="shared" si="16"/>
        <v>SydneySingapore</v>
      </c>
      <c r="E303" s="210" t="s">
        <v>701</v>
      </c>
      <c r="F303" s="210" t="s">
        <v>389</v>
      </c>
      <c r="G303" s="210" t="s">
        <v>388</v>
      </c>
      <c r="H303" s="210" t="s">
        <v>597</v>
      </c>
      <c r="I303" s="210" t="s">
        <v>1051</v>
      </c>
      <c r="J303" s="210" t="s">
        <v>1052</v>
      </c>
      <c r="K303" s="210" t="s">
        <v>446</v>
      </c>
      <c r="L303" s="210" t="s">
        <v>446</v>
      </c>
      <c r="M303" s="210" t="s">
        <v>694</v>
      </c>
      <c r="N303" s="210" t="s">
        <v>446</v>
      </c>
      <c r="O303" s="199" t="s">
        <v>565</v>
      </c>
      <c r="P303" s="241">
        <v>177</v>
      </c>
      <c r="Q303" s="241">
        <v>177</v>
      </c>
      <c r="R303" s="241">
        <v>177</v>
      </c>
      <c r="S303" s="213" t="s">
        <v>695</v>
      </c>
      <c r="T303" s="213" t="s">
        <v>695</v>
      </c>
      <c r="U303" s="211">
        <v>0</v>
      </c>
      <c r="V303" s="212">
        <v>16</v>
      </c>
      <c r="W303" s="212">
        <v>4.5</v>
      </c>
      <c r="X303" s="201">
        <v>62</v>
      </c>
      <c r="Y303" s="202" t="s">
        <v>696</v>
      </c>
      <c r="Z303" s="203">
        <v>46265</v>
      </c>
      <c r="AA303" s="214" t="s">
        <v>1329</v>
      </c>
      <c r="AB303" s="284"/>
      <c r="AC303" s="284"/>
      <c r="AD303" s="284"/>
      <c r="AE303" s="284"/>
      <c r="AF303" s="284"/>
      <c r="AG303" s="284"/>
      <c r="AH303" s="284"/>
      <c r="AI303" s="285"/>
      <c r="AJ303" s="286"/>
      <c r="AK303" s="286"/>
      <c r="AL303" s="286"/>
    </row>
    <row r="304" spans="1:38" s="185" customFormat="1" ht="26.4" x14ac:dyDescent="0.25">
      <c r="A304" s="180"/>
      <c r="B304" s="224" t="str">
        <f t="shared" si="15"/>
        <v>RotterdamMelbourneSingapore</v>
      </c>
      <c r="C304" s="224" t="str">
        <f t="shared" si="17"/>
        <v>RotterdamMelbourne</v>
      </c>
      <c r="D304" s="224" t="str">
        <f t="shared" si="16"/>
        <v>MelbourneSingapore</v>
      </c>
      <c r="E304" s="210" t="s">
        <v>701</v>
      </c>
      <c r="F304" s="210" t="s">
        <v>389</v>
      </c>
      <c r="G304" s="210" t="s">
        <v>388</v>
      </c>
      <c r="H304" s="210" t="s">
        <v>598</v>
      </c>
      <c r="I304" s="210" t="s">
        <v>1053</v>
      </c>
      <c r="J304" s="210" t="s">
        <v>1052</v>
      </c>
      <c r="K304" s="210" t="s">
        <v>446</v>
      </c>
      <c r="L304" s="210" t="s">
        <v>446</v>
      </c>
      <c r="M304" s="210" t="s">
        <v>694</v>
      </c>
      <c r="N304" s="210" t="s">
        <v>446</v>
      </c>
      <c r="O304" s="199" t="s">
        <v>565</v>
      </c>
      <c r="P304" s="241">
        <v>177</v>
      </c>
      <c r="Q304" s="241">
        <v>177</v>
      </c>
      <c r="R304" s="241">
        <v>177</v>
      </c>
      <c r="S304" s="213" t="s">
        <v>695</v>
      </c>
      <c r="T304" s="213" t="s">
        <v>695</v>
      </c>
      <c r="U304" s="211">
        <v>0</v>
      </c>
      <c r="V304" s="212">
        <v>16</v>
      </c>
      <c r="W304" s="212">
        <v>4.5</v>
      </c>
      <c r="X304" s="201">
        <v>58</v>
      </c>
      <c r="Y304" s="202" t="s">
        <v>696</v>
      </c>
      <c r="Z304" s="203">
        <v>46265</v>
      </c>
      <c r="AA304" s="214" t="s">
        <v>1329</v>
      </c>
      <c r="AB304" s="284"/>
      <c r="AC304" s="284"/>
      <c r="AD304" s="284"/>
      <c r="AE304" s="284"/>
      <c r="AF304" s="284"/>
      <c r="AG304" s="284"/>
      <c r="AH304" s="284"/>
      <c r="AI304" s="285"/>
      <c r="AJ304" s="286"/>
      <c r="AK304" s="286"/>
      <c r="AL304" s="286"/>
    </row>
    <row r="305" spans="1:38" s="185" customFormat="1" ht="26.4" x14ac:dyDescent="0.25">
      <c r="A305" s="180"/>
      <c r="B305" s="224" t="str">
        <f t="shared" si="15"/>
        <v>RotterdamFremantleSingapore</v>
      </c>
      <c r="C305" s="224" t="str">
        <f t="shared" si="17"/>
        <v>RotterdamFremantle</v>
      </c>
      <c r="D305" s="224" t="str">
        <f t="shared" si="16"/>
        <v>FremantleSingapore</v>
      </c>
      <c r="E305" s="210" t="s">
        <v>701</v>
      </c>
      <c r="F305" s="210" t="s">
        <v>389</v>
      </c>
      <c r="G305" s="210" t="s">
        <v>388</v>
      </c>
      <c r="H305" s="210" t="s">
        <v>601</v>
      </c>
      <c r="I305" s="210" t="s">
        <v>1054</v>
      </c>
      <c r="J305" s="210" t="s">
        <v>1052</v>
      </c>
      <c r="K305" s="210" t="s">
        <v>446</v>
      </c>
      <c r="L305" s="210" t="s">
        <v>446</v>
      </c>
      <c r="M305" s="210" t="s">
        <v>694</v>
      </c>
      <c r="N305" s="210" t="s">
        <v>446</v>
      </c>
      <c r="O305" s="199" t="s">
        <v>565</v>
      </c>
      <c r="P305" s="241">
        <v>78</v>
      </c>
      <c r="Q305" s="241">
        <v>78</v>
      </c>
      <c r="R305" s="241">
        <v>78</v>
      </c>
      <c r="S305" s="213" t="s">
        <v>695</v>
      </c>
      <c r="T305" s="213" t="s">
        <v>695</v>
      </c>
      <c r="U305" s="211">
        <v>0</v>
      </c>
      <c r="V305" s="212">
        <v>16</v>
      </c>
      <c r="W305" s="212">
        <v>4.5</v>
      </c>
      <c r="X305" s="201">
        <v>57</v>
      </c>
      <c r="Y305" s="202" t="s">
        <v>696</v>
      </c>
      <c r="Z305" s="203">
        <v>46265</v>
      </c>
      <c r="AA305" s="214" t="s">
        <v>1329</v>
      </c>
      <c r="AB305" s="284"/>
      <c r="AC305" s="284"/>
      <c r="AD305" s="284"/>
      <c r="AE305" s="284"/>
      <c r="AF305" s="284"/>
      <c r="AG305" s="284"/>
      <c r="AH305" s="284"/>
      <c r="AI305" s="285"/>
      <c r="AJ305" s="286"/>
      <c r="AK305" s="286"/>
      <c r="AL305" s="286"/>
    </row>
    <row r="306" spans="1:38" s="185" customFormat="1" ht="26.4" x14ac:dyDescent="0.25">
      <c r="A306" s="180"/>
      <c r="B306" s="224" t="str">
        <f t="shared" si="15"/>
        <v>RotterdamBrisbaneSingapore</v>
      </c>
      <c r="C306" s="224" t="str">
        <f t="shared" si="17"/>
        <v>RotterdamBrisbane</v>
      </c>
      <c r="D306" s="224" t="str">
        <f t="shared" si="16"/>
        <v>BrisbaneSingapore</v>
      </c>
      <c r="E306" s="210" t="s">
        <v>701</v>
      </c>
      <c r="F306" s="210" t="s">
        <v>389</v>
      </c>
      <c r="G306" s="210" t="s">
        <v>388</v>
      </c>
      <c r="H306" s="210" t="s">
        <v>599</v>
      </c>
      <c r="I306" s="210" t="s">
        <v>1055</v>
      </c>
      <c r="J306" s="210" t="s">
        <v>1052</v>
      </c>
      <c r="K306" s="210" t="s">
        <v>446</v>
      </c>
      <c r="L306" s="210" t="s">
        <v>446</v>
      </c>
      <c r="M306" s="210" t="s">
        <v>694</v>
      </c>
      <c r="N306" s="210" t="s">
        <v>446</v>
      </c>
      <c r="O306" s="199" t="s">
        <v>565</v>
      </c>
      <c r="P306" s="241">
        <v>106</v>
      </c>
      <c r="Q306" s="241">
        <v>106</v>
      </c>
      <c r="R306" s="241">
        <v>106</v>
      </c>
      <c r="S306" s="213" t="s">
        <v>695</v>
      </c>
      <c r="T306" s="213" t="s">
        <v>695</v>
      </c>
      <c r="U306" s="211">
        <v>0</v>
      </c>
      <c r="V306" s="212">
        <v>16</v>
      </c>
      <c r="W306" s="212">
        <v>4.5</v>
      </c>
      <c r="X306" s="201">
        <v>58</v>
      </c>
      <c r="Y306" s="202" t="s">
        <v>696</v>
      </c>
      <c r="Z306" s="203">
        <v>46265</v>
      </c>
      <c r="AA306" s="214" t="s">
        <v>1329</v>
      </c>
      <c r="AB306" s="284"/>
      <c r="AC306" s="284"/>
      <c r="AD306" s="284"/>
      <c r="AE306" s="284"/>
      <c r="AF306" s="284"/>
      <c r="AG306" s="284"/>
      <c r="AH306" s="284"/>
      <c r="AI306" s="285"/>
      <c r="AJ306" s="286"/>
      <c r="AK306" s="286"/>
      <c r="AL306" s="286"/>
    </row>
    <row r="307" spans="1:38" s="185" customFormat="1" ht="26.4" x14ac:dyDescent="0.25">
      <c r="A307" s="180"/>
      <c r="B307" s="224" t="str">
        <f t="shared" si="15"/>
        <v>RotterdamAdelaideSingapore</v>
      </c>
      <c r="C307" s="224" t="str">
        <f t="shared" si="17"/>
        <v>RotterdamAdelaide</v>
      </c>
      <c r="D307" s="224" t="str">
        <f t="shared" si="16"/>
        <v>AdelaideSingapore</v>
      </c>
      <c r="E307" s="210" t="s">
        <v>701</v>
      </c>
      <c r="F307" s="210" t="s">
        <v>389</v>
      </c>
      <c r="G307" s="210" t="s">
        <v>388</v>
      </c>
      <c r="H307" s="210" t="s">
        <v>600</v>
      </c>
      <c r="I307" s="210" t="s">
        <v>1056</v>
      </c>
      <c r="J307" s="210" t="s">
        <v>1052</v>
      </c>
      <c r="K307" s="210" t="s">
        <v>446</v>
      </c>
      <c r="L307" s="210" t="s">
        <v>446</v>
      </c>
      <c r="M307" s="210" t="s">
        <v>694</v>
      </c>
      <c r="N307" s="210" t="s">
        <v>446</v>
      </c>
      <c r="O307" s="199" t="s">
        <v>565</v>
      </c>
      <c r="P307" s="241">
        <v>116</v>
      </c>
      <c r="Q307" s="241">
        <v>116</v>
      </c>
      <c r="R307" s="241">
        <v>116</v>
      </c>
      <c r="S307" s="213" t="s">
        <v>695</v>
      </c>
      <c r="T307" s="213" t="s">
        <v>695</v>
      </c>
      <c r="U307" s="211">
        <v>0</v>
      </c>
      <c r="V307" s="212">
        <v>16</v>
      </c>
      <c r="W307" s="212">
        <v>4.5</v>
      </c>
      <c r="X307" s="201">
        <v>67</v>
      </c>
      <c r="Y307" s="202" t="s">
        <v>696</v>
      </c>
      <c r="Z307" s="203">
        <v>46265</v>
      </c>
      <c r="AA307" s="214" t="s">
        <v>1329</v>
      </c>
      <c r="AB307" s="284"/>
      <c r="AC307" s="284"/>
      <c r="AD307" s="284"/>
      <c r="AE307" s="284"/>
      <c r="AF307" s="284"/>
      <c r="AG307" s="284"/>
      <c r="AH307" s="284"/>
      <c r="AI307" s="285"/>
      <c r="AJ307" s="286"/>
      <c r="AK307" s="286"/>
      <c r="AL307" s="286"/>
    </row>
    <row r="308" spans="1:38" s="185" customFormat="1" ht="13.2" x14ac:dyDescent="0.25">
      <c r="A308" s="180"/>
      <c r="B308" s="224" t="str">
        <f t="shared" si="15"/>
        <v>AucklandSydneyAuckland</v>
      </c>
      <c r="C308" s="224" t="str">
        <f t="shared" si="17"/>
        <v>AucklandSydney</v>
      </c>
      <c r="D308" s="224" t="str">
        <f t="shared" si="16"/>
        <v>SydneyAuckland</v>
      </c>
      <c r="E308" s="210" t="s">
        <v>1057</v>
      </c>
      <c r="F308" s="210" t="s">
        <v>395</v>
      </c>
      <c r="G308" s="210" t="s">
        <v>394</v>
      </c>
      <c r="H308" s="210" t="s">
        <v>597</v>
      </c>
      <c r="I308" s="210" t="s">
        <v>1058</v>
      </c>
      <c r="J308" s="210" t="s">
        <v>1059</v>
      </c>
      <c r="K308" s="210" t="s">
        <v>394</v>
      </c>
      <c r="L308" s="210" t="s">
        <v>395</v>
      </c>
      <c r="M308" s="210" t="s">
        <v>748</v>
      </c>
      <c r="N308" s="210" t="s">
        <v>394</v>
      </c>
      <c r="O308" s="199" t="s">
        <v>565</v>
      </c>
      <c r="P308" s="241">
        <v>45</v>
      </c>
      <c r="Q308" s="241">
        <v>45</v>
      </c>
      <c r="R308" s="241">
        <v>45</v>
      </c>
      <c r="S308" s="213" t="s">
        <v>695</v>
      </c>
      <c r="T308" s="213" t="s">
        <v>695</v>
      </c>
      <c r="U308" s="211">
        <v>15</v>
      </c>
      <c r="V308" s="212">
        <v>7</v>
      </c>
      <c r="W308" s="212" t="s">
        <v>695</v>
      </c>
      <c r="X308" s="201">
        <v>9</v>
      </c>
      <c r="Y308" s="202" t="s">
        <v>696</v>
      </c>
      <c r="Z308" s="203">
        <v>46265</v>
      </c>
      <c r="AA308" s="214" t="s">
        <v>1347</v>
      </c>
      <c r="AB308" s="284"/>
      <c r="AC308" s="284"/>
      <c r="AD308" s="284"/>
      <c r="AE308" s="284"/>
      <c r="AF308" s="284"/>
      <c r="AG308" s="284"/>
      <c r="AH308" s="284"/>
      <c r="AI308" s="285"/>
      <c r="AJ308" s="286"/>
      <c r="AK308" s="286"/>
      <c r="AL308" s="286"/>
    </row>
    <row r="309" spans="1:38" s="185" customFormat="1" ht="13.2" x14ac:dyDescent="0.25">
      <c r="A309" s="180"/>
      <c r="B309" s="224" t="str">
        <f t="shared" si="15"/>
        <v>AucklandMelbourneAuckland</v>
      </c>
      <c r="C309" s="224" t="str">
        <f t="shared" si="17"/>
        <v>AucklandMelbourne</v>
      </c>
      <c r="D309" s="224" t="str">
        <f t="shared" si="16"/>
        <v>MelbourneAuckland</v>
      </c>
      <c r="E309" s="210" t="s">
        <v>1057</v>
      </c>
      <c r="F309" s="210" t="s">
        <v>395</v>
      </c>
      <c r="G309" s="210" t="s">
        <v>394</v>
      </c>
      <c r="H309" s="210" t="s">
        <v>598</v>
      </c>
      <c r="I309" s="210" t="s">
        <v>1060</v>
      </c>
      <c r="J309" s="210" t="s">
        <v>1059</v>
      </c>
      <c r="K309" s="210" t="s">
        <v>394</v>
      </c>
      <c r="L309" s="210" t="s">
        <v>395</v>
      </c>
      <c r="M309" s="210" t="s">
        <v>748</v>
      </c>
      <c r="N309" s="210" t="s">
        <v>394</v>
      </c>
      <c r="O309" s="199" t="s">
        <v>565</v>
      </c>
      <c r="P309" s="241">
        <v>45</v>
      </c>
      <c r="Q309" s="241">
        <v>45</v>
      </c>
      <c r="R309" s="241">
        <v>45</v>
      </c>
      <c r="S309" s="213" t="s">
        <v>695</v>
      </c>
      <c r="T309" s="213" t="s">
        <v>695</v>
      </c>
      <c r="U309" s="211">
        <v>15</v>
      </c>
      <c r="V309" s="212">
        <v>7</v>
      </c>
      <c r="W309" s="212" t="s">
        <v>695</v>
      </c>
      <c r="X309" s="201">
        <v>12</v>
      </c>
      <c r="Y309" s="202" t="s">
        <v>696</v>
      </c>
      <c r="Z309" s="203">
        <v>46265</v>
      </c>
      <c r="AA309" s="214" t="s">
        <v>1347</v>
      </c>
      <c r="AB309" s="284"/>
      <c r="AC309" s="284"/>
      <c r="AD309" s="284"/>
      <c r="AE309" s="284"/>
      <c r="AF309" s="284"/>
      <c r="AG309" s="284"/>
      <c r="AH309" s="284"/>
      <c r="AI309" s="285"/>
      <c r="AJ309" s="286"/>
      <c r="AK309" s="286"/>
      <c r="AL309" s="286"/>
    </row>
    <row r="310" spans="1:38" s="185" customFormat="1" ht="13.2" x14ac:dyDescent="0.25">
      <c r="A310" s="180"/>
      <c r="B310" s="224" t="str">
        <f t="shared" si="15"/>
        <v>AucklandFremantleAuckland</v>
      </c>
      <c r="C310" s="224" t="str">
        <f t="shared" si="17"/>
        <v>AucklandFremantle</v>
      </c>
      <c r="D310" s="224" t="str">
        <f t="shared" si="16"/>
        <v>FremantleAuckland</v>
      </c>
      <c r="E310" s="210" t="s">
        <v>1057</v>
      </c>
      <c r="F310" s="210" t="s">
        <v>395</v>
      </c>
      <c r="G310" s="210" t="s">
        <v>394</v>
      </c>
      <c r="H310" s="210" t="s">
        <v>601</v>
      </c>
      <c r="I310" s="210" t="s">
        <v>1061</v>
      </c>
      <c r="J310" s="210" t="s">
        <v>1059</v>
      </c>
      <c r="K310" s="210" t="s">
        <v>394</v>
      </c>
      <c r="L310" s="210" t="s">
        <v>395</v>
      </c>
      <c r="M310" s="210" t="s">
        <v>748</v>
      </c>
      <c r="N310" s="210" t="s">
        <v>394</v>
      </c>
      <c r="O310" s="199" t="s">
        <v>565</v>
      </c>
      <c r="P310" s="241">
        <v>103</v>
      </c>
      <c r="Q310" s="241">
        <v>103</v>
      </c>
      <c r="R310" s="241">
        <v>103</v>
      </c>
      <c r="S310" s="213" t="s">
        <v>695</v>
      </c>
      <c r="T310" s="213" t="s">
        <v>695</v>
      </c>
      <c r="U310" s="211">
        <v>15</v>
      </c>
      <c r="V310" s="212">
        <v>7</v>
      </c>
      <c r="W310" s="212" t="s">
        <v>695</v>
      </c>
      <c r="X310" s="201">
        <v>25</v>
      </c>
      <c r="Y310" s="202" t="s">
        <v>1062</v>
      </c>
      <c r="Z310" s="203">
        <v>46265</v>
      </c>
      <c r="AA310" s="214" t="s">
        <v>1347</v>
      </c>
      <c r="AB310" s="284"/>
      <c r="AC310" s="284"/>
      <c r="AD310" s="284"/>
      <c r="AE310" s="284"/>
      <c r="AF310" s="284"/>
      <c r="AG310" s="284"/>
      <c r="AH310" s="284"/>
      <c r="AI310" s="285"/>
      <c r="AJ310" s="286"/>
      <c r="AK310" s="286"/>
      <c r="AL310" s="286"/>
    </row>
    <row r="311" spans="1:38" s="185" customFormat="1" ht="13.2" x14ac:dyDescent="0.25">
      <c r="A311" s="180"/>
      <c r="B311" s="224" t="str">
        <f t="shared" si="15"/>
        <v>AucklandBrisbaneAuckland</v>
      </c>
      <c r="C311" s="224" t="str">
        <f t="shared" si="17"/>
        <v>AucklandBrisbane</v>
      </c>
      <c r="D311" s="224" t="str">
        <f t="shared" si="16"/>
        <v>BrisbaneAuckland</v>
      </c>
      <c r="E311" s="210" t="s">
        <v>1057</v>
      </c>
      <c r="F311" s="210" t="s">
        <v>395</v>
      </c>
      <c r="G311" s="210" t="s">
        <v>394</v>
      </c>
      <c r="H311" s="210" t="s">
        <v>599</v>
      </c>
      <c r="I311" s="210" t="s">
        <v>1063</v>
      </c>
      <c r="J311" s="210" t="s">
        <v>1059</v>
      </c>
      <c r="K311" s="210" t="s">
        <v>394</v>
      </c>
      <c r="L311" s="210" t="s">
        <v>395</v>
      </c>
      <c r="M311" s="210" t="s">
        <v>748</v>
      </c>
      <c r="N311" s="210" t="s">
        <v>394</v>
      </c>
      <c r="O311" s="199" t="s">
        <v>565</v>
      </c>
      <c r="P311" s="241">
        <v>54</v>
      </c>
      <c r="Q311" s="241">
        <v>54</v>
      </c>
      <c r="R311" s="241">
        <v>54</v>
      </c>
      <c r="S311" s="213" t="s">
        <v>695</v>
      </c>
      <c r="T311" s="213" t="s">
        <v>695</v>
      </c>
      <c r="U311" s="211">
        <v>15</v>
      </c>
      <c r="V311" s="212">
        <v>7</v>
      </c>
      <c r="W311" s="212" t="s">
        <v>695</v>
      </c>
      <c r="X311" s="201">
        <v>9</v>
      </c>
      <c r="Y311" s="202" t="s">
        <v>696</v>
      </c>
      <c r="Z311" s="203">
        <v>46265</v>
      </c>
      <c r="AA311" s="214" t="s">
        <v>1347</v>
      </c>
      <c r="AB311" s="284"/>
      <c r="AC311" s="284"/>
      <c r="AD311" s="284"/>
      <c r="AE311" s="284"/>
      <c r="AF311" s="284"/>
      <c r="AG311" s="284"/>
      <c r="AH311" s="284"/>
      <c r="AI311" s="285"/>
      <c r="AJ311" s="286"/>
      <c r="AK311" s="286"/>
      <c r="AL311" s="286"/>
    </row>
    <row r="312" spans="1:38" s="185" customFormat="1" ht="13.2" x14ac:dyDescent="0.25">
      <c r="A312" s="180"/>
      <c r="B312" s="224" t="str">
        <f t="shared" si="15"/>
        <v>AucklandAdelaideAuckland</v>
      </c>
      <c r="C312" s="224" t="str">
        <f t="shared" si="17"/>
        <v>AucklandAdelaide</v>
      </c>
      <c r="D312" s="224" t="str">
        <f t="shared" si="16"/>
        <v>AdelaideAuckland</v>
      </c>
      <c r="E312" s="210" t="s">
        <v>1057</v>
      </c>
      <c r="F312" s="210" t="s">
        <v>395</v>
      </c>
      <c r="G312" s="210" t="s">
        <v>394</v>
      </c>
      <c r="H312" s="210" t="s">
        <v>600</v>
      </c>
      <c r="I312" s="210" t="s">
        <v>1064</v>
      </c>
      <c r="J312" s="210" t="s">
        <v>1059</v>
      </c>
      <c r="K312" s="210" t="s">
        <v>394</v>
      </c>
      <c r="L312" s="210" t="s">
        <v>395</v>
      </c>
      <c r="M312" s="210" t="s">
        <v>748</v>
      </c>
      <c r="N312" s="210" t="s">
        <v>394</v>
      </c>
      <c r="O312" s="199" t="s">
        <v>565</v>
      </c>
      <c r="P312" s="241">
        <v>72</v>
      </c>
      <c r="Q312" s="241">
        <v>72</v>
      </c>
      <c r="R312" s="241">
        <v>72</v>
      </c>
      <c r="S312" s="213" t="s">
        <v>695</v>
      </c>
      <c r="T312" s="213" t="s">
        <v>695</v>
      </c>
      <c r="U312" s="211">
        <v>15</v>
      </c>
      <c r="V312" s="212">
        <v>7</v>
      </c>
      <c r="W312" s="212" t="s">
        <v>695</v>
      </c>
      <c r="X312" s="201">
        <v>14</v>
      </c>
      <c r="Y312" s="202" t="s">
        <v>1062</v>
      </c>
      <c r="Z312" s="203">
        <v>46265</v>
      </c>
      <c r="AA312" s="214" t="s">
        <v>1347</v>
      </c>
      <c r="AB312" s="284"/>
      <c r="AC312" s="284"/>
      <c r="AD312" s="284"/>
      <c r="AE312" s="284"/>
      <c r="AF312" s="284"/>
      <c r="AG312" s="284"/>
      <c r="AH312" s="284"/>
      <c r="AI312" s="285"/>
      <c r="AJ312" s="286"/>
      <c r="AK312" s="286"/>
      <c r="AL312" s="286"/>
    </row>
    <row r="313" spans="1:38" s="185" customFormat="1" ht="13.2" x14ac:dyDescent="0.25">
      <c r="A313" s="180"/>
      <c r="B313" s="224" t="str">
        <f t="shared" si="15"/>
        <v>ChristchurchSydneyLyttelton</v>
      </c>
      <c r="C313" s="224" t="str">
        <f t="shared" si="17"/>
        <v>ChristchurchSydney</v>
      </c>
      <c r="D313" s="224" t="str">
        <f t="shared" si="16"/>
        <v>SydneyLyttelton</v>
      </c>
      <c r="E313" s="210" t="s">
        <v>1057</v>
      </c>
      <c r="F313" s="210" t="s">
        <v>395</v>
      </c>
      <c r="G313" s="210" t="s">
        <v>400</v>
      </c>
      <c r="H313" s="210" t="s">
        <v>597</v>
      </c>
      <c r="I313" s="210" t="s">
        <v>1065</v>
      </c>
      <c r="J313" s="210" t="s">
        <v>1066</v>
      </c>
      <c r="K313" s="210" t="s">
        <v>1067</v>
      </c>
      <c r="L313" s="210" t="s">
        <v>395</v>
      </c>
      <c r="M313" s="210" t="s">
        <v>748</v>
      </c>
      <c r="N313" s="210" t="s">
        <v>1067</v>
      </c>
      <c r="O313" s="199" t="s">
        <v>565</v>
      </c>
      <c r="P313" s="241">
        <v>61</v>
      </c>
      <c r="Q313" s="241">
        <v>61</v>
      </c>
      <c r="R313" s="241">
        <v>61</v>
      </c>
      <c r="S313" s="213" t="s">
        <v>695</v>
      </c>
      <c r="T313" s="213" t="s">
        <v>695</v>
      </c>
      <c r="U313" s="211">
        <v>15</v>
      </c>
      <c r="V313" s="212">
        <v>7</v>
      </c>
      <c r="W313" s="212" t="s">
        <v>695</v>
      </c>
      <c r="X313" s="201">
        <v>22</v>
      </c>
      <c r="Y313" s="202" t="s">
        <v>696</v>
      </c>
      <c r="Z313" s="203">
        <v>46265</v>
      </c>
      <c r="AA313" s="214" t="s">
        <v>1347</v>
      </c>
      <c r="AB313" s="284"/>
      <c r="AC313" s="284"/>
      <c r="AD313" s="284"/>
      <c r="AE313" s="284"/>
      <c r="AF313" s="284"/>
      <c r="AG313" s="284"/>
      <c r="AH313" s="284"/>
      <c r="AI313" s="285"/>
      <c r="AJ313" s="286"/>
      <c r="AK313" s="286"/>
      <c r="AL313" s="286"/>
    </row>
    <row r="314" spans="1:38" s="185" customFormat="1" ht="13.2" x14ac:dyDescent="0.25">
      <c r="A314" s="180"/>
      <c r="B314" s="224" t="str">
        <f t="shared" si="15"/>
        <v>ChristchurchMelbourneLyttelton</v>
      </c>
      <c r="C314" s="224" t="str">
        <f t="shared" si="17"/>
        <v>ChristchurchMelbourne</v>
      </c>
      <c r="D314" s="224" t="str">
        <f t="shared" si="16"/>
        <v>MelbourneLyttelton</v>
      </c>
      <c r="E314" s="210" t="s">
        <v>1057</v>
      </c>
      <c r="F314" s="210" t="s">
        <v>395</v>
      </c>
      <c r="G314" s="210" t="s">
        <v>400</v>
      </c>
      <c r="H314" s="210" t="s">
        <v>598</v>
      </c>
      <c r="I314" s="210" t="s">
        <v>1068</v>
      </c>
      <c r="J314" s="210" t="s">
        <v>1066</v>
      </c>
      <c r="K314" s="210" t="s">
        <v>1067</v>
      </c>
      <c r="L314" s="210" t="s">
        <v>395</v>
      </c>
      <c r="M314" s="210" t="s">
        <v>748</v>
      </c>
      <c r="N314" s="210" t="s">
        <v>1067</v>
      </c>
      <c r="O314" s="199" t="s">
        <v>565</v>
      </c>
      <c r="P314" s="241">
        <v>61</v>
      </c>
      <c r="Q314" s="241">
        <v>61</v>
      </c>
      <c r="R314" s="241">
        <v>61</v>
      </c>
      <c r="S314" s="213" t="s">
        <v>695</v>
      </c>
      <c r="T314" s="213" t="s">
        <v>695</v>
      </c>
      <c r="U314" s="211">
        <v>15</v>
      </c>
      <c r="V314" s="212">
        <v>7</v>
      </c>
      <c r="W314" s="212" t="s">
        <v>695</v>
      </c>
      <c r="X314" s="201">
        <v>25</v>
      </c>
      <c r="Y314" s="202" t="s">
        <v>696</v>
      </c>
      <c r="Z314" s="203">
        <v>46265</v>
      </c>
      <c r="AA314" s="214" t="s">
        <v>1347</v>
      </c>
      <c r="AB314" s="284"/>
      <c r="AC314" s="284"/>
      <c r="AD314" s="284"/>
      <c r="AE314" s="284"/>
      <c r="AF314" s="284"/>
      <c r="AG314" s="284"/>
      <c r="AH314" s="284"/>
      <c r="AI314" s="285"/>
      <c r="AJ314" s="286"/>
      <c r="AK314" s="286"/>
      <c r="AL314" s="286"/>
    </row>
    <row r="315" spans="1:38" s="185" customFormat="1" ht="13.2" x14ac:dyDescent="0.25">
      <c r="A315" s="180"/>
      <c r="B315" s="224" t="str">
        <f t="shared" si="15"/>
        <v>ChristchurchFremantleAuckland</v>
      </c>
      <c r="C315" s="224" t="str">
        <f t="shared" si="17"/>
        <v>ChristchurchFremantle</v>
      </c>
      <c r="D315" s="224" t="str">
        <f t="shared" si="16"/>
        <v>FremantleAuckland</v>
      </c>
      <c r="E315" s="210" t="s">
        <v>1057</v>
      </c>
      <c r="F315" s="210" t="s">
        <v>395</v>
      </c>
      <c r="G315" s="210" t="s">
        <v>400</v>
      </c>
      <c r="H315" s="210" t="s">
        <v>601</v>
      </c>
      <c r="I315" s="210" t="s">
        <v>1069</v>
      </c>
      <c r="J315" s="210" t="s">
        <v>1066</v>
      </c>
      <c r="K315" s="210" t="s">
        <v>394</v>
      </c>
      <c r="L315" s="210" t="s">
        <v>395</v>
      </c>
      <c r="M315" s="210" t="s">
        <v>731</v>
      </c>
      <c r="N315" s="210" t="s">
        <v>394</v>
      </c>
      <c r="O315" s="199" t="s">
        <v>565</v>
      </c>
      <c r="P315" s="241">
        <v>183</v>
      </c>
      <c r="Q315" s="241">
        <v>371</v>
      </c>
      <c r="R315" s="241">
        <v>183</v>
      </c>
      <c r="S315" s="213" t="s">
        <v>695</v>
      </c>
      <c r="T315" s="213" t="s">
        <v>695</v>
      </c>
      <c r="U315" s="211">
        <v>15</v>
      </c>
      <c r="V315" s="212">
        <v>7</v>
      </c>
      <c r="W315" s="212" t="s">
        <v>695</v>
      </c>
      <c r="X315" s="201">
        <v>32</v>
      </c>
      <c r="Y315" s="202" t="s">
        <v>1062</v>
      </c>
      <c r="Z315" s="203">
        <v>46265</v>
      </c>
      <c r="AA315" s="214" t="s">
        <v>1347</v>
      </c>
      <c r="AB315" s="284"/>
      <c r="AC315" s="284"/>
      <c r="AD315" s="284"/>
      <c r="AE315" s="284"/>
      <c r="AF315" s="284"/>
      <c r="AG315" s="284"/>
      <c r="AH315" s="284"/>
      <c r="AI315" s="285"/>
      <c r="AJ315" s="286"/>
      <c r="AK315" s="286"/>
      <c r="AL315" s="286"/>
    </row>
    <row r="316" spans="1:38" s="185" customFormat="1" ht="13.2" x14ac:dyDescent="0.25">
      <c r="A316" s="180"/>
      <c r="B316" s="224" t="str">
        <f t="shared" si="15"/>
        <v>ChristchurchBrisbaneAuckland</v>
      </c>
      <c r="C316" s="224" t="str">
        <f t="shared" si="17"/>
        <v>ChristchurchBrisbane</v>
      </c>
      <c r="D316" s="224" t="str">
        <f t="shared" si="16"/>
        <v>BrisbaneAuckland</v>
      </c>
      <c r="E316" s="210" t="s">
        <v>1057</v>
      </c>
      <c r="F316" s="210" t="s">
        <v>395</v>
      </c>
      <c r="G316" s="210" t="s">
        <v>400</v>
      </c>
      <c r="H316" s="210" t="s">
        <v>599</v>
      </c>
      <c r="I316" s="210" t="s">
        <v>1070</v>
      </c>
      <c r="J316" s="210" t="s">
        <v>1066</v>
      </c>
      <c r="K316" s="210" t="s">
        <v>394</v>
      </c>
      <c r="L316" s="210" t="s">
        <v>395</v>
      </c>
      <c r="M316" s="210" t="s">
        <v>731</v>
      </c>
      <c r="N316" s="210" t="s">
        <v>394</v>
      </c>
      <c r="O316" s="199" t="s">
        <v>565</v>
      </c>
      <c r="P316" s="241">
        <v>129</v>
      </c>
      <c r="Q316" s="241">
        <v>263</v>
      </c>
      <c r="R316" s="241">
        <v>129</v>
      </c>
      <c r="S316" s="213" t="s">
        <v>695</v>
      </c>
      <c r="T316" s="213" t="s">
        <v>695</v>
      </c>
      <c r="U316" s="211">
        <v>15</v>
      </c>
      <c r="V316" s="212">
        <v>7</v>
      </c>
      <c r="W316" s="212" t="s">
        <v>695</v>
      </c>
      <c r="X316" s="201">
        <v>16</v>
      </c>
      <c r="Y316" s="202" t="s">
        <v>696</v>
      </c>
      <c r="Z316" s="203">
        <v>46265</v>
      </c>
      <c r="AA316" s="214" t="s">
        <v>1347</v>
      </c>
      <c r="AB316" s="284"/>
      <c r="AC316" s="284"/>
      <c r="AD316" s="284"/>
      <c r="AE316" s="284"/>
      <c r="AF316" s="284"/>
      <c r="AG316" s="284"/>
      <c r="AH316" s="284"/>
      <c r="AI316" s="285"/>
      <c r="AJ316" s="286"/>
      <c r="AK316" s="286"/>
      <c r="AL316" s="286"/>
    </row>
    <row r="317" spans="1:38" s="185" customFormat="1" ht="13.2" x14ac:dyDescent="0.25">
      <c r="A317" s="180"/>
      <c r="B317" s="224" t="str">
        <f t="shared" si="15"/>
        <v>ChristchurchAdelaideAuckland</v>
      </c>
      <c r="C317" s="224" t="str">
        <f t="shared" si="17"/>
        <v>ChristchurchAdelaide</v>
      </c>
      <c r="D317" s="224" t="str">
        <f t="shared" si="16"/>
        <v>AdelaideAuckland</v>
      </c>
      <c r="E317" s="210" t="s">
        <v>1057</v>
      </c>
      <c r="F317" s="210" t="s">
        <v>395</v>
      </c>
      <c r="G317" s="210" t="s">
        <v>400</v>
      </c>
      <c r="H317" s="210" t="s">
        <v>600</v>
      </c>
      <c r="I317" s="210" t="s">
        <v>1071</v>
      </c>
      <c r="J317" s="210" t="s">
        <v>1066</v>
      </c>
      <c r="K317" s="210" t="s">
        <v>394</v>
      </c>
      <c r="L317" s="210" t="s">
        <v>395</v>
      </c>
      <c r="M317" s="210" t="s">
        <v>731</v>
      </c>
      <c r="N317" s="210" t="s">
        <v>394</v>
      </c>
      <c r="O317" s="199" t="s">
        <v>565</v>
      </c>
      <c r="P317" s="241">
        <v>152</v>
      </c>
      <c r="Q317" s="241">
        <v>309</v>
      </c>
      <c r="R317" s="241">
        <v>152</v>
      </c>
      <c r="S317" s="213" t="s">
        <v>695</v>
      </c>
      <c r="T317" s="213" t="s">
        <v>695</v>
      </c>
      <c r="U317" s="211">
        <v>15</v>
      </c>
      <c r="V317" s="212">
        <v>7</v>
      </c>
      <c r="W317" s="212" t="s">
        <v>695</v>
      </c>
      <c r="X317" s="201">
        <v>21</v>
      </c>
      <c r="Y317" s="202" t="s">
        <v>1062</v>
      </c>
      <c r="Z317" s="203">
        <v>46265</v>
      </c>
      <c r="AA317" s="214" t="s">
        <v>1347</v>
      </c>
      <c r="AB317" s="284"/>
      <c r="AC317" s="284"/>
      <c r="AD317" s="284"/>
      <c r="AE317" s="284"/>
      <c r="AF317" s="284"/>
      <c r="AG317" s="284"/>
      <c r="AH317" s="284"/>
      <c r="AI317" s="285"/>
      <c r="AJ317" s="286"/>
      <c r="AK317" s="286"/>
      <c r="AL317" s="286"/>
    </row>
    <row r="318" spans="1:38" s="185" customFormat="1" ht="13.2" x14ac:dyDescent="0.25">
      <c r="A318" s="180"/>
      <c r="B318" s="224" t="str">
        <f t="shared" si="15"/>
        <v>WellingtonSydneyAuckland</v>
      </c>
      <c r="C318" s="224" t="str">
        <f t="shared" si="17"/>
        <v>WellingtonSydney</v>
      </c>
      <c r="D318" s="224" t="str">
        <f t="shared" si="16"/>
        <v>SydneyAuckland</v>
      </c>
      <c r="E318" s="210" t="s">
        <v>1057</v>
      </c>
      <c r="F318" s="210" t="s">
        <v>395</v>
      </c>
      <c r="G318" s="210" t="s">
        <v>405</v>
      </c>
      <c r="H318" s="210" t="s">
        <v>597</v>
      </c>
      <c r="I318" s="210" t="s">
        <v>1072</v>
      </c>
      <c r="J318" s="210" t="s">
        <v>1073</v>
      </c>
      <c r="K318" s="210" t="s">
        <v>394</v>
      </c>
      <c r="L318" s="210" t="s">
        <v>395</v>
      </c>
      <c r="M318" s="210" t="s">
        <v>731</v>
      </c>
      <c r="N318" s="210" t="s">
        <v>394</v>
      </c>
      <c r="O318" s="199" t="s">
        <v>565</v>
      </c>
      <c r="P318" s="241">
        <v>97</v>
      </c>
      <c r="Q318" s="241">
        <v>201</v>
      </c>
      <c r="R318" s="241">
        <v>97</v>
      </c>
      <c r="S318" s="213" t="s">
        <v>695</v>
      </c>
      <c r="T318" s="213" t="s">
        <v>695</v>
      </c>
      <c r="U318" s="211">
        <v>15</v>
      </c>
      <c r="V318" s="212">
        <v>7</v>
      </c>
      <c r="W318" s="212" t="s">
        <v>695</v>
      </c>
      <c r="X318" s="201">
        <v>11</v>
      </c>
      <c r="Y318" s="202" t="s">
        <v>696</v>
      </c>
      <c r="Z318" s="203">
        <v>46265</v>
      </c>
      <c r="AA318" s="214" t="s">
        <v>1347</v>
      </c>
      <c r="AB318" s="284"/>
      <c r="AC318" s="284"/>
      <c r="AD318" s="284"/>
      <c r="AE318" s="284"/>
      <c r="AF318" s="284"/>
      <c r="AG318" s="284"/>
      <c r="AH318" s="284"/>
      <c r="AI318" s="285"/>
      <c r="AJ318" s="286"/>
      <c r="AK318" s="286"/>
      <c r="AL318" s="286"/>
    </row>
    <row r="319" spans="1:38" s="185" customFormat="1" ht="13.2" x14ac:dyDescent="0.25">
      <c r="A319" s="180"/>
      <c r="B319" s="224" t="str">
        <f t="shared" si="15"/>
        <v>WellingtonMelbourneAuckland</v>
      </c>
      <c r="C319" s="224" t="str">
        <f t="shared" si="17"/>
        <v>WellingtonMelbourne</v>
      </c>
      <c r="D319" s="224" t="str">
        <f t="shared" si="16"/>
        <v>MelbourneAuckland</v>
      </c>
      <c r="E319" s="210" t="s">
        <v>1057</v>
      </c>
      <c r="F319" s="210" t="s">
        <v>395</v>
      </c>
      <c r="G319" s="210" t="s">
        <v>405</v>
      </c>
      <c r="H319" s="210" t="s">
        <v>598</v>
      </c>
      <c r="I319" s="210" t="s">
        <v>1074</v>
      </c>
      <c r="J319" s="210" t="s">
        <v>1073</v>
      </c>
      <c r="K319" s="210" t="s">
        <v>394</v>
      </c>
      <c r="L319" s="210" t="s">
        <v>395</v>
      </c>
      <c r="M319" s="210" t="s">
        <v>731</v>
      </c>
      <c r="N319" s="210" t="s">
        <v>394</v>
      </c>
      <c r="O319" s="199" t="s">
        <v>565</v>
      </c>
      <c r="P319" s="241">
        <v>97</v>
      </c>
      <c r="Q319" s="241">
        <v>201</v>
      </c>
      <c r="R319" s="241">
        <v>97</v>
      </c>
      <c r="S319" s="213" t="s">
        <v>695</v>
      </c>
      <c r="T319" s="213" t="s">
        <v>695</v>
      </c>
      <c r="U319" s="211">
        <v>15</v>
      </c>
      <c r="V319" s="212">
        <v>7</v>
      </c>
      <c r="W319" s="212" t="s">
        <v>695</v>
      </c>
      <c r="X319" s="201">
        <v>14</v>
      </c>
      <c r="Y319" s="202" t="s">
        <v>696</v>
      </c>
      <c r="Z319" s="203">
        <v>46265</v>
      </c>
      <c r="AA319" s="214" t="s">
        <v>1347</v>
      </c>
      <c r="AB319" s="284"/>
      <c r="AC319" s="284"/>
      <c r="AD319" s="284"/>
      <c r="AE319" s="284"/>
      <c r="AF319" s="284"/>
      <c r="AG319" s="284"/>
      <c r="AH319" s="284"/>
      <c r="AI319" s="285"/>
      <c r="AJ319" s="286"/>
      <c r="AK319" s="286"/>
      <c r="AL319" s="286"/>
    </row>
    <row r="320" spans="1:38" s="185" customFormat="1" ht="13.2" x14ac:dyDescent="0.25">
      <c r="A320" s="180"/>
      <c r="B320" s="224" t="str">
        <f t="shared" si="15"/>
        <v>WellingtonFremantleAuckland</v>
      </c>
      <c r="C320" s="224" t="str">
        <f t="shared" si="17"/>
        <v>WellingtonFremantle</v>
      </c>
      <c r="D320" s="224" t="str">
        <f t="shared" si="16"/>
        <v>FremantleAuckland</v>
      </c>
      <c r="E320" s="210" t="s">
        <v>1057</v>
      </c>
      <c r="F320" s="210" t="s">
        <v>395</v>
      </c>
      <c r="G320" s="210" t="s">
        <v>405</v>
      </c>
      <c r="H320" s="210" t="s">
        <v>601</v>
      </c>
      <c r="I320" s="210" t="s">
        <v>1075</v>
      </c>
      <c r="J320" s="210" t="s">
        <v>1073</v>
      </c>
      <c r="K320" s="210" t="s">
        <v>394</v>
      </c>
      <c r="L320" s="210" t="s">
        <v>395</v>
      </c>
      <c r="M320" s="210" t="s">
        <v>731</v>
      </c>
      <c r="N320" s="210" t="s">
        <v>394</v>
      </c>
      <c r="O320" s="199" t="s">
        <v>565</v>
      </c>
      <c r="P320" s="241">
        <v>155</v>
      </c>
      <c r="Q320" s="241">
        <v>259</v>
      </c>
      <c r="R320" s="241">
        <v>155</v>
      </c>
      <c r="S320" s="213" t="s">
        <v>695</v>
      </c>
      <c r="T320" s="213" t="s">
        <v>695</v>
      </c>
      <c r="U320" s="211">
        <v>15</v>
      </c>
      <c r="V320" s="212">
        <v>7</v>
      </c>
      <c r="W320" s="212" t="s">
        <v>695</v>
      </c>
      <c r="X320" s="201">
        <v>30</v>
      </c>
      <c r="Y320" s="202" t="s">
        <v>1062</v>
      </c>
      <c r="Z320" s="203">
        <v>46265</v>
      </c>
      <c r="AA320" s="214" t="s">
        <v>1347</v>
      </c>
      <c r="AB320" s="284"/>
      <c r="AC320" s="284"/>
      <c r="AD320" s="284"/>
      <c r="AE320" s="284"/>
      <c r="AF320" s="284"/>
      <c r="AG320" s="284"/>
      <c r="AH320" s="284"/>
      <c r="AI320" s="285"/>
      <c r="AJ320" s="286"/>
      <c r="AK320" s="286"/>
      <c r="AL320" s="286"/>
    </row>
    <row r="321" spans="1:38" s="185" customFormat="1" ht="13.2" x14ac:dyDescent="0.25">
      <c r="A321" s="180"/>
      <c r="B321" s="224" t="str">
        <f t="shared" si="15"/>
        <v>WellingtonBrisbaneAuckland</v>
      </c>
      <c r="C321" s="224" t="str">
        <f t="shared" si="17"/>
        <v>WellingtonBrisbane</v>
      </c>
      <c r="D321" s="224" t="str">
        <f t="shared" si="16"/>
        <v>BrisbaneAuckland</v>
      </c>
      <c r="E321" s="210" t="s">
        <v>1057</v>
      </c>
      <c r="F321" s="210" t="s">
        <v>395</v>
      </c>
      <c r="G321" s="210" t="s">
        <v>405</v>
      </c>
      <c r="H321" s="210" t="s">
        <v>599</v>
      </c>
      <c r="I321" s="210" t="s">
        <v>1076</v>
      </c>
      <c r="J321" s="210" t="s">
        <v>1073</v>
      </c>
      <c r="K321" s="210" t="s">
        <v>394</v>
      </c>
      <c r="L321" s="210" t="s">
        <v>395</v>
      </c>
      <c r="M321" s="210" t="s">
        <v>731</v>
      </c>
      <c r="N321" s="210" t="s">
        <v>394</v>
      </c>
      <c r="O321" s="199" t="s">
        <v>565</v>
      </c>
      <c r="P321" s="241">
        <v>106</v>
      </c>
      <c r="Q321" s="241">
        <v>210</v>
      </c>
      <c r="R321" s="241">
        <v>106</v>
      </c>
      <c r="S321" s="213" t="s">
        <v>695</v>
      </c>
      <c r="T321" s="213" t="s">
        <v>695</v>
      </c>
      <c r="U321" s="211">
        <v>15</v>
      </c>
      <c r="V321" s="212">
        <v>7</v>
      </c>
      <c r="W321" s="212" t="s">
        <v>695</v>
      </c>
      <c r="X321" s="201">
        <v>13</v>
      </c>
      <c r="Y321" s="202" t="s">
        <v>696</v>
      </c>
      <c r="Z321" s="203">
        <v>46265</v>
      </c>
      <c r="AA321" s="214" t="s">
        <v>1347</v>
      </c>
      <c r="AB321" s="284"/>
      <c r="AC321" s="284"/>
      <c r="AD321" s="284"/>
      <c r="AE321" s="284"/>
      <c r="AF321" s="284"/>
      <c r="AG321" s="284"/>
      <c r="AH321" s="284"/>
      <c r="AI321" s="285"/>
      <c r="AJ321" s="286"/>
      <c r="AK321" s="286"/>
      <c r="AL321" s="286"/>
    </row>
    <row r="322" spans="1:38" s="185" customFormat="1" ht="13.2" x14ac:dyDescent="0.25">
      <c r="A322" s="180"/>
      <c r="B322" s="224" t="str">
        <f t="shared" si="15"/>
        <v>WellingtonAdelaideAuckland</v>
      </c>
      <c r="C322" s="224" t="str">
        <f t="shared" si="17"/>
        <v>WellingtonAdelaide</v>
      </c>
      <c r="D322" s="224" t="str">
        <f t="shared" si="16"/>
        <v>AdelaideAuckland</v>
      </c>
      <c r="E322" s="210" t="s">
        <v>1057</v>
      </c>
      <c r="F322" s="210" t="s">
        <v>395</v>
      </c>
      <c r="G322" s="210" t="s">
        <v>405</v>
      </c>
      <c r="H322" s="210" t="s">
        <v>600</v>
      </c>
      <c r="I322" s="210" t="s">
        <v>1077</v>
      </c>
      <c r="J322" s="210" t="s">
        <v>1073</v>
      </c>
      <c r="K322" s="210" t="s">
        <v>394</v>
      </c>
      <c r="L322" s="210" t="s">
        <v>395</v>
      </c>
      <c r="M322" s="210" t="s">
        <v>731</v>
      </c>
      <c r="N322" s="210" t="s">
        <v>394</v>
      </c>
      <c r="O322" s="199" t="s">
        <v>565</v>
      </c>
      <c r="P322" s="241">
        <v>124</v>
      </c>
      <c r="Q322" s="241">
        <v>228</v>
      </c>
      <c r="R322" s="241">
        <v>124</v>
      </c>
      <c r="S322" s="213" t="s">
        <v>695</v>
      </c>
      <c r="T322" s="213" t="s">
        <v>695</v>
      </c>
      <c r="U322" s="211">
        <v>15</v>
      </c>
      <c r="V322" s="212">
        <v>7</v>
      </c>
      <c r="W322" s="212" t="s">
        <v>695</v>
      </c>
      <c r="X322" s="201">
        <v>19</v>
      </c>
      <c r="Y322" s="202" t="s">
        <v>1062</v>
      </c>
      <c r="Z322" s="203">
        <v>46265</v>
      </c>
      <c r="AA322" s="214" t="s">
        <v>1347</v>
      </c>
      <c r="AB322" s="284"/>
      <c r="AC322" s="284"/>
      <c r="AD322" s="284"/>
      <c r="AE322" s="284"/>
      <c r="AF322" s="284"/>
      <c r="AG322" s="284"/>
      <c r="AH322" s="284"/>
      <c r="AI322" s="285"/>
      <c r="AJ322" s="286"/>
      <c r="AK322" s="286"/>
      <c r="AL322" s="286"/>
    </row>
    <row r="323" spans="1:38" s="185" customFormat="1" ht="13.2" x14ac:dyDescent="0.25">
      <c r="A323" s="180"/>
      <c r="B323" s="224" t="str">
        <f t="shared" si="15"/>
        <v>OsloSydneySingapore</v>
      </c>
      <c r="C323" s="224" t="str">
        <f t="shared" si="17"/>
        <v>OsloSydney</v>
      </c>
      <c r="D323" s="224" t="str">
        <f t="shared" si="16"/>
        <v>SydneySingapore</v>
      </c>
      <c r="E323" s="210" t="s">
        <v>701</v>
      </c>
      <c r="F323" s="210" t="s">
        <v>407</v>
      </c>
      <c r="G323" s="210" t="s">
        <v>406</v>
      </c>
      <c r="H323" s="210" t="s">
        <v>597</v>
      </c>
      <c r="I323" s="210" t="s">
        <v>1078</v>
      </c>
      <c r="J323" s="210" t="s">
        <v>1079</v>
      </c>
      <c r="K323" s="210" t="s">
        <v>446</v>
      </c>
      <c r="L323" s="210" t="s">
        <v>446</v>
      </c>
      <c r="M323" s="210" t="s">
        <v>694</v>
      </c>
      <c r="N323" s="210" t="s">
        <v>446</v>
      </c>
      <c r="O323" s="199" t="s">
        <v>1344</v>
      </c>
      <c r="P323" s="241" t="s">
        <v>609</v>
      </c>
      <c r="Q323" s="241" t="s">
        <v>1344</v>
      </c>
      <c r="R323" s="241" t="s">
        <v>1344</v>
      </c>
      <c r="S323" s="213" t="s">
        <v>1344</v>
      </c>
      <c r="T323" s="213" t="s">
        <v>1344</v>
      </c>
      <c r="U323" s="211" t="s">
        <v>1344</v>
      </c>
      <c r="V323" s="212" t="s">
        <v>1344</v>
      </c>
      <c r="W323" s="212" t="s">
        <v>1344</v>
      </c>
      <c r="X323" s="201" t="s">
        <v>1344</v>
      </c>
      <c r="Y323" s="202" t="s">
        <v>1344</v>
      </c>
      <c r="Z323" s="203" t="s">
        <v>1344</v>
      </c>
      <c r="AA323" s="214" t="s">
        <v>1344</v>
      </c>
      <c r="AB323" s="284"/>
      <c r="AC323" s="284"/>
      <c r="AD323" s="284"/>
      <c r="AE323" s="284"/>
      <c r="AF323" s="284"/>
      <c r="AG323" s="284"/>
      <c r="AH323" s="284"/>
      <c r="AI323" s="285"/>
      <c r="AJ323" s="286"/>
      <c r="AK323" s="286"/>
      <c r="AL323" s="286"/>
    </row>
    <row r="324" spans="1:38" s="185" customFormat="1" ht="13.2" x14ac:dyDescent="0.25">
      <c r="A324" s="180"/>
      <c r="B324" s="224" t="str">
        <f t="shared" si="15"/>
        <v>OsloMelbourneSingapore</v>
      </c>
      <c r="C324" s="224" t="str">
        <f t="shared" si="17"/>
        <v>OsloMelbourne</v>
      </c>
      <c r="D324" s="224" t="str">
        <f t="shared" si="16"/>
        <v>MelbourneSingapore</v>
      </c>
      <c r="E324" s="210" t="s">
        <v>701</v>
      </c>
      <c r="F324" s="210" t="s">
        <v>407</v>
      </c>
      <c r="G324" s="210" t="s">
        <v>406</v>
      </c>
      <c r="H324" s="210" t="s">
        <v>598</v>
      </c>
      <c r="I324" s="210" t="s">
        <v>1080</v>
      </c>
      <c r="J324" s="210" t="s">
        <v>1079</v>
      </c>
      <c r="K324" s="210" t="s">
        <v>446</v>
      </c>
      <c r="L324" s="210" t="s">
        <v>446</v>
      </c>
      <c r="M324" s="210" t="s">
        <v>694</v>
      </c>
      <c r="N324" s="210" t="s">
        <v>446</v>
      </c>
      <c r="O324" s="199" t="s">
        <v>1344</v>
      </c>
      <c r="P324" s="241" t="s">
        <v>609</v>
      </c>
      <c r="Q324" s="241" t="s">
        <v>1344</v>
      </c>
      <c r="R324" s="241" t="s">
        <v>1344</v>
      </c>
      <c r="S324" s="213" t="s">
        <v>1344</v>
      </c>
      <c r="T324" s="213" t="s">
        <v>1344</v>
      </c>
      <c r="U324" s="211" t="s">
        <v>1344</v>
      </c>
      <c r="V324" s="212" t="s">
        <v>1344</v>
      </c>
      <c r="W324" s="212" t="s">
        <v>1344</v>
      </c>
      <c r="X324" s="201" t="s">
        <v>1344</v>
      </c>
      <c r="Y324" s="202" t="s">
        <v>1344</v>
      </c>
      <c r="Z324" s="203" t="s">
        <v>1344</v>
      </c>
      <c r="AA324" s="214" t="s">
        <v>1344</v>
      </c>
      <c r="AB324" s="284"/>
      <c r="AC324" s="284"/>
      <c r="AD324" s="284"/>
      <c r="AE324" s="284"/>
      <c r="AF324" s="284"/>
      <c r="AG324" s="284"/>
      <c r="AH324" s="284"/>
      <c r="AI324" s="285"/>
      <c r="AJ324" s="286"/>
      <c r="AK324" s="286"/>
      <c r="AL324" s="286"/>
    </row>
    <row r="325" spans="1:38" s="185" customFormat="1" ht="13.2" x14ac:dyDescent="0.25">
      <c r="A325" s="180"/>
      <c r="B325" s="224" t="str">
        <f t="shared" si="15"/>
        <v>OsloFremantleSingapore</v>
      </c>
      <c r="C325" s="224" t="str">
        <f t="shared" si="17"/>
        <v>OsloFremantle</v>
      </c>
      <c r="D325" s="224" t="str">
        <f t="shared" si="16"/>
        <v>FremantleSingapore</v>
      </c>
      <c r="E325" s="210" t="s">
        <v>701</v>
      </c>
      <c r="F325" s="210" t="s">
        <v>407</v>
      </c>
      <c r="G325" s="210" t="s">
        <v>406</v>
      </c>
      <c r="H325" s="210" t="s">
        <v>601</v>
      </c>
      <c r="I325" s="210" t="s">
        <v>1081</v>
      </c>
      <c r="J325" s="210" t="s">
        <v>1079</v>
      </c>
      <c r="K325" s="210" t="s">
        <v>446</v>
      </c>
      <c r="L325" s="210" t="s">
        <v>446</v>
      </c>
      <c r="M325" s="210" t="s">
        <v>694</v>
      </c>
      <c r="N325" s="210" t="s">
        <v>446</v>
      </c>
      <c r="O325" s="199" t="s">
        <v>1344</v>
      </c>
      <c r="P325" s="241" t="s">
        <v>609</v>
      </c>
      <c r="Q325" s="241" t="s">
        <v>1344</v>
      </c>
      <c r="R325" s="241" t="s">
        <v>1344</v>
      </c>
      <c r="S325" s="213" t="s">
        <v>1344</v>
      </c>
      <c r="T325" s="213" t="s">
        <v>1344</v>
      </c>
      <c r="U325" s="211" t="s">
        <v>1344</v>
      </c>
      <c r="V325" s="212" t="s">
        <v>1344</v>
      </c>
      <c r="W325" s="212" t="s">
        <v>1344</v>
      </c>
      <c r="X325" s="201" t="s">
        <v>1344</v>
      </c>
      <c r="Y325" s="202" t="s">
        <v>1344</v>
      </c>
      <c r="Z325" s="203" t="s">
        <v>1344</v>
      </c>
      <c r="AA325" s="214" t="s">
        <v>1344</v>
      </c>
      <c r="AB325" s="284"/>
      <c r="AC325" s="284"/>
      <c r="AD325" s="284"/>
      <c r="AE325" s="284"/>
      <c r="AF325" s="284"/>
      <c r="AG325" s="284"/>
      <c r="AH325" s="284"/>
      <c r="AI325" s="285"/>
      <c r="AJ325" s="286"/>
      <c r="AK325" s="286"/>
      <c r="AL325" s="286"/>
    </row>
    <row r="326" spans="1:38" s="185" customFormat="1" ht="13.2" x14ac:dyDescent="0.25">
      <c r="A326" s="180"/>
      <c r="B326" s="224" t="str">
        <f t="shared" si="15"/>
        <v>OsloBrisbaneSingapore</v>
      </c>
      <c r="C326" s="224" t="str">
        <f t="shared" si="17"/>
        <v>OsloBrisbane</v>
      </c>
      <c r="D326" s="224" t="str">
        <f t="shared" si="16"/>
        <v>BrisbaneSingapore</v>
      </c>
      <c r="E326" s="210" t="s">
        <v>701</v>
      </c>
      <c r="F326" s="210" t="s">
        <v>407</v>
      </c>
      <c r="G326" s="210" t="s">
        <v>406</v>
      </c>
      <c r="H326" s="210" t="s">
        <v>599</v>
      </c>
      <c r="I326" s="210" t="s">
        <v>1082</v>
      </c>
      <c r="J326" s="210" t="s">
        <v>1079</v>
      </c>
      <c r="K326" s="210" t="s">
        <v>446</v>
      </c>
      <c r="L326" s="210" t="s">
        <v>446</v>
      </c>
      <c r="M326" s="210" t="s">
        <v>694</v>
      </c>
      <c r="N326" s="210" t="s">
        <v>446</v>
      </c>
      <c r="O326" s="199" t="s">
        <v>1344</v>
      </c>
      <c r="P326" s="241" t="s">
        <v>609</v>
      </c>
      <c r="Q326" s="241" t="s">
        <v>1344</v>
      </c>
      <c r="R326" s="241" t="s">
        <v>1344</v>
      </c>
      <c r="S326" s="213" t="s">
        <v>1344</v>
      </c>
      <c r="T326" s="213" t="s">
        <v>1344</v>
      </c>
      <c r="U326" s="211" t="s">
        <v>1344</v>
      </c>
      <c r="V326" s="212" t="s">
        <v>1344</v>
      </c>
      <c r="W326" s="212" t="s">
        <v>1344</v>
      </c>
      <c r="X326" s="201" t="s">
        <v>1344</v>
      </c>
      <c r="Y326" s="202" t="s">
        <v>1344</v>
      </c>
      <c r="Z326" s="203" t="s">
        <v>1344</v>
      </c>
      <c r="AA326" s="214" t="s">
        <v>1344</v>
      </c>
      <c r="AB326" s="284"/>
      <c r="AC326" s="284"/>
      <c r="AD326" s="284"/>
      <c r="AE326" s="284"/>
      <c r="AF326" s="284"/>
      <c r="AG326" s="284"/>
      <c r="AH326" s="284"/>
      <c r="AI326" s="285"/>
      <c r="AJ326" s="286"/>
      <c r="AK326" s="286"/>
      <c r="AL326" s="286"/>
    </row>
    <row r="327" spans="1:38" s="185" customFormat="1" ht="13.2" x14ac:dyDescent="0.25">
      <c r="A327" s="180"/>
      <c r="B327" s="224" t="str">
        <f t="shared" si="15"/>
        <v>OsloAdelaideSingapore</v>
      </c>
      <c r="C327" s="224" t="str">
        <f t="shared" si="17"/>
        <v>OsloAdelaide</v>
      </c>
      <c r="D327" s="224" t="str">
        <f t="shared" si="16"/>
        <v>AdelaideSingapore</v>
      </c>
      <c r="E327" s="210" t="s">
        <v>701</v>
      </c>
      <c r="F327" s="210" t="s">
        <v>407</v>
      </c>
      <c r="G327" s="210" t="s">
        <v>406</v>
      </c>
      <c r="H327" s="210" t="s">
        <v>600</v>
      </c>
      <c r="I327" s="210" t="s">
        <v>1083</v>
      </c>
      <c r="J327" s="210" t="s">
        <v>1079</v>
      </c>
      <c r="K327" s="210" t="s">
        <v>446</v>
      </c>
      <c r="L327" s="210" t="s">
        <v>446</v>
      </c>
      <c r="M327" s="210" t="s">
        <v>694</v>
      </c>
      <c r="N327" s="210" t="s">
        <v>446</v>
      </c>
      <c r="O327" s="199" t="s">
        <v>1344</v>
      </c>
      <c r="P327" s="241" t="s">
        <v>609</v>
      </c>
      <c r="Q327" s="241" t="s">
        <v>1344</v>
      </c>
      <c r="R327" s="241" t="s">
        <v>1344</v>
      </c>
      <c r="S327" s="213" t="s">
        <v>1344</v>
      </c>
      <c r="T327" s="213" t="s">
        <v>1344</v>
      </c>
      <c r="U327" s="211" t="s">
        <v>1344</v>
      </c>
      <c r="V327" s="212" t="s">
        <v>1344</v>
      </c>
      <c r="W327" s="212" t="s">
        <v>1344</v>
      </c>
      <c r="X327" s="201" t="s">
        <v>1344</v>
      </c>
      <c r="Y327" s="202" t="s">
        <v>1344</v>
      </c>
      <c r="Z327" s="203" t="s">
        <v>1344</v>
      </c>
      <c r="AA327" s="214" t="s">
        <v>1344</v>
      </c>
      <c r="AB327" s="284"/>
      <c r="AC327" s="284"/>
      <c r="AD327" s="284"/>
      <c r="AE327" s="284"/>
      <c r="AF327" s="284"/>
      <c r="AG327" s="284"/>
      <c r="AH327" s="284"/>
      <c r="AI327" s="285"/>
      <c r="AJ327" s="286"/>
      <c r="AK327" s="286"/>
      <c r="AL327" s="286"/>
    </row>
    <row r="328" spans="1:38" s="185" customFormat="1" ht="13.2" x14ac:dyDescent="0.25">
      <c r="A328" s="180"/>
      <c r="B328" s="224" t="str">
        <f t="shared" si="15"/>
        <v>KarachiSydneySingapore</v>
      </c>
      <c r="C328" s="224" t="str">
        <f t="shared" si="17"/>
        <v>KarachiSydney</v>
      </c>
      <c r="D328" s="224" t="str">
        <f t="shared" si="16"/>
        <v>SydneySingapore</v>
      </c>
      <c r="E328" s="210" t="s">
        <v>691</v>
      </c>
      <c r="F328" s="210" t="s">
        <v>408</v>
      </c>
      <c r="G328" s="210" t="s">
        <v>86</v>
      </c>
      <c r="H328" s="210" t="s">
        <v>597</v>
      </c>
      <c r="I328" s="210" t="s">
        <v>1084</v>
      </c>
      <c r="J328" s="210" t="s">
        <v>1085</v>
      </c>
      <c r="K328" s="210" t="s">
        <v>446</v>
      </c>
      <c r="L328" s="210" t="s">
        <v>446</v>
      </c>
      <c r="M328" s="210" t="s">
        <v>694</v>
      </c>
      <c r="N328" s="210" t="s">
        <v>446</v>
      </c>
      <c r="O328" s="199" t="s">
        <v>565</v>
      </c>
      <c r="P328" s="241">
        <v>128</v>
      </c>
      <c r="Q328" s="241">
        <v>128</v>
      </c>
      <c r="R328" s="241">
        <v>128</v>
      </c>
      <c r="S328" s="213" t="s">
        <v>695</v>
      </c>
      <c r="T328" s="213" t="s">
        <v>695</v>
      </c>
      <c r="U328" s="211">
        <v>0</v>
      </c>
      <c r="V328" s="212">
        <v>16</v>
      </c>
      <c r="W328" s="212" t="s">
        <v>695</v>
      </c>
      <c r="X328" s="201">
        <v>39</v>
      </c>
      <c r="Y328" s="202" t="s">
        <v>696</v>
      </c>
      <c r="Z328" s="203">
        <v>46265</v>
      </c>
      <c r="AA328" s="214" t="s">
        <v>1347</v>
      </c>
      <c r="AB328" s="284"/>
      <c r="AC328" s="284"/>
      <c r="AD328" s="284"/>
      <c r="AE328" s="284"/>
      <c r="AF328" s="284"/>
      <c r="AG328" s="284"/>
      <c r="AH328" s="284"/>
      <c r="AI328" s="285"/>
      <c r="AJ328" s="286"/>
      <c r="AK328" s="286"/>
      <c r="AL328" s="286"/>
    </row>
    <row r="329" spans="1:38" s="185" customFormat="1" ht="13.2" x14ac:dyDescent="0.25">
      <c r="A329" s="180"/>
      <c r="B329" s="224" t="str">
        <f t="shared" ref="B329:B392" si="18">G329&amp;H329&amp;K329</f>
        <v>KarachiMelbourneSingapore</v>
      </c>
      <c r="C329" s="224" t="str">
        <f t="shared" si="17"/>
        <v>KarachiMelbourne</v>
      </c>
      <c r="D329" s="224" t="str">
        <f t="shared" ref="D329:D392" si="19">H329&amp;K329</f>
        <v>MelbourneSingapore</v>
      </c>
      <c r="E329" s="210" t="s">
        <v>691</v>
      </c>
      <c r="F329" s="210" t="s">
        <v>408</v>
      </c>
      <c r="G329" s="210" t="s">
        <v>86</v>
      </c>
      <c r="H329" s="210" t="s">
        <v>598</v>
      </c>
      <c r="I329" s="210" t="s">
        <v>1086</v>
      </c>
      <c r="J329" s="210" t="s">
        <v>1085</v>
      </c>
      <c r="K329" s="210" t="s">
        <v>446</v>
      </c>
      <c r="L329" s="210" t="s">
        <v>446</v>
      </c>
      <c r="M329" s="210" t="s">
        <v>694</v>
      </c>
      <c r="N329" s="210" t="s">
        <v>446</v>
      </c>
      <c r="O329" s="199" t="s">
        <v>565</v>
      </c>
      <c r="P329" s="241">
        <v>128</v>
      </c>
      <c r="Q329" s="241">
        <v>128</v>
      </c>
      <c r="R329" s="241">
        <v>128</v>
      </c>
      <c r="S329" s="213" t="s">
        <v>695</v>
      </c>
      <c r="T329" s="213" t="s">
        <v>695</v>
      </c>
      <c r="U329" s="211">
        <v>0</v>
      </c>
      <c r="V329" s="212">
        <v>16</v>
      </c>
      <c r="W329" s="212" t="s">
        <v>695</v>
      </c>
      <c r="X329" s="201">
        <v>35</v>
      </c>
      <c r="Y329" s="202" t="s">
        <v>696</v>
      </c>
      <c r="Z329" s="203">
        <v>46265</v>
      </c>
      <c r="AA329" s="214" t="s">
        <v>1347</v>
      </c>
      <c r="AB329" s="284"/>
      <c r="AC329" s="284"/>
      <c r="AD329" s="284"/>
      <c r="AE329" s="284"/>
      <c r="AF329" s="284"/>
      <c r="AG329" s="284"/>
      <c r="AH329" s="284"/>
      <c r="AI329" s="285"/>
      <c r="AJ329" s="286"/>
      <c r="AK329" s="286"/>
      <c r="AL329" s="286"/>
    </row>
    <row r="330" spans="1:38" s="185" customFormat="1" ht="13.2" x14ac:dyDescent="0.25">
      <c r="A330" s="180"/>
      <c r="B330" s="224" t="str">
        <f t="shared" si="18"/>
        <v>KarachiFremantleSingapore</v>
      </c>
      <c r="C330" s="224" t="str">
        <f t="shared" ref="C330:C393" si="20">G330&amp;H330</f>
        <v>KarachiFremantle</v>
      </c>
      <c r="D330" s="224" t="str">
        <f t="shared" si="19"/>
        <v>FremantleSingapore</v>
      </c>
      <c r="E330" s="210" t="s">
        <v>691</v>
      </c>
      <c r="F330" s="210" t="s">
        <v>408</v>
      </c>
      <c r="G330" s="210" t="s">
        <v>86</v>
      </c>
      <c r="H330" s="210" t="s">
        <v>601</v>
      </c>
      <c r="I330" s="210" t="s">
        <v>1087</v>
      </c>
      <c r="J330" s="210" t="s">
        <v>1085</v>
      </c>
      <c r="K330" s="210" t="s">
        <v>446</v>
      </c>
      <c r="L330" s="210" t="s">
        <v>446</v>
      </c>
      <c r="M330" s="210" t="s">
        <v>694</v>
      </c>
      <c r="N330" s="210" t="s">
        <v>446</v>
      </c>
      <c r="O330" s="199" t="s">
        <v>565</v>
      </c>
      <c r="P330" s="241">
        <v>128</v>
      </c>
      <c r="Q330" s="241">
        <v>128</v>
      </c>
      <c r="R330" s="241">
        <v>128</v>
      </c>
      <c r="S330" s="213" t="s">
        <v>695</v>
      </c>
      <c r="T330" s="213" t="s">
        <v>695</v>
      </c>
      <c r="U330" s="211">
        <v>0</v>
      </c>
      <c r="V330" s="212">
        <v>16</v>
      </c>
      <c r="W330" s="212" t="s">
        <v>695</v>
      </c>
      <c r="X330" s="201">
        <v>34</v>
      </c>
      <c r="Y330" s="202" t="s">
        <v>696</v>
      </c>
      <c r="Z330" s="203">
        <v>46265</v>
      </c>
      <c r="AA330" s="214" t="s">
        <v>1347</v>
      </c>
      <c r="AB330" s="284"/>
      <c r="AC330" s="284"/>
      <c r="AD330" s="284"/>
      <c r="AE330" s="284"/>
      <c r="AF330" s="284"/>
      <c r="AG330" s="284"/>
      <c r="AH330" s="284"/>
      <c r="AI330" s="285"/>
      <c r="AJ330" s="286"/>
      <c r="AK330" s="286"/>
      <c r="AL330" s="286"/>
    </row>
    <row r="331" spans="1:38" s="185" customFormat="1" ht="13.2" x14ac:dyDescent="0.25">
      <c r="A331" s="180"/>
      <c r="B331" s="224" t="str">
        <f t="shared" si="18"/>
        <v>KarachiBrisbaneSingapore</v>
      </c>
      <c r="C331" s="224" t="str">
        <f t="shared" si="20"/>
        <v>KarachiBrisbane</v>
      </c>
      <c r="D331" s="224" t="str">
        <f t="shared" si="19"/>
        <v>BrisbaneSingapore</v>
      </c>
      <c r="E331" s="210" t="s">
        <v>691</v>
      </c>
      <c r="F331" s="210" t="s">
        <v>408</v>
      </c>
      <c r="G331" s="210" t="s">
        <v>86</v>
      </c>
      <c r="H331" s="210" t="s">
        <v>599</v>
      </c>
      <c r="I331" s="210" t="s">
        <v>1088</v>
      </c>
      <c r="J331" s="210" t="s">
        <v>1085</v>
      </c>
      <c r="K331" s="210" t="s">
        <v>446</v>
      </c>
      <c r="L331" s="210" t="s">
        <v>446</v>
      </c>
      <c r="M331" s="210" t="s">
        <v>694</v>
      </c>
      <c r="N331" s="210" t="s">
        <v>446</v>
      </c>
      <c r="O331" s="199" t="s">
        <v>565</v>
      </c>
      <c r="P331" s="241">
        <v>128</v>
      </c>
      <c r="Q331" s="241">
        <v>128</v>
      </c>
      <c r="R331" s="241">
        <v>128</v>
      </c>
      <c r="S331" s="213" t="s">
        <v>695</v>
      </c>
      <c r="T331" s="213" t="s">
        <v>695</v>
      </c>
      <c r="U331" s="211">
        <v>0</v>
      </c>
      <c r="V331" s="212">
        <v>16</v>
      </c>
      <c r="W331" s="212" t="s">
        <v>695</v>
      </c>
      <c r="X331" s="201">
        <v>35</v>
      </c>
      <c r="Y331" s="202" t="s">
        <v>696</v>
      </c>
      <c r="Z331" s="203">
        <v>46265</v>
      </c>
      <c r="AA331" s="214" t="s">
        <v>1347</v>
      </c>
      <c r="AB331" s="284"/>
      <c r="AC331" s="284"/>
      <c r="AD331" s="284"/>
      <c r="AE331" s="284"/>
      <c r="AF331" s="284"/>
      <c r="AG331" s="284"/>
      <c r="AH331" s="284"/>
      <c r="AI331" s="285"/>
      <c r="AJ331" s="286"/>
      <c r="AK331" s="286"/>
      <c r="AL331" s="286"/>
    </row>
    <row r="332" spans="1:38" s="185" customFormat="1" ht="13.2" x14ac:dyDescent="0.25">
      <c r="A332" s="180"/>
      <c r="B332" s="224" t="str">
        <f t="shared" si="18"/>
        <v>KarachiAdelaideSingapore</v>
      </c>
      <c r="C332" s="224" t="str">
        <f t="shared" si="20"/>
        <v>KarachiAdelaide</v>
      </c>
      <c r="D332" s="224" t="str">
        <f t="shared" si="19"/>
        <v>AdelaideSingapore</v>
      </c>
      <c r="E332" s="210" t="s">
        <v>691</v>
      </c>
      <c r="F332" s="210" t="s">
        <v>408</v>
      </c>
      <c r="G332" s="210" t="s">
        <v>86</v>
      </c>
      <c r="H332" s="210" t="s">
        <v>600</v>
      </c>
      <c r="I332" s="210" t="s">
        <v>1089</v>
      </c>
      <c r="J332" s="210" t="s">
        <v>1085</v>
      </c>
      <c r="K332" s="210" t="s">
        <v>446</v>
      </c>
      <c r="L332" s="210" t="s">
        <v>446</v>
      </c>
      <c r="M332" s="210" t="s">
        <v>694</v>
      </c>
      <c r="N332" s="210" t="s">
        <v>446</v>
      </c>
      <c r="O332" s="199" t="s">
        <v>565</v>
      </c>
      <c r="P332" s="241">
        <v>128</v>
      </c>
      <c r="Q332" s="241">
        <v>128</v>
      </c>
      <c r="R332" s="241">
        <v>128</v>
      </c>
      <c r="S332" s="213" t="s">
        <v>695</v>
      </c>
      <c r="T332" s="213" t="s">
        <v>695</v>
      </c>
      <c r="U332" s="211">
        <v>0</v>
      </c>
      <c r="V332" s="212">
        <v>16</v>
      </c>
      <c r="W332" s="212" t="s">
        <v>695</v>
      </c>
      <c r="X332" s="201">
        <v>44</v>
      </c>
      <c r="Y332" s="202" t="s">
        <v>696</v>
      </c>
      <c r="Z332" s="203">
        <v>46265</v>
      </c>
      <c r="AA332" s="214" t="s">
        <v>1347</v>
      </c>
      <c r="AB332" s="284"/>
      <c r="AC332" s="284"/>
      <c r="AD332" s="284"/>
      <c r="AE332" s="284"/>
      <c r="AF332" s="284"/>
      <c r="AG332" s="284"/>
      <c r="AH332" s="284"/>
      <c r="AI332" s="285"/>
      <c r="AJ332" s="286"/>
      <c r="AK332" s="286"/>
      <c r="AL332" s="286"/>
    </row>
    <row r="333" spans="1:38" s="185" customFormat="1" ht="39.6" x14ac:dyDescent="0.25">
      <c r="A333" s="180"/>
      <c r="B333" s="224" t="str">
        <f t="shared" si="18"/>
        <v>LaeSydneyLae</v>
      </c>
      <c r="C333" s="224" t="str">
        <f t="shared" si="20"/>
        <v>LaeSydney</v>
      </c>
      <c r="D333" s="224" t="str">
        <f t="shared" si="19"/>
        <v>SydneyLae</v>
      </c>
      <c r="E333" s="210" t="s">
        <v>1057</v>
      </c>
      <c r="F333" s="210" t="s">
        <v>415</v>
      </c>
      <c r="G333" s="210" t="s">
        <v>414</v>
      </c>
      <c r="H333" s="210" t="s">
        <v>597</v>
      </c>
      <c r="I333" s="210" t="s">
        <v>1090</v>
      </c>
      <c r="J333" s="210" t="s">
        <v>1091</v>
      </c>
      <c r="K333" s="210" t="s">
        <v>414</v>
      </c>
      <c r="L333" s="210" t="s">
        <v>415</v>
      </c>
      <c r="M333" s="210" t="s">
        <v>748</v>
      </c>
      <c r="N333" s="210" t="s">
        <v>414</v>
      </c>
      <c r="O333" s="199" t="s">
        <v>565</v>
      </c>
      <c r="P333" s="241">
        <v>160</v>
      </c>
      <c r="Q333" s="241">
        <v>160</v>
      </c>
      <c r="R333" s="241">
        <v>320</v>
      </c>
      <c r="S333" s="213" t="s">
        <v>695</v>
      </c>
      <c r="T333" s="213" t="s">
        <v>695</v>
      </c>
      <c r="U333" s="211" t="s">
        <v>1092</v>
      </c>
      <c r="V333" s="212" t="s">
        <v>1358</v>
      </c>
      <c r="W333" s="212" t="s">
        <v>695</v>
      </c>
      <c r="X333" s="201">
        <v>18</v>
      </c>
      <c r="Y333" s="202" t="s">
        <v>1093</v>
      </c>
      <c r="Z333" s="203">
        <v>46265</v>
      </c>
      <c r="AA333" s="214" t="s">
        <v>1343</v>
      </c>
      <c r="AB333" s="284"/>
      <c r="AC333" s="284"/>
      <c r="AD333" s="284"/>
      <c r="AE333" s="284"/>
      <c r="AF333" s="284"/>
      <c r="AG333" s="284"/>
      <c r="AH333" s="284"/>
      <c r="AI333" s="285"/>
      <c r="AJ333" s="286"/>
      <c r="AK333" s="286"/>
      <c r="AL333" s="286"/>
    </row>
    <row r="334" spans="1:38" s="185" customFormat="1" ht="39.6" x14ac:dyDescent="0.25">
      <c r="A334" s="180"/>
      <c r="B334" s="224" t="str">
        <f t="shared" si="18"/>
        <v>LaeMelbourneLae</v>
      </c>
      <c r="C334" s="224" t="str">
        <f t="shared" si="20"/>
        <v>LaeMelbourne</v>
      </c>
      <c r="D334" s="224" t="str">
        <f t="shared" si="19"/>
        <v>MelbourneLae</v>
      </c>
      <c r="E334" s="210" t="s">
        <v>1057</v>
      </c>
      <c r="F334" s="210" t="s">
        <v>415</v>
      </c>
      <c r="G334" s="210" t="s">
        <v>414</v>
      </c>
      <c r="H334" s="210" t="s">
        <v>598</v>
      </c>
      <c r="I334" s="210" t="s">
        <v>1094</v>
      </c>
      <c r="J334" s="210" t="s">
        <v>1091</v>
      </c>
      <c r="K334" s="210" t="s">
        <v>414</v>
      </c>
      <c r="L334" s="210" t="s">
        <v>415</v>
      </c>
      <c r="M334" s="210" t="s">
        <v>748</v>
      </c>
      <c r="N334" s="210" t="s">
        <v>414</v>
      </c>
      <c r="O334" s="199" t="s">
        <v>565</v>
      </c>
      <c r="P334" s="241">
        <v>160</v>
      </c>
      <c r="Q334" s="241">
        <v>160</v>
      </c>
      <c r="R334" s="241">
        <v>320</v>
      </c>
      <c r="S334" s="213" t="s">
        <v>695</v>
      </c>
      <c r="T334" s="213" t="s">
        <v>695</v>
      </c>
      <c r="U334" s="211" t="s">
        <v>1092</v>
      </c>
      <c r="V334" s="212" t="s">
        <v>1358</v>
      </c>
      <c r="W334" s="212" t="s">
        <v>695</v>
      </c>
      <c r="X334" s="201">
        <v>16</v>
      </c>
      <c r="Y334" s="202" t="s">
        <v>1093</v>
      </c>
      <c r="Z334" s="203">
        <v>46265</v>
      </c>
      <c r="AA334" s="214" t="s">
        <v>1343</v>
      </c>
      <c r="AB334" s="284"/>
      <c r="AC334" s="284"/>
      <c r="AD334" s="284"/>
      <c r="AE334" s="284"/>
      <c r="AF334" s="284"/>
      <c r="AG334" s="284"/>
      <c r="AH334" s="284"/>
      <c r="AI334" s="285"/>
      <c r="AJ334" s="286"/>
      <c r="AK334" s="286"/>
      <c r="AL334" s="286"/>
    </row>
    <row r="335" spans="1:38" s="185" customFormat="1" ht="39.6" x14ac:dyDescent="0.25">
      <c r="A335" s="180"/>
      <c r="B335" s="224" t="str">
        <f t="shared" si="18"/>
        <v>LaeFremantleMelbourne</v>
      </c>
      <c r="C335" s="224" t="str">
        <f t="shared" si="20"/>
        <v>LaeFremantle</v>
      </c>
      <c r="D335" s="224" t="str">
        <f t="shared" si="19"/>
        <v>FremantleMelbourne</v>
      </c>
      <c r="E335" s="210" t="s">
        <v>1057</v>
      </c>
      <c r="F335" s="210" t="s">
        <v>415</v>
      </c>
      <c r="G335" s="210" t="s">
        <v>414</v>
      </c>
      <c r="H335" s="210" t="s">
        <v>601</v>
      </c>
      <c r="I335" s="210" t="s">
        <v>1095</v>
      </c>
      <c r="J335" s="210" t="s">
        <v>1091</v>
      </c>
      <c r="K335" s="210" t="s">
        <v>598</v>
      </c>
      <c r="L335" s="210" t="s">
        <v>415</v>
      </c>
      <c r="M335" s="210" t="s">
        <v>731</v>
      </c>
      <c r="N335" s="210" t="s">
        <v>598</v>
      </c>
      <c r="O335" s="199" t="s">
        <v>565</v>
      </c>
      <c r="P335" s="241">
        <v>260</v>
      </c>
      <c r="Q335" s="241">
        <v>260</v>
      </c>
      <c r="R335" s="241">
        <v>520</v>
      </c>
      <c r="S335" s="213" t="s">
        <v>695</v>
      </c>
      <c r="T335" s="213" t="s">
        <v>695</v>
      </c>
      <c r="U335" s="211" t="s">
        <v>1092</v>
      </c>
      <c r="V335" s="212" t="s">
        <v>1358</v>
      </c>
      <c r="W335" s="212" t="s">
        <v>695</v>
      </c>
      <c r="X335" s="201">
        <v>22</v>
      </c>
      <c r="Y335" s="202" t="s">
        <v>1093</v>
      </c>
      <c r="Z335" s="203">
        <v>46265</v>
      </c>
      <c r="AA335" s="214" t="s">
        <v>1343</v>
      </c>
      <c r="AB335" s="284"/>
      <c r="AC335" s="284"/>
      <c r="AD335" s="284"/>
      <c r="AE335" s="284"/>
      <c r="AF335" s="284"/>
      <c r="AG335" s="284"/>
      <c r="AH335" s="284"/>
      <c r="AI335" s="285"/>
      <c r="AJ335" s="286"/>
      <c r="AK335" s="286"/>
      <c r="AL335" s="286"/>
    </row>
    <row r="336" spans="1:38" s="185" customFormat="1" ht="39.6" x14ac:dyDescent="0.25">
      <c r="A336" s="180"/>
      <c r="B336" s="224" t="str">
        <f t="shared" si="18"/>
        <v>LaeBrisbaneLae</v>
      </c>
      <c r="C336" s="224" t="str">
        <f t="shared" si="20"/>
        <v>LaeBrisbane</v>
      </c>
      <c r="D336" s="224" t="str">
        <f t="shared" si="19"/>
        <v>BrisbaneLae</v>
      </c>
      <c r="E336" s="210" t="s">
        <v>1057</v>
      </c>
      <c r="F336" s="210" t="s">
        <v>415</v>
      </c>
      <c r="G336" s="210" t="s">
        <v>414</v>
      </c>
      <c r="H336" s="210" t="s">
        <v>599</v>
      </c>
      <c r="I336" s="210" t="s">
        <v>1096</v>
      </c>
      <c r="J336" s="210" t="s">
        <v>1091</v>
      </c>
      <c r="K336" s="210" t="s">
        <v>414</v>
      </c>
      <c r="L336" s="210" t="s">
        <v>415</v>
      </c>
      <c r="M336" s="210" t="s">
        <v>748</v>
      </c>
      <c r="N336" s="210" t="s">
        <v>414</v>
      </c>
      <c r="O336" s="199" t="s">
        <v>565</v>
      </c>
      <c r="P336" s="241">
        <v>160</v>
      </c>
      <c r="Q336" s="241">
        <v>160</v>
      </c>
      <c r="R336" s="241">
        <v>320</v>
      </c>
      <c r="S336" s="213" t="s">
        <v>695</v>
      </c>
      <c r="T336" s="213" t="s">
        <v>695</v>
      </c>
      <c r="U336" s="211" t="s">
        <v>1092</v>
      </c>
      <c r="V336" s="212" t="s">
        <v>1358</v>
      </c>
      <c r="W336" s="212" t="s">
        <v>695</v>
      </c>
      <c r="X336" s="201">
        <v>21</v>
      </c>
      <c r="Y336" s="202" t="s">
        <v>1093</v>
      </c>
      <c r="Z336" s="203">
        <v>46265</v>
      </c>
      <c r="AA336" s="214" t="s">
        <v>1343</v>
      </c>
      <c r="AB336" s="284"/>
      <c r="AC336" s="284"/>
      <c r="AD336" s="284"/>
      <c r="AE336" s="284"/>
      <c r="AF336" s="284"/>
      <c r="AG336" s="284"/>
      <c r="AH336" s="284"/>
      <c r="AI336" s="285"/>
      <c r="AJ336" s="286"/>
      <c r="AK336" s="286"/>
      <c r="AL336" s="286"/>
    </row>
    <row r="337" spans="1:38" s="185" customFormat="1" ht="39.6" x14ac:dyDescent="0.25">
      <c r="A337" s="180"/>
      <c r="B337" s="224" t="str">
        <f t="shared" si="18"/>
        <v>LaeAdelaideMelbourne</v>
      </c>
      <c r="C337" s="224" t="str">
        <f t="shared" si="20"/>
        <v>LaeAdelaide</v>
      </c>
      <c r="D337" s="224" t="str">
        <f t="shared" si="19"/>
        <v>AdelaideMelbourne</v>
      </c>
      <c r="E337" s="210" t="s">
        <v>1057</v>
      </c>
      <c r="F337" s="210" t="s">
        <v>415</v>
      </c>
      <c r="G337" s="210" t="s">
        <v>414</v>
      </c>
      <c r="H337" s="210" t="s">
        <v>600</v>
      </c>
      <c r="I337" s="210" t="s">
        <v>1097</v>
      </c>
      <c r="J337" s="210" t="s">
        <v>1091</v>
      </c>
      <c r="K337" s="210" t="s">
        <v>598</v>
      </c>
      <c r="L337" s="210" t="s">
        <v>415</v>
      </c>
      <c r="M337" s="210" t="s">
        <v>731</v>
      </c>
      <c r="N337" s="210" t="s">
        <v>598</v>
      </c>
      <c r="O337" s="199" t="s">
        <v>565</v>
      </c>
      <c r="P337" s="241">
        <v>200</v>
      </c>
      <c r="Q337" s="241">
        <v>200</v>
      </c>
      <c r="R337" s="241">
        <v>400</v>
      </c>
      <c r="S337" s="213" t="s">
        <v>695</v>
      </c>
      <c r="T337" s="213" t="s">
        <v>695</v>
      </c>
      <c r="U337" s="211" t="s">
        <v>1092</v>
      </c>
      <c r="V337" s="212" t="s">
        <v>1358</v>
      </c>
      <c r="W337" s="212" t="s">
        <v>695</v>
      </c>
      <c r="X337" s="201">
        <v>21</v>
      </c>
      <c r="Y337" s="202" t="s">
        <v>1093</v>
      </c>
      <c r="Z337" s="203">
        <v>46265</v>
      </c>
      <c r="AA337" s="214" t="s">
        <v>1343</v>
      </c>
      <c r="AB337" s="284"/>
      <c r="AC337" s="284"/>
      <c r="AD337" s="284"/>
      <c r="AE337" s="284"/>
      <c r="AF337" s="284"/>
      <c r="AG337" s="284"/>
      <c r="AH337" s="284"/>
      <c r="AI337" s="285"/>
      <c r="AJ337" s="286"/>
      <c r="AK337" s="286"/>
      <c r="AL337" s="286"/>
    </row>
    <row r="338" spans="1:38" s="185" customFormat="1" ht="39.6" x14ac:dyDescent="0.25">
      <c r="A338" s="180"/>
      <c r="B338" s="224" t="str">
        <f t="shared" si="18"/>
        <v>Port MoresbySydneyPort Moresby</v>
      </c>
      <c r="C338" s="224" t="str">
        <f t="shared" si="20"/>
        <v>Port MoresbySydney</v>
      </c>
      <c r="D338" s="224" t="str">
        <f t="shared" si="19"/>
        <v>SydneyPort Moresby</v>
      </c>
      <c r="E338" s="210" t="s">
        <v>1057</v>
      </c>
      <c r="F338" s="210" t="s">
        <v>415</v>
      </c>
      <c r="G338" s="210" t="s">
        <v>421</v>
      </c>
      <c r="H338" s="210" t="s">
        <v>597</v>
      </c>
      <c r="I338" s="210" t="s">
        <v>1098</v>
      </c>
      <c r="J338" s="210" t="s">
        <v>1099</v>
      </c>
      <c r="K338" s="210" t="s">
        <v>421</v>
      </c>
      <c r="L338" s="210" t="s">
        <v>415</v>
      </c>
      <c r="M338" s="210" t="s">
        <v>748</v>
      </c>
      <c r="N338" s="210" t="s">
        <v>421</v>
      </c>
      <c r="O338" s="199" t="s">
        <v>565</v>
      </c>
      <c r="P338" s="241">
        <v>160</v>
      </c>
      <c r="Q338" s="241">
        <v>160</v>
      </c>
      <c r="R338" s="241">
        <v>320</v>
      </c>
      <c r="S338" s="213" t="s">
        <v>695</v>
      </c>
      <c r="T338" s="213" t="s">
        <v>695</v>
      </c>
      <c r="U338" s="211" t="s">
        <v>1092</v>
      </c>
      <c r="V338" s="212" t="s">
        <v>1358</v>
      </c>
      <c r="W338" s="212" t="s">
        <v>695</v>
      </c>
      <c r="X338" s="201">
        <v>22</v>
      </c>
      <c r="Y338" s="202" t="s">
        <v>1093</v>
      </c>
      <c r="Z338" s="203">
        <v>46265</v>
      </c>
      <c r="AA338" s="214" t="s">
        <v>1343</v>
      </c>
      <c r="AB338" s="284"/>
      <c r="AC338" s="284"/>
      <c r="AD338" s="284"/>
      <c r="AE338" s="284"/>
      <c r="AF338" s="284"/>
      <c r="AG338" s="284"/>
      <c r="AH338" s="284"/>
      <c r="AI338" s="285"/>
      <c r="AJ338" s="286"/>
      <c r="AK338" s="286"/>
      <c r="AL338" s="286"/>
    </row>
    <row r="339" spans="1:38" s="185" customFormat="1" ht="39.6" x14ac:dyDescent="0.25">
      <c r="A339" s="180"/>
      <c r="B339" s="224" t="str">
        <f t="shared" si="18"/>
        <v>Port MoresbyMelbournePort Moresby</v>
      </c>
      <c r="C339" s="224" t="str">
        <f t="shared" si="20"/>
        <v>Port MoresbyMelbourne</v>
      </c>
      <c r="D339" s="224" t="str">
        <f t="shared" si="19"/>
        <v>MelbournePort Moresby</v>
      </c>
      <c r="E339" s="210" t="s">
        <v>1057</v>
      </c>
      <c r="F339" s="210" t="s">
        <v>415</v>
      </c>
      <c r="G339" s="210" t="s">
        <v>421</v>
      </c>
      <c r="H339" s="210" t="s">
        <v>598</v>
      </c>
      <c r="I339" s="210" t="s">
        <v>1100</v>
      </c>
      <c r="J339" s="210" t="s">
        <v>1099</v>
      </c>
      <c r="K339" s="210" t="s">
        <v>421</v>
      </c>
      <c r="L339" s="210" t="s">
        <v>415</v>
      </c>
      <c r="M339" s="210" t="s">
        <v>748</v>
      </c>
      <c r="N339" s="210" t="s">
        <v>421</v>
      </c>
      <c r="O339" s="199" t="s">
        <v>565</v>
      </c>
      <c r="P339" s="241">
        <v>160</v>
      </c>
      <c r="Q339" s="241">
        <v>160</v>
      </c>
      <c r="R339" s="241">
        <v>320</v>
      </c>
      <c r="S339" s="213" t="s">
        <v>695</v>
      </c>
      <c r="T339" s="213" t="s">
        <v>695</v>
      </c>
      <c r="U339" s="211" t="s">
        <v>1092</v>
      </c>
      <c r="V339" s="212" t="s">
        <v>1358</v>
      </c>
      <c r="W339" s="212" t="s">
        <v>695</v>
      </c>
      <c r="X339" s="201">
        <v>19</v>
      </c>
      <c r="Y339" s="202" t="s">
        <v>1093</v>
      </c>
      <c r="Z339" s="203">
        <v>46265</v>
      </c>
      <c r="AA339" s="214" t="s">
        <v>1343</v>
      </c>
      <c r="AB339" s="284"/>
      <c r="AC339" s="284"/>
      <c r="AD339" s="284"/>
      <c r="AE339" s="284"/>
      <c r="AF339" s="284"/>
      <c r="AG339" s="284"/>
      <c r="AH339" s="284"/>
      <c r="AI339" s="285"/>
      <c r="AJ339" s="286"/>
      <c r="AK339" s="286"/>
      <c r="AL339" s="286"/>
    </row>
    <row r="340" spans="1:38" s="185" customFormat="1" ht="39.6" x14ac:dyDescent="0.25">
      <c r="A340" s="180"/>
      <c r="B340" s="224" t="str">
        <f t="shared" si="18"/>
        <v>Port MoresbyFremantleMelbourne</v>
      </c>
      <c r="C340" s="224" t="str">
        <f t="shared" si="20"/>
        <v>Port MoresbyFremantle</v>
      </c>
      <c r="D340" s="224" t="str">
        <f t="shared" si="19"/>
        <v>FremantleMelbourne</v>
      </c>
      <c r="E340" s="210" t="s">
        <v>1057</v>
      </c>
      <c r="F340" s="210" t="s">
        <v>415</v>
      </c>
      <c r="G340" s="210" t="s">
        <v>421</v>
      </c>
      <c r="H340" s="210" t="s">
        <v>601</v>
      </c>
      <c r="I340" s="210" t="s">
        <v>1101</v>
      </c>
      <c r="J340" s="210" t="s">
        <v>1099</v>
      </c>
      <c r="K340" s="210" t="s">
        <v>598</v>
      </c>
      <c r="L340" s="210" t="s">
        <v>415</v>
      </c>
      <c r="M340" s="210" t="s">
        <v>731</v>
      </c>
      <c r="N340" s="210" t="s">
        <v>598</v>
      </c>
      <c r="O340" s="199" t="s">
        <v>565</v>
      </c>
      <c r="P340" s="241">
        <v>260</v>
      </c>
      <c r="Q340" s="241">
        <v>260</v>
      </c>
      <c r="R340" s="241">
        <v>520</v>
      </c>
      <c r="S340" s="213" t="s">
        <v>695</v>
      </c>
      <c r="T340" s="213" t="s">
        <v>695</v>
      </c>
      <c r="U340" s="211" t="s">
        <v>1092</v>
      </c>
      <c r="V340" s="212" t="s">
        <v>1358</v>
      </c>
      <c r="W340" s="212" t="s">
        <v>695</v>
      </c>
      <c r="X340" s="201">
        <v>25</v>
      </c>
      <c r="Y340" s="202" t="s">
        <v>1093</v>
      </c>
      <c r="Z340" s="203">
        <v>46265</v>
      </c>
      <c r="AA340" s="214" t="s">
        <v>1343</v>
      </c>
      <c r="AB340" s="284"/>
      <c r="AC340" s="284"/>
      <c r="AD340" s="284"/>
      <c r="AE340" s="284"/>
      <c r="AF340" s="284"/>
      <c r="AG340" s="284"/>
      <c r="AH340" s="284"/>
      <c r="AI340" s="285"/>
      <c r="AJ340" s="286"/>
      <c r="AK340" s="286"/>
      <c r="AL340" s="286"/>
    </row>
    <row r="341" spans="1:38" s="185" customFormat="1" ht="39.6" x14ac:dyDescent="0.25">
      <c r="A341" s="180"/>
      <c r="B341" s="224" t="str">
        <f t="shared" si="18"/>
        <v>Port MoresbyBrisbanePort Moresby</v>
      </c>
      <c r="C341" s="224" t="str">
        <f t="shared" si="20"/>
        <v>Port MoresbyBrisbane</v>
      </c>
      <c r="D341" s="224" t="str">
        <f t="shared" si="19"/>
        <v>BrisbanePort Moresby</v>
      </c>
      <c r="E341" s="210" t="s">
        <v>1057</v>
      </c>
      <c r="F341" s="210" t="s">
        <v>415</v>
      </c>
      <c r="G341" s="210" t="s">
        <v>421</v>
      </c>
      <c r="H341" s="210" t="s">
        <v>599</v>
      </c>
      <c r="I341" s="210" t="s">
        <v>1102</v>
      </c>
      <c r="J341" s="210" t="s">
        <v>1099</v>
      </c>
      <c r="K341" s="210" t="s">
        <v>421</v>
      </c>
      <c r="L341" s="210" t="s">
        <v>415</v>
      </c>
      <c r="M341" s="210" t="s">
        <v>748</v>
      </c>
      <c r="N341" s="210" t="s">
        <v>421</v>
      </c>
      <c r="O341" s="199" t="s">
        <v>565</v>
      </c>
      <c r="P341" s="241">
        <v>160</v>
      </c>
      <c r="Q341" s="241">
        <v>160</v>
      </c>
      <c r="R341" s="241">
        <v>320</v>
      </c>
      <c r="S341" s="213" t="s">
        <v>695</v>
      </c>
      <c r="T341" s="213" t="s">
        <v>695</v>
      </c>
      <c r="U341" s="211" t="s">
        <v>1092</v>
      </c>
      <c r="V341" s="212" t="s">
        <v>1358</v>
      </c>
      <c r="W341" s="212" t="s">
        <v>695</v>
      </c>
      <c r="X341" s="201">
        <v>24</v>
      </c>
      <c r="Y341" s="202" t="s">
        <v>1093</v>
      </c>
      <c r="Z341" s="203">
        <v>46265</v>
      </c>
      <c r="AA341" s="214" t="s">
        <v>1343</v>
      </c>
      <c r="AB341" s="284"/>
      <c r="AC341" s="284"/>
      <c r="AD341" s="284"/>
      <c r="AE341" s="284"/>
      <c r="AF341" s="284"/>
      <c r="AG341" s="284"/>
      <c r="AH341" s="284"/>
      <c r="AI341" s="285"/>
      <c r="AJ341" s="286"/>
      <c r="AK341" s="286"/>
      <c r="AL341" s="286"/>
    </row>
    <row r="342" spans="1:38" s="185" customFormat="1" ht="39.6" x14ac:dyDescent="0.25">
      <c r="A342" s="180"/>
      <c r="B342" s="224" t="str">
        <f t="shared" si="18"/>
        <v>Port MoresbyAdelaideMelbourne</v>
      </c>
      <c r="C342" s="224" t="str">
        <f t="shared" si="20"/>
        <v>Port MoresbyAdelaide</v>
      </c>
      <c r="D342" s="224" t="str">
        <f t="shared" si="19"/>
        <v>AdelaideMelbourne</v>
      </c>
      <c r="E342" s="210" t="s">
        <v>1057</v>
      </c>
      <c r="F342" s="210" t="s">
        <v>415</v>
      </c>
      <c r="G342" s="210" t="s">
        <v>421</v>
      </c>
      <c r="H342" s="210" t="s">
        <v>600</v>
      </c>
      <c r="I342" s="210" t="s">
        <v>1103</v>
      </c>
      <c r="J342" s="210" t="s">
        <v>1099</v>
      </c>
      <c r="K342" s="210" t="s">
        <v>598</v>
      </c>
      <c r="L342" s="210" t="s">
        <v>415</v>
      </c>
      <c r="M342" s="210" t="s">
        <v>731</v>
      </c>
      <c r="N342" s="210" t="s">
        <v>598</v>
      </c>
      <c r="O342" s="199" t="s">
        <v>565</v>
      </c>
      <c r="P342" s="241">
        <v>206</v>
      </c>
      <c r="Q342" s="241">
        <v>206</v>
      </c>
      <c r="R342" s="241">
        <v>406</v>
      </c>
      <c r="S342" s="213" t="s">
        <v>695</v>
      </c>
      <c r="T342" s="213" t="s">
        <v>695</v>
      </c>
      <c r="U342" s="211" t="s">
        <v>1092</v>
      </c>
      <c r="V342" s="212" t="s">
        <v>1358</v>
      </c>
      <c r="W342" s="212" t="s">
        <v>695</v>
      </c>
      <c r="X342" s="201">
        <v>24</v>
      </c>
      <c r="Y342" s="202" t="s">
        <v>1093</v>
      </c>
      <c r="Z342" s="203">
        <v>46265</v>
      </c>
      <c r="AA342" s="214" t="s">
        <v>1343</v>
      </c>
      <c r="AB342" s="284"/>
      <c r="AC342" s="284"/>
      <c r="AD342" s="284"/>
      <c r="AE342" s="284"/>
      <c r="AF342" s="284"/>
      <c r="AG342" s="284"/>
      <c r="AH342" s="284"/>
      <c r="AI342" s="285"/>
      <c r="AJ342" s="286"/>
      <c r="AK342" s="286"/>
      <c r="AL342" s="286"/>
    </row>
    <row r="343" spans="1:38" s="185" customFormat="1" ht="13.2" x14ac:dyDescent="0.25">
      <c r="A343" s="180"/>
      <c r="B343" s="224" t="str">
        <f t="shared" si="18"/>
        <v>CebuSydneySingapore</v>
      </c>
      <c r="C343" s="224" t="str">
        <f t="shared" si="20"/>
        <v>CebuSydney</v>
      </c>
      <c r="D343" s="224" t="str">
        <f t="shared" si="19"/>
        <v>SydneySingapore</v>
      </c>
      <c r="E343" s="210" t="s">
        <v>715</v>
      </c>
      <c r="F343" s="210" t="s">
        <v>427</v>
      </c>
      <c r="G343" s="210" t="s">
        <v>426</v>
      </c>
      <c r="H343" s="210" t="s">
        <v>597</v>
      </c>
      <c r="I343" s="210" t="s">
        <v>1104</v>
      </c>
      <c r="J343" s="210" t="s">
        <v>1105</v>
      </c>
      <c r="K343" s="210" t="s">
        <v>446</v>
      </c>
      <c r="L343" s="210" t="s">
        <v>446</v>
      </c>
      <c r="M343" s="210" t="s">
        <v>694</v>
      </c>
      <c r="N343" s="210" t="s">
        <v>446</v>
      </c>
      <c r="O343" s="199" t="s">
        <v>565</v>
      </c>
      <c r="P343" s="241">
        <v>136</v>
      </c>
      <c r="Q343" s="241">
        <v>136</v>
      </c>
      <c r="R343" s="241">
        <v>136</v>
      </c>
      <c r="S343" s="213" t="s">
        <v>695</v>
      </c>
      <c r="T343" s="213" t="s">
        <v>695</v>
      </c>
      <c r="U343" s="211">
        <v>3</v>
      </c>
      <c r="V343" s="212">
        <v>10</v>
      </c>
      <c r="W343" s="212" t="s">
        <v>695</v>
      </c>
      <c r="X343" s="201">
        <v>30</v>
      </c>
      <c r="Y343" s="202" t="s">
        <v>696</v>
      </c>
      <c r="Z343" s="203">
        <v>46265</v>
      </c>
      <c r="AA343" s="214" t="s">
        <v>1347</v>
      </c>
      <c r="AB343" s="284"/>
      <c r="AC343" s="284"/>
      <c r="AD343" s="284"/>
      <c r="AE343" s="284"/>
      <c r="AF343" s="284"/>
      <c r="AG343" s="284"/>
      <c r="AH343" s="284"/>
      <c r="AI343" s="285"/>
      <c r="AJ343" s="286"/>
      <c r="AK343" s="286"/>
      <c r="AL343" s="286"/>
    </row>
    <row r="344" spans="1:38" s="185" customFormat="1" ht="13.2" x14ac:dyDescent="0.25">
      <c r="A344" s="180"/>
      <c r="B344" s="224" t="str">
        <f t="shared" si="18"/>
        <v>CebuMelbourneSingapore</v>
      </c>
      <c r="C344" s="224" t="str">
        <f t="shared" si="20"/>
        <v>CebuMelbourne</v>
      </c>
      <c r="D344" s="224" t="str">
        <f t="shared" si="19"/>
        <v>MelbourneSingapore</v>
      </c>
      <c r="E344" s="210" t="s">
        <v>715</v>
      </c>
      <c r="F344" s="210" t="s">
        <v>427</v>
      </c>
      <c r="G344" s="210" t="s">
        <v>426</v>
      </c>
      <c r="H344" s="210" t="s">
        <v>598</v>
      </c>
      <c r="I344" s="210" t="s">
        <v>1106</v>
      </c>
      <c r="J344" s="210" t="s">
        <v>1105</v>
      </c>
      <c r="K344" s="210" t="s">
        <v>446</v>
      </c>
      <c r="L344" s="210" t="s">
        <v>446</v>
      </c>
      <c r="M344" s="210" t="s">
        <v>694</v>
      </c>
      <c r="N344" s="210" t="s">
        <v>446</v>
      </c>
      <c r="O344" s="199" t="s">
        <v>565</v>
      </c>
      <c r="P344" s="241">
        <v>112</v>
      </c>
      <c r="Q344" s="241">
        <v>112</v>
      </c>
      <c r="R344" s="241">
        <v>112</v>
      </c>
      <c r="S344" s="213" t="s">
        <v>695</v>
      </c>
      <c r="T344" s="213" t="s">
        <v>695</v>
      </c>
      <c r="U344" s="211">
        <v>3</v>
      </c>
      <c r="V344" s="212">
        <v>10</v>
      </c>
      <c r="W344" s="212" t="s">
        <v>695</v>
      </c>
      <c r="X344" s="201">
        <v>26</v>
      </c>
      <c r="Y344" s="202" t="s">
        <v>696</v>
      </c>
      <c r="Z344" s="203">
        <v>46265</v>
      </c>
      <c r="AA344" s="214" t="s">
        <v>1347</v>
      </c>
      <c r="AB344" s="284"/>
      <c r="AC344" s="284"/>
      <c r="AD344" s="284"/>
      <c r="AE344" s="284"/>
      <c r="AF344" s="284"/>
      <c r="AG344" s="284"/>
      <c r="AH344" s="284"/>
      <c r="AI344" s="285"/>
      <c r="AJ344" s="286"/>
      <c r="AK344" s="286"/>
      <c r="AL344" s="286"/>
    </row>
    <row r="345" spans="1:38" s="185" customFormat="1" ht="13.2" x14ac:dyDescent="0.25">
      <c r="A345" s="180"/>
      <c r="B345" s="224" t="str">
        <f t="shared" si="18"/>
        <v>CebuFremantleSingapore</v>
      </c>
      <c r="C345" s="224" t="str">
        <f t="shared" si="20"/>
        <v>CebuFremantle</v>
      </c>
      <c r="D345" s="224" t="str">
        <f t="shared" si="19"/>
        <v>FremantleSingapore</v>
      </c>
      <c r="E345" s="210" t="s">
        <v>715</v>
      </c>
      <c r="F345" s="210" t="s">
        <v>427</v>
      </c>
      <c r="G345" s="210" t="s">
        <v>426</v>
      </c>
      <c r="H345" s="210" t="s">
        <v>601</v>
      </c>
      <c r="I345" s="210" t="s">
        <v>1107</v>
      </c>
      <c r="J345" s="210" t="s">
        <v>1105</v>
      </c>
      <c r="K345" s="210" t="s">
        <v>446</v>
      </c>
      <c r="L345" s="210" t="s">
        <v>446</v>
      </c>
      <c r="M345" s="210" t="s">
        <v>694</v>
      </c>
      <c r="N345" s="210" t="s">
        <v>446</v>
      </c>
      <c r="O345" s="199" t="s">
        <v>565</v>
      </c>
      <c r="P345" s="241">
        <v>122</v>
      </c>
      <c r="Q345" s="241">
        <v>122</v>
      </c>
      <c r="R345" s="241">
        <v>122</v>
      </c>
      <c r="S345" s="213" t="s">
        <v>695</v>
      </c>
      <c r="T345" s="213" t="s">
        <v>695</v>
      </c>
      <c r="U345" s="211">
        <v>3</v>
      </c>
      <c r="V345" s="212">
        <v>10</v>
      </c>
      <c r="W345" s="212" t="s">
        <v>695</v>
      </c>
      <c r="X345" s="201">
        <v>25</v>
      </c>
      <c r="Y345" s="202" t="s">
        <v>696</v>
      </c>
      <c r="Z345" s="203">
        <v>46265</v>
      </c>
      <c r="AA345" s="214" t="s">
        <v>1347</v>
      </c>
      <c r="AB345" s="284"/>
      <c r="AC345" s="284"/>
      <c r="AD345" s="284"/>
      <c r="AE345" s="284"/>
      <c r="AF345" s="284"/>
      <c r="AG345" s="284"/>
      <c r="AH345" s="284"/>
      <c r="AI345" s="285"/>
      <c r="AJ345" s="286"/>
      <c r="AK345" s="286"/>
      <c r="AL345" s="286"/>
    </row>
    <row r="346" spans="1:38" s="185" customFormat="1" ht="13.2" x14ac:dyDescent="0.25">
      <c r="A346" s="180"/>
      <c r="B346" s="224" t="str">
        <f t="shared" si="18"/>
        <v>CebuBrisbaneSingapore</v>
      </c>
      <c r="C346" s="224" t="str">
        <f t="shared" si="20"/>
        <v>CebuBrisbane</v>
      </c>
      <c r="D346" s="224" t="str">
        <f t="shared" si="19"/>
        <v>BrisbaneSingapore</v>
      </c>
      <c r="E346" s="210" t="s">
        <v>715</v>
      </c>
      <c r="F346" s="210" t="s">
        <v>427</v>
      </c>
      <c r="G346" s="210" t="s">
        <v>426</v>
      </c>
      <c r="H346" s="210" t="s">
        <v>599</v>
      </c>
      <c r="I346" s="210" t="s">
        <v>1108</v>
      </c>
      <c r="J346" s="210" t="s">
        <v>1105</v>
      </c>
      <c r="K346" s="210" t="s">
        <v>446</v>
      </c>
      <c r="L346" s="210" t="s">
        <v>446</v>
      </c>
      <c r="M346" s="210" t="s">
        <v>694</v>
      </c>
      <c r="N346" s="210" t="s">
        <v>446</v>
      </c>
      <c r="O346" s="199" t="s">
        <v>565</v>
      </c>
      <c r="P346" s="241">
        <v>112</v>
      </c>
      <c r="Q346" s="241">
        <v>112</v>
      </c>
      <c r="R346" s="241">
        <v>112</v>
      </c>
      <c r="S346" s="213" t="s">
        <v>695</v>
      </c>
      <c r="T346" s="213" t="s">
        <v>695</v>
      </c>
      <c r="U346" s="211">
        <v>3</v>
      </c>
      <c r="V346" s="212">
        <v>10</v>
      </c>
      <c r="W346" s="212" t="s">
        <v>695</v>
      </c>
      <c r="X346" s="201">
        <v>26</v>
      </c>
      <c r="Y346" s="202" t="s">
        <v>696</v>
      </c>
      <c r="Z346" s="203">
        <v>46265</v>
      </c>
      <c r="AA346" s="214" t="s">
        <v>1347</v>
      </c>
      <c r="AB346" s="284"/>
      <c r="AC346" s="284"/>
      <c r="AD346" s="284"/>
      <c r="AE346" s="284"/>
      <c r="AF346" s="284"/>
      <c r="AG346" s="284"/>
      <c r="AH346" s="284"/>
      <c r="AI346" s="285"/>
      <c r="AJ346" s="286"/>
      <c r="AK346" s="286"/>
      <c r="AL346" s="286"/>
    </row>
    <row r="347" spans="1:38" s="185" customFormat="1" ht="13.2" x14ac:dyDescent="0.25">
      <c r="A347" s="180"/>
      <c r="B347" s="224" t="str">
        <f t="shared" si="18"/>
        <v>CebuAdelaideSingapore</v>
      </c>
      <c r="C347" s="224" t="str">
        <f t="shared" si="20"/>
        <v>CebuAdelaide</v>
      </c>
      <c r="D347" s="224" t="str">
        <f t="shared" si="19"/>
        <v>AdelaideSingapore</v>
      </c>
      <c r="E347" s="210" t="s">
        <v>715</v>
      </c>
      <c r="F347" s="210" t="s">
        <v>427</v>
      </c>
      <c r="G347" s="210" t="s">
        <v>426</v>
      </c>
      <c r="H347" s="210" t="s">
        <v>600</v>
      </c>
      <c r="I347" s="210" t="s">
        <v>1109</v>
      </c>
      <c r="J347" s="210" t="s">
        <v>1105</v>
      </c>
      <c r="K347" s="210" t="s">
        <v>446</v>
      </c>
      <c r="L347" s="210" t="s">
        <v>446</v>
      </c>
      <c r="M347" s="210" t="s">
        <v>694</v>
      </c>
      <c r="N347" s="210" t="s">
        <v>446</v>
      </c>
      <c r="O347" s="199" t="s">
        <v>565</v>
      </c>
      <c r="P347" s="241">
        <v>112</v>
      </c>
      <c r="Q347" s="241">
        <v>112</v>
      </c>
      <c r="R347" s="241">
        <v>112</v>
      </c>
      <c r="S347" s="213" t="s">
        <v>695</v>
      </c>
      <c r="T347" s="213" t="s">
        <v>695</v>
      </c>
      <c r="U347" s="211">
        <v>3</v>
      </c>
      <c r="V347" s="212">
        <v>10</v>
      </c>
      <c r="W347" s="212" t="s">
        <v>695</v>
      </c>
      <c r="X347" s="201">
        <v>35</v>
      </c>
      <c r="Y347" s="202" t="s">
        <v>696</v>
      </c>
      <c r="Z347" s="203">
        <v>46265</v>
      </c>
      <c r="AA347" s="214" t="s">
        <v>1347</v>
      </c>
      <c r="AB347" s="284"/>
      <c r="AC347" s="284"/>
      <c r="AD347" s="284"/>
      <c r="AE347" s="284"/>
      <c r="AF347" s="284"/>
      <c r="AG347" s="284"/>
      <c r="AH347" s="284"/>
      <c r="AI347" s="285"/>
      <c r="AJ347" s="286"/>
      <c r="AK347" s="286"/>
      <c r="AL347" s="286"/>
    </row>
    <row r="348" spans="1:38" s="185" customFormat="1" ht="13.2" x14ac:dyDescent="0.25">
      <c r="A348" s="180"/>
      <c r="B348" s="224" t="str">
        <f t="shared" si="18"/>
        <v>ManilaSydneySingapore</v>
      </c>
      <c r="C348" s="224" t="str">
        <f t="shared" si="20"/>
        <v>ManilaSydney</v>
      </c>
      <c r="D348" s="224" t="str">
        <f t="shared" si="19"/>
        <v>SydneySingapore</v>
      </c>
      <c r="E348" s="210" t="s">
        <v>715</v>
      </c>
      <c r="F348" s="210" t="s">
        <v>427</v>
      </c>
      <c r="G348" s="210" t="s">
        <v>433</v>
      </c>
      <c r="H348" s="210" t="s">
        <v>597</v>
      </c>
      <c r="I348" s="210" t="s">
        <v>1110</v>
      </c>
      <c r="J348" s="210" t="s">
        <v>1111</v>
      </c>
      <c r="K348" s="210" t="s">
        <v>446</v>
      </c>
      <c r="L348" s="210" t="s">
        <v>446</v>
      </c>
      <c r="M348" s="210" t="s">
        <v>694</v>
      </c>
      <c r="N348" s="210" t="s">
        <v>446</v>
      </c>
      <c r="O348" s="199" t="s">
        <v>565</v>
      </c>
      <c r="P348" s="241">
        <v>154</v>
      </c>
      <c r="Q348" s="241">
        <v>154</v>
      </c>
      <c r="R348" s="241">
        <v>154</v>
      </c>
      <c r="S348" s="213" t="s">
        <v>695</v>
      </c>
      <c r="T348" s="213" t="s">
        <v>695</v>
      </c>
      <c r="U348" s="211">
        <v>3</v>
      </c>
      <c r="V348" s="212">
        <v>10</v>
      </c>
      <c r="W348" s="212" t="s">
        <v>695</v>
      </c>
      <c r="X348" s="201">
        <v>31</v>
      </c>
      <c r="Y348" s="202" t="s">
        <v>696</v>
      </c>
      <c r="Z348" s="203">
        <v>46265</v>
      </c>
      <c r="AA348" s="214" t="s">
        <v>1347</v>
      </c>
      <c r="AB348" s="284"/>
      <c r="AC348" s="284"/>
      <c r="AD348" s="284"/>
      <c r="AE348" s="284"/>
      <c r="AF348" s="284"/>
      <c r="AG348" s="284"/>
      <c r="AH348" s="284"/>
      <c r="AI348" s="285"/>
      <c r="AJ348" s="286"/>
      <c r="AK348" s="286"/>
      <c r="AL348" s="286"/>
    </row>
    <row r="349" spans="1:38" s="185" customFormat="1" ht="13.2" x14ac:dyDescent="0.25">
      <c r="A349" s="180"/>
      <c r="B349" s="224" t="str">
        <f t="shared" si="18"/>
        <v>ManilaMelbourneSingapore</v>
      </c>
      <c r="C349" s="224" t="str">
        <f t="shared" si="20"/>
        <v>ManilaMelbourne</v>
      </c>
      <c r="D349" s="224" t="str">
        <f t="shared" si="19"/>
        <v>MelbourneSingapore</v>
      </c>
      <c r="E349" s="210" t="s">
        <v>715</v>
      </c>
      <c r="F349" s="210" t="s">
        <v>427</v>
      </c>
      <c r="G349" s="210" t="s">
        <v>433</v>
      </c>
      <c r="H349" s="210" t="s">
        <v>598</v>
      </c>
      <c r="I349" s="210" t="s">
        <v>1112</v>
      </c>
      <c r="J349" s="210" t="s">
        <v>1111</v>
      </c>
      <c r="K349" s="210" t="s">
        <v>446</v>
      </c>
      <c r="L349" s="210" t="s">
        <v>446</v>
      </c>
      <c r="M349" s="210" t="s">
        <v>694</v>
      </c>
      <c r="N349" s="210" t="s">
        <v>446</v>
      </c>
      <c r="O349" s="199" t="s">
        <v>565</v>
      </c>
      <c r="P349" s="241">
        <v>154</v>
      </c>
      <c r="Q349" s="241">
        <v>154</v>
      </c>
      <c r="R349" s="241">
        <v>154</v>
      </c>
      <c r="S349" s="213" t="s">
        <v>695</v>
      </c>
      <c r="T349" s="213" t="s">
        <v>695</v>
      </c>
      <c r="U349" s="211">
        <v>3</v>
      </c>
      <c r="V349" s="212">
        <v>10</v>
      </c>
      <c r="W349" s="212" t="s">
        <v>695</v>
      </c>
      <c r="X349" s="201">
        <v>27</v>
      </c>
      <c r="Y349" s="202" t="s">
        <v>696</v>
      </c>
      <c r="Z349" s="203">
        <v>46265</v>
      </c>
      <c r="AA349" s="214" t="s">
        <v>1347</v>
      </c>
      <c r="AB349" s="284"/>
      <c r="AC349" s="284"/>
      <c r="AD349" s="284"/>
      <c r="AE349" s="284"/>
      <c r="AF349" s="284"/>
      <c r="AG349" s="284"/>
      <c r="AH349" s="284"/>
      <c r="AI349" s="285"/>
      <c r="AJ349" s="286"/>
      <c r="AK349" s="286"/>
      <c r="AL349" s="286"/>
    </row>
    <row r="350" spans="1:38" s="185" customFormat="1" ht="13.2" x14ac:dyDescent="0.25">
      <c r="A350" s="180"/>
      <c r="B350" s="224" t="str">
        <f t="shared" si="18"/>
        <v>ManilaFremantleSingapore</v>
      </c>
      <c r="C350" s="224" t="str">
        <f t="shared" si="20"/>
        <v>ManilaFremantle</v>
      </c>
      <c r="D350" s="224" t="str">
        <f t="shared" si="19"/>
        <v>FremantleSingapore</v>
      </c>
      <c r="E350" s="210" t="s">
        <v>715</v>
      </c>
      <c r="F350" s="210" t="s">
        <v>427</v>
      </c>
      <c r="G350" s="210" t="s">
        <v>433</v>
      </c>
      <c r="H350" s="210" t="s">
        <v>601</v>
      </c>
      <c r="I350" s="210" t="s">
        <v>1113</v>
      </c>
      <c r="J350" s="210" t="s">
        <v>1111</v>
      </c>
      <c r="K350" s="210" t="s">
        <v>446</v>
      </c>
      <c r="L350" s="210" t="s">
        <v>446</v>
      </c>
      <c r="M350" s="210" t="s">
        <v>694</v>
      </c>
      <c r="N350" s="210" t="s">
        <v>446</v>
      </c>
      <c r="O350" s="199" t="s">
        <v>565</v>
      </c>
      <c r="P350" s="241">
        <v>164</v>
      </c>
      <c r="Q350" s="241">
        <v>164</v>
      </c>
      <c r="R350" s="241">
        <v>164</v>
      </c>
      <c r="S350" s="213" t="s">
        <v>695</v>
      </c>
      <c r="T350" s="213" t="s">
        <v>695</v>
      </c>
      <c r="U350" s="211">
        <v>3</v>
      </c>
      <c r="V350" s="212">
        <v>10</v>
      </c>
      <c r="W350" s="212" t="s">
        <v>695</v>
      </c>
      <c r="X350" s="201">
        <v>26</v>
      </c>
      <c r="Y350" s="202" t="s">
        <v>696</v>
      </c>
      <c r="Z350" s="203">
        <v>46265</v>
      </c>
      <c r="AA350" s="214" t="s">
        <v>1347</v>
      </c>
      <c r="AB350" s="284"/>
      <c r="AC350" s="284"/>
      <c r="AD350" s="284"/>
      <c r="AE350" s="284"/>
      <c r="AF350" s="284"/>
      <c r="AG350" s="284"/>
      <c r="AH350" s="284"/>
      <c r="AI350" s="285"/>
      <c r="AJ350" s="286"/>
      <c r="AK350" s="286"/>
      <c r="AL350" s="286"/>
    </row>
    <row r="351" spans="1:38" s="185" customFormat="1" ht="13.2" x14ac:dyDescent="0.25">
      <c r="A351" s="180"/>
      <c r="B351" s="224" t="str">
        <f t="shared" si="18"/>
        <v>ManilaBrisbaneSingapore</v>
      </c>
      <c r="C351" s="224" t="str">
        <f t="shared" si="20"/>
        <v>ManilaBrisbane</v>
      </c>
      <c r="D351" s="224" t="str">
        <f t="shared" si="19"/>
        <v>BrisbaneSingapore</v>
      </c>
      <c r="E351" s="210" t="s">
        <v>715</v>
      </c>
      <c r="F351" s="210" t="s">
        <v>427</v>
      </c>
      <c r="G351" s="210" t="s">
        <v>433</v>
      </c>
      <c r="H351" s="210" t="s">
        <v>599</v>
      </c>
      <c r="I351" s="210" t="s">
        <v>1114</v>
      </c>
      <c r="J351" s="210" t="s">
        <v>1111</v>
      </c>
      <c r="K351" s="210" t="s">
        <v>446</v>
      </c>
      <c r="L351" s="210" t="s">
        <v>446</v>
      </c>
      <c r="M351" s="210" t="s">
        <v>694</v>
      </c>
      <c r="N351" s="210" t="s">
        <v>446</v>
      </c>
      <c r="O351" s="199" t="s">
        <v>565</v>
      </c>
      <c r="P351" s="241">
        <v>154</v>
      </c>
      <c r="Q351" s="241">
        <v>154</v>
      </c>
      <c r="R351" s="241">
        <v>154</v>
      </c>
      <c r="S351" s="213" t="s">
        <v>695</v>
      </c>
      <c r="T351" s="213" t="s">
        <v>695</v>
      </c>
      <c r="U351" s="211">
        <v>3</v>
      </c>
      <c r="V351" s="212">
        <v>10</v>
      </c>
      <c r="W351" s="212" t="s">
        <v>695</v>
      </c>
      <c r="X351" s="201">
        <v>27</v>
      </c>
      <c r="Y351" s="202" t="s">
        <v>696</v>
      </c>
      <c r="Z351" s="203">
        <v>46265</v>
      </c>
      <c r="AA351" s="214" t="s">
        <v>1347</v>
      </c>
      <c r="AB351" s="284"/>
      <c r="AC351" s="284"/>
      <c r="AD351" s="284"/>
      <c r="AE351" s="284"/>
      <c r="AF351" s="284"/>
      <c r="AG351" s="284"/>
      <c r="AH351" s="284"/>
      <c r="AI351" s="285"/>
      <c r="AJ351" s="286"/>
      <c r="AK351" s="286"/>
      <c r="AL351" s="286"/>
    </row>
    <row r="352" spans="1:38" s="185" customFormat="1" ht="13.2" x14ac:dyDescent="0.25">
      <c r="A352" s="180"/>
      <c r="B352" s="224" t="str">
        <f t="shared" si="18"/>
        <v>ManilaAdelaideSingapore</v>
      </c>
      <c r="C352" s="224" t="str">
        <f t="shared" si="20"/>
        <v>ManilaAdelaide</v>
      </c>
      <c r="D352" s="224" t="str">
        <f t="shared" si="19"/>
        <v>AdelaideSingapore</v>
      </c>
      <c r="E352" s="210" t="s">
        <v>715</v>
      </c>
      <c r="F352" s="210" t="s">
        <v>427</v>
      </c>
      <c r="G352" s="210" t="s">
        <v>433</v>
      </c>
      <c r="H352" s="210" t="s">
        <v>600</v>
      </c>
      <c r="I352" s="210" t="s">
        <v>1115</v>
      </c>
      <c r="J352" s="210" t="s">
        <v>1111</v>
      </c>
      <c r="K352" s="210" t="s">
        <v>446</v>
      </c>
      <c r="L352" s="210" t="s">
        <v>446</v>
      </c>
      <c r="M352" s="210" t="s">
        <v>694</v>
      </c>
      <c r="N352" s="210" t="s">
        <v>446</v>
      </c>
      <c r="O352" s="199" t="s">
        <v>565</v>
      </c>
      <c r="P352" s="241">
        <v>154</v>
      </c>
      <c r="Q352" s="241">
        <v>154</v>
      </c>
      <c r="R352" s="241">
        <v>154</v>
      </c>
      <c r="S352" s="213" t="s">
        <v>695</v>
      </c>
      <c r="T352" s="213" t="s">
        <v>695</v>
      </c>
      <c r="U352" s="211">
        <v>3</v>
      </c>
      <c r="V352" s="212">
        <v>10</v>
      </c>
      <c r="W352" s="212" t="s">
        <v>695</v>
      </c>
      <c r="X352" s="201">
        <v>36</v>
      </c>
      <c r="Y352" s="202" t="s">
        <v>696</v>
      </c>
      <c r="Z352" s="203">
        <v>46265</v>
      </c>
      <c r="AA352" s="214" t="s">
        <v>1347</v>
      </c>
      <c r="AB352" s="284"/>
      <c r="AC352" s="284"/>
      <c r="AD352" s="284"/>
      <c r="AE352" s="284"/>
      <c r="AF352" s="284"/>
      <c r="AG352" s="284"/>
      <c r="AH352" s="284"/>
      <c r="AI352" s="285"/>
      <c r="AJ352" s="286"/>
      <c r="AK352" s="286"/>
      <c r="AL352" s="286"/>
    </row>
    <row r="353" spans="1:38" s="185" customFormat="1" ht="26.4" x14ac:dyDescent="0.25">
      <c r="A353" s="180"/>
      <c r="B353" s="224" t="str">
        <f t="shared" si="18"/>
        <v>LeixoesSydneySingapore</v>
      </c>
      <c r="C353" s="224" t="str">
        <f t="shared" si="20"/>
        <v>LeixoesSydney</v>
      </c>
      <c r="D353" s="224" t="str">
        <f t="shared" si="19"/>
        <v>SydneySingapore</v>
      </c>
      <c r="E353" s="210" t="s">
        <v>701</v>
      </c>
      <c r="F353" s="210" t="s">
        <v>439</v>
      </c>
      <c r="G353" s="210" t="s">
        <v>438</v>
      </c>
      <c r="H353" s="210" t="s">
        <v>597</v>
      </c>
      <c r="I353" s="210" t="s">
        <v>1116</v>
      </c>
      <c r="J353" s="210" t="s">
        <v>1117</v>
      </c>
      <c r="K353" s="210" t="s">
        <v>446</v>
      </c>
      <c r="L353" s="210" t="s">
        <v>446</v>
      </c>
      <c r="M353" s="210" t="s">
        <v>694</v>
      </c>
      <c r="N353" s="210" t="s">
        <v>446</v>
      </c>
      <c r="O353" s="199" t="s">
        <v>565</v>
      </c>
      <c r="P353" s="241">
        <v>100</v>
      </c>
      <c r="Q353" s="241">
        <v>100</v>
      </c>
      <c r="R353" s="241">
        <v>100</v>
      </c>
      <c r="S353" s="213" t="s">
        <v>695</v>
      </c>
      <c r="T353" s="213" t="s">
        <v>695</v>
      </c>
      <c r="U353" s="211">
        <v>0</v>
      </c>
      <c r="V353" s="212">
        <v>16</v>
      </c>
      <c r="W353" s="212">
        <v>4.5</v>
      </c>
      <c r="X353" s="201">
        <v>56</v>
      </c>
      <c r="Y353" s="202" t="s">
        <v>696</v>
      </c>
      <c r="Z353" s="203">
        <v>46265</v>
      </c>
      <c r="AA353" s="214" t="s">
        <v>1329</v>
      </c>
      <c r="AB353" s="284"/>
      <c r="AC353" s="284"/>
      <c r="AD353" s="284"/>
      <c r="AE353" s="284"/>
      <c r="AF353" s="284"/>
      <c r="AG353" s="284"/>
      <c r="AH353" s="284"/>
      <c r="AI353" s="285"/>
      <c r="AJ353" s="286"/>
      <c r="AK353" s="286"/>
      <c r="AL353" s="286"/>
    </row>
    <row r="354" spans="1:38" s="185" customFormat="1" ht="26.4" x14ac:dyDescent="0.25">
      <c r="A354" s="180"/>
      <c r="B354" s="224" t="str">
        <f t="shared" si="18"/>
        <v>LeixoesMelbourneSingapore</v>
      </c>
      <c r="C354" s="224" t="str">
        <f t="shared" si="20"/>
        <v>LeixoesMelbourne</v>
      </c>
      <c r="D354" s="224" t="str">
        <f t="shared" si="19"/>
        <v>MelbourneSingapore</v>
      </c>
      <c r="E354" s="210" t="s">
        <v>701</v>
      </c>
      <c r="F354" s="210" t="s">
        <v>439</v>
      </c>
      <c r="G354" s="210" t="s">
        <v>438</v>
      </c>
      <c r="H354" s="210" t="s">
        <v>598</v>
      </c>
      <c r="I354" s="210" t="s">
        <v>1118</v>
      </c>
      <c r="J354" s="210" t="s">
        <v>1117</v>
      </c>
      <c r="K354" s="210" t="s">
        <v>446</v>
      </c>
      <c r="L354" s="210" t="s">
        <v>446</v>
      </c>
      <c r="M354" s="210" t="s">
        <v>694</v>
      </c>
      <c r="N354" s="210" t="s">
        <v>446</v>
      </c>
      <c r="O354" s="199" t="s">
        <v>565</v>
      </c>
      <c r="P354" s="241">
        <v>100</v>
      </c>
      <c r="Q354" s="241">
        <v>100</v>
      </c>
      <c r="R354" s="241">
        <v>100</v>
      </c>
      <c r="S354" s="213" t="s">
        <v>695</v>
      </c>
      <c r="T354" s="213" t="s">
        <v>695</v>
      </c>
      <c r="U354" s="211">
        <v>0</v>
      </c>
      <c r="V354" s="212">
        <v>16</v>
      </c>
      <c r="W354" s="212">
        <v>4.5</v>
      </c>
      <c r="X354" s="201">
        <v>52</v>
      </c>
      <c r="Y354" s="202" t="s">
        <v>696</v>
      </c>
      <c r="Z354" s="203">
        <v>46265</v>
      </c>
      <c r="AA354" s="214" t="s">
        <v>1329</v>
      </c>
      <c r="AB354" s="284"/>
      <c r="AC354" s="284"/>
      <c r="AD354" s="284"/>
      <c r="AE354" s="284"/>
      <c r="AF354" s="284"/>
      <c r="AG354" s="284"/>
      <c r="AH354" s="284"/>
      <c r="AI354" s="285"/>
      <c r="AJ354" s="286"/>
      <c r="AK354" s="286"/>
      <c r="AL354" s="286"/>
    </row>
    <row r="355" spans="1:38" s="185" customFormat="1" ht="26.4" x14ac:dyDescent="0.25">
      <c r="A355" s="180"/>
      <c r="B355" s="224" t="str">
        <f t="shared" si="18"/>
        <v>LeixoesFremantleSingapore</v>
      </c>
      <c r="C355" s="224" t="str">
        <f t="shared" si="20"/>
        <v>LeixoesFremantle</v>
      </c>
      <c r="D355" s="224" t="str">
        <f t="shared" si="19"/>
        <v>FremantleSingapore</v>
      </c>
      <c r="E355" s="210" t="s">
        <v>701</v>
      </c>
      <c r="F355" s="210" t="s">
        <v>439</v>
      </c>
      <c r="G355" s="210" t="s">
        <v>438</v>
      </c>
      <c r="H355" s="210" t="s">
        <v>601</v>
      </c>
      <c r="I355" s="210" t="s">
        <v>1119</v>
      </c>
      <c r="J355" s="210" t="s">
        <v>1117</v>
      </c>
      <c r="K355" s="210" t="s">
        <v>446</v>
      </c>
      <c r="L355" s="210" t="s">
        <v>446</v>
      </c>
      <c r="M355" s="210" t="s">
        <v>694</v>
      </c>
      <c r="N355" s="210" t="s">
        <v>446</v>
      </c>
      <c r="O355" s="199" t="s">
        <v>565</v>
      </c>
      <c r="P355" s="241">
        <v>110</v>
      </c>
      <c r="Q355" s="241">
        <v>110</v>
      </c>
      <c r="R355" s="241">
        <v>110</v>
      </c>
      <c r="S355" s="213" t="s">
        <v>695</v>
      </c>
      <c r="T355" s="213" t="s">
        <v>695</v>
      </c>
      <c r="U355" s="211">
        <v>0</v>
      </c>
      <c r="V355" s="212">
        <v>16</v>
      </c>
      <c r="W355" s="212">
        <v>4.5</v>
      </c>
      <c r="X355" s="201">
        <v>51</v>
      </c>
      <c r="Y355" s="202" t="s">
        <v>696</v>
      </c>
      <c r="Z355" s="203">
        <v>46265</v>
      </c>
      <c r="AA355" s="214" t="s">
        <v>1329</v>
      </c>
      <c r="AB355" s="284"/>
      <c r="AC355" s="284"/>
      <c r="AD355" s="284"/>
      <c r="AE355" s="284"/>
      <c r="AF355" s="284"/>
      <c r="AG355" s="284"/>
      <c r="AH355" s="284"/>
      <c r="AI355" s="285"/>
      <c r="AJ355" s="286"/>
      <c r="AK355" s="286"/>
      <c r="AL355" s="286"/>
    </row>
    <row r="356" spans="1:38" s="185" customFormat="1" ht="26.4" x14ac:dyDescent="0.25">
      <c r="A356" s="180"/>
      <c r="B356" s="224" t="str">
        <f t="shared" si="18"/>
        <v>LeixoesBrisbaneSingapore</v>
      </c>
      <c r="C356" s="224" t="str">
        <f t="shared" si="20"/>
        <v>LeixoesBrisbane</v>
      </c>
      <c r="D356" s="224" t="str">
        <f t="shared" si="19"/>
        <v>BrisbaneSingapore</v>
      </c>
      <c r="E356" s="210" t="s">
        <v>701</v>
      </c>
      <c r="F356" s="210" t="s">
        <v>439</v>
      </c>
      <c r="G356" s="210" t="s">
        <v>438</v>
      </c>
      <c r="H356" s="210" t="s">
        <v>599</v>
      </c>
      <c r="I356" s="210" t="s">
        <v>1120</v>
      </c>
      <c r="J356" s="210" t="s">
        <v>1117</v>
      </c>
      <c r="K356" s="210" t="s">
        <v>446</v>
      </c>
      <c r="L356" s="210" t="s">
        <v>446</v>
      </c>
      <c r="M356" s="210" t="s">
        <v>694</v>
      </c>
      <c r="N356" s="210" t="s">
        <v>446</v>
      </c>
      <c r="O356" s="199" t="s">
        <v>565</v>
      </c>
      <c r="P356" s="241">
        <v>100</v>
      </c>
      <c r="Q356" s="241">
        <v>100</v>
      </c>
      <c r="R356" s="241">
        <v>100</v>
      </c>
      <c r="S356" s="213" t="s">
        <v>695</v>
      </c>
      <c r="T356" s="213" t="s">
        <v>695</v>
      </c>
      <c r="U356" s="211">
        <v>0</v>
      </c>
      <c r="V356" s="212">
        <v>16</v>
      </c>
      <c r="W356" s="212">
        <v>4.5</v>
      </c>
      <c r="X356" s="201">
        <v>52</v>
      </c>
      <c r="Y356" s="202" t="s">
        <v>696</v>
      </c>
      <c r="Z356" s="203">
        <v>46265</v>
      </c>
      <c r="AA356" s="214" t="s">
        <v>1329</v>
      </c>
      <c r="AB356" s="284"/>
      <c r="AC356" s="284"/>
      <c r="AD356" s="284"/>
      <c r="AE356" s="284"/>
      <c r="AF356" s="284"/>
      <c r="AG356" s="284"/>
      <c r="AH356" s="284"/>
      <c r="AI356" s="285"/>
      <c r="AJ356" s="286"/>
      <c r="AK356" s="286"/>
      <c r="AL356" s="286"/>
    </row>
    <row r="357" spans="1:38" s="185" customFormat="1" ht="26.4" x14ac:dyDescent="0.25">
      <c r="A357" s="180"/>
      <c r="B357" s="224" t="str">
        <f t="shared" si="18"/>
        <v>LeixoesAdelaideSingapore</v>
      </c>
      <c r="C357" s="224" t="str">
        <f t="shared" si="20"/>
        <v>LeixoesAdelaide</v>
      </c>
      <c r="D357" s="224" t="str">
        <f t="shared" si="19"/>
        <v>AdelaideSingapore</v>
      </c>
      <c r="E357" s="210" t="s">
        <v>701</v>
      </c>
      <c r="F357" s="210" t="s">
        <v>439</v>
      </c>
      <c r="G357" s="210" t="s">
        <v>438</v>
      </c>
      <c r="H357" s="210" t="s">
        <v>600</v>
      </c>
      <c r="I357" s="210" t="s">
        <v>1121</v>
      </c>
      <c r="J357" s="210" t="s">
        <v>1117</v>
      </c>
      <c r="K357" s="210" t="s">
        <v>446</v>
      </c>
      <c r="L357" s="210" t="s">
        <v>446</v>
      </c>
      <c r="M357" s="210" t="s">
        <v>694</v>
      </c>
      <c r="N357" s="210" t="s">
        <v>446</v>
      </c>
      <c r="O357" s="199" t="s">
        <v>565</v>
      </c>
      <c r="P357" s="241">
        <v>100</v>
      </c>
      <c r="Q357" s="241">
        <v>100</v>
      </c>
      <c r="R357" s="241">
        <v>100</v>
      </c>
      <c r="S357" s="213" t="s">
        <v>695</v>
      </c>
      <c r="T357" s="213" t="s">
        <v>695</v>
      </c>
      <c r="U357" s="211">
        <v>0</v>
      </c>
      <c r="V357" s="212">
        <v>16</v>
      </c>
      <c r="W357" s="212">
        <v>4.5</v>
      </c>
      <c r="X357" s="201">
        <v>61</v>
      </c>
      <c r="Y357" s="202" t="s">
        <v>696</v>
      </c>
      <c r="Z357" s="203">
        <v>46265</v>
      </c>
      <c r="AA357" s="214" t="s">
        <v>1329</v>
      </c>
      <c r="AB357" s="284"/>
      <c r="AC357" s="284"/>
      <c r="AD357" s="284"/>
      <c r="AE357" s="284"/>
      <c r="AF357" s="284"/>
      <c r="AG357" s="284"/>
      <c r="AH357" s="284"/>
      <c r="AI357" s="285"/>
      <c r="AJ357" s="286"/>
      <c r="AK357" s="286"/>
      <c r="AL357" s="286"/>
    </row>
    <row r="358" spans="1:38" s="185" customFormat="1" ht="26.4" x14ac:dyDescent="0.25">
      <c r="A358" s="180"/>
      <c r="B358" s="224" t="str">
        <f t="shared" si="18"/>
        <v>LisbonSydneySingapore</v>
      </c>
      <c r="C358" s="224" t="str">
        <f t="shared" si="20"/>
        <v>LisbonSydney</v>
      </c>
      <c r="D358" s="224" t="str">
        <f t="shared" si="19"/>
        <v>SydneySingapore</v>
      </c>
      <c r="E358" s="210" t="s">
        <v>701</v>
      </c>
      <c r="F358" s="210" t="s">
        <v>439</v>
      </c>
      <c r="G358" s="210" t="s">
        <v>445</v>
      </c>
      <c r="H358" s="210" t="s">
        <v>597</v>
      </c>
      <c r="I358" s="210" t="s">
        <v>1122</v>
      </c>
      <c r="J358" s="210" t="s">
        <v>1123</v>
      </c>
      <c r="K358" s="210" t="s">
        <v>446</v>
      </c>
      <c r="L358" s="210" t="s">
        <v>446</v>
      </c>
      <c r="M358" s="210" t="s">
        <v>694</v>
      </c>
      <c r="N358" s="210" t="s">
        <v>446</v>
      </c>
      <c r="O358" s="199" t="s">
        <v>565</v>
      </c>
      <c r="P358" s="241">
        <v>100</v>
      </c>
      <c r="Q358" s="241">
        <v>100</v>
      </c>
      <c r="R358" s="241">
        <v>100</v>
      </c>
      <c r="S358" s="213" t="s">
        <v>695</v>
      </c>
      <c r="T358" s="213" t="s">
        <v>695</v>
      </c>
      <c r="U358" s="211">
        <v>0</v>
      </c>
      <c r="V358" s="212">
        <v>16</v>
      </c>
      <c r="W358" s="212">
        <v>4.5</v>
      </c>
      <c r="X358" s="201">
        <v>56</v>
      </c>
      <c r="Y358" s="202" t="s">
        <v>696</v>
      </c>
      <c r="Z358" s="203">
        <v>46265</v>
      </c>
      <c r="AA358" s="214" t="s">
        <v>1329</v>
      </c>
      <c r="AB358" s="284"/>
      <c r="AC358" s="284"/>
      <c r="AD358" s="284"/>
      <c r="AE358" s="284"/>
      <c r="AF358" s="284"/>
      <c r="AG358" s="284"/>
      <c r="AH358" s="284"/>
      <c r="AI358" s="285"/>
      <c r="AJ358" s="286"/>
      <c r="AK358" s="286"/>
      <c r="AL358" s="286"/>
    </row>
    <row r="359" spans="1:38" s="185" customFormat="1" ht="26.4" x14ac:dyDescent="0.25">
      <c r="A359" s="180"/>
      <c r="B359" s="224" t="str">
        <f t="shared" si="18"/>
        <v>LisbonMelbourneSingapore</v>
      </c>
      <c r="C359" s="224" t="str">
        <f t="shared" si="20"/>
        <v>LisbonMelbourne</v>
      </c>
      <c r="D359" s="224" t="str">
        <f t="shared" si="19"/>
        <v>MelbourneSingapore</v>
      </c>
      <c r="E359" s="210" t="s">
        <v>701</v>
      </c>
      <c r="F359" s="210" t="s">
        <v>439</v>
      </c>
      <c r="G359" s="210" t="s">
        <v>445</v>
      </c>
      <c r="H359" s="210" t="s">
        <v>598</v>
      </c>
      <c r="I359" s="210" t="s">
        <v>1124</v>
      </c>
      <c r="J359" s="210" t="s">
        <v>1123</v>
      </c>
      <c r="K359" s="210" t="s">
        <v>446</v>
      </c>
      <c r="L359" s="210" t="s">
        <v>446</v>
      </c>
      <c r="M359" s="210" t="s">
        <v>694</v>
      </c>
      <c r="N359" s="210" t="s">
        <v>446</v>
      </c>
      <c r="O359" s="199" t="s">
        <v>565</v>
      </c>
      <c r="P359" s="241">
        <v>100</v>
      </c>
      <c r="Q359" s="241">
        <v>100</v>
      </c>
      <c r="R359" s="241">
        <v>100</v>
      </c>
      <c r="S359" s="213" t="s">
        <v>695</v>
      </c>
      <c r="T359" s="213" t="s">
        <v>695</v>
      </c>
      <c r="U359" s="211">
        <v>0</v>
      </c>
      <c r="V359" s="212">
        <v>16</v>
      </c>
      <c r="W359" s="212">
        <v>4.5</v>
      </c>
      <c r="X359" s="201">
        <v>52</v>
      </c>
      <c r="Y359" s="202" t="s">
        <v>696</v>
      </c>
      <c r="Z359" s="203">
        <v>46265</v>
      </c>
      <c r="AA359" s="214" t="s">
        <v>1329</v>
      </c>
      <c r="AB359" s="284"/>
      <c r="AC359" s="284"/>
      <c r="AD359" s="284"/>
      <c r="AE359" s="284"/>
      <c r="AF359" s="284"/>
      <c r="AG359" s="284"/>
      <c r="AH359" s="284"/>
      <c r="AI359" s="285"/>
      <c r="AJ359" s="286"/>
      <c r="AK359" s="286"/>
      <c r="AL359" s="286"/>
    </row>
    <row r="360" spans="1:38" s="185" customFormat="1" ht="26.4" x14ac:dyDescent="0.25">
      <c r="A360" s="180"/>
      <c r="B360" s="224" t="str">
        <f t="shared" si="18"/>
        <v>LisbonFremantleSingapore</v>
      </c>
      <c r="C360" s="224" t="str">
        <f t="shared" si="20"/>
        <v>LisbonFremantle</v>
      </c>
      <c r="D360" s="224" t="str">
        <f t="shared" si="19"/>
        <v>FremantleSingapore</v>
      </c>
      <c r="E360" s="210" t="s">
        <v>701</v>
      </c>
      <c r="F360" s="210" t="s">
        <v>439</v>
      </c>
      <c r="G360" s="210" t="s">
        <v>445</v>
      </c>
      <c r="H360" s="210" t="s">
        <v>601</v>
      </c>
      <c r="I360" s="210" t="s">
        <v>1125</v>
      </c>
      <c r="J360" s="210" t="s">
        <v>1123</v>
      </c>
      <c r="K360" s="210" t="s">
        <v>446</v>
      </c>
      <c r="L360" s="210" t="s">
        <v>446</v>
      </c>
      <c r="M360" s="210" t="s">
        <v>694</v>
      </c>
      <c r="N360" s="210" t="s">
        <v>446</v>
      </c>
      <c r="O360" s="199" t="s">
        <v>565</v>
      </c>
      <c r="P360" s="241">
        <v>110</v>
      </c>
      <c r="Q360" s="241">
        <v>110</v>
      </c>
      <c r="R360" s="241">
        <v>110</v>
      </c>
      <c r="S360" s="213" t="s">
        <v>695</v>
      </c>
      <c r="T360" s="213" t="s">
        <v>695</v>
      </c>
      <c r="U360" s="211">
        <v>0</v>
      </c>
      <c r="V360" s="212">
        <v>16</v>
      </c>
      <c r="W360" s="212">
        <v>4.5</v>
      </c>
      <c r="X360" s="201">
        <v>51</v>
      </c>
      <c r="Y360" s="202" t="s">
        <v>696</v>
      </c>
      <c r="Z360" s="203">
        <v>46265</v>
      </c>
      <c r="AA360" s="214" t="s">
        <v>1329</v>
      </c>
      <c r="AB360" s="284"/>
      <c r="AC360" s="284"/>
      <c r="AD360" s="284"/>
      <c r="AE360" s="284"/>
      <c r="AF360" s="284"/>
      <c r="AG360" s="284"/>
      <c r="AH360" s="284"/>
      <c r="AI360" s="285"/>
      <c r="AJ360" s="286"/>
      <c r="AK360" s="286"/>
      <c r="AL360" s="286"/>
    </row>
    <row r="361" spans="1:38" s="185" customFormat="1" ht="26.4" x14ac:dyDescent="0.25">
      <c r="A361" s="180"/>
      <c r="B361" s="224" t="str">
        <f t="shared" si="18"/>
        <v>LisbonBrisbaneSingapore</v>
      </c>
      <c r="C361" s="224" t="str">
        <f t="shared" si="20"/>
        <v>LisbonBrisbane</v>
      </c>
      <c r="D361" s="224" t="str">
        <f t="shared" si="19"/>
        <v>BrisbaneSingapore</v>
      </c>
      <c r="E361" s="210" t="s">
        <v>701</v>
      </c>
      <c r="F361" s="210" t="s">
        <v>439</v>
      </c>
      <c r="G361" s="210" t="s">
        <v>445</v>
      </c>
      <c r="H361" s="210" t="s">
        <v>599</v>
      </c>
      <c r="I361" s="210" t="s">
        <v>1126</v>
      </c>
      <c r="J361" s="210" t="s">
        <v>1123</v>
      </c>
      <c r="K361" s="210" t="s">
        <v>446</v>
      </c>
      <c r="L361" s="210" t="s">
        <v>446</v>
      </c>
      <c r="M361" s="210" t="s">
        <v>694</v>
      </c>
      <c r="N361" s="210" t="s">
        <v>446</v>
      </c>
      <c r="O361" s="199" t="s">
        <v>565</v>
      </c>
      <c r="P361" s="241">
        <v>100</v>
      </c>
      <c r="Q361" s="241">
        <v>100</v>
      </c>
      <c r="R361" s="241">
        <v>100</v>
      </c>
      <c r="S361" s="213" t="s">
        <v>695</v>
      </c>
      <c r="T361" s="213" t="s">
        <v>695</v>
      </c>
      <c r="U361" s="211">
        <v>0</v>
      </c>
      <c r="V361" s="212">
        <v>16</v>
      </c>
      <c r="W361" s="212">
        <v>4.5</v>
      </c>
      <c r="X361" s="201">
        <v>52</v>
      </c>
      <c r="Y361" s="202" t="s">
        <v>696</v>
      </c>
      <c r="Z361" s="203">
        <v>46265</v>
      </c>
      <c r="AA361" s="214" t="s">
        <v>1329</v>
      </c>
      <c r="AB361" s="284"/>
      <c r="AC361" s="284"/>
      <c r="AD361" s="284"/>
      <c r="AE361" s="284"/>
      <c r="AF361" s="284"/>
      <c r="AG361" s="284"/>
      <c r="AH361" s="284"/>
      <c r="AI361" s="285"/>
      <c r="AJ361" s="286"/>
      <c r="AK361" s="286"/>
      <c r="AL361" s="286"/>
    </row>
    <row r="362" spans="1:38" s="185" customFormat="1" ht="26.4" x14ac:dyDescent="0.25">
      <c r="A362" s="180"/>
      <c r="B362" s="224" t="str">
        <f t="shared" si="18"/>
        <v>LisbonAdelaideSingapore</v>
      </c>
      <c r="C362" s="224" t="str">
        <f t="shared" si="20"/>
        <v>LisbonAdelaide</v>
      </c>
      <c r="D362" s="224" t="str">
        <f t="shared" si="19"/>
        <v>AdelaideSingapore</v>
      </c>
      <c r="E362" s="210" t="s">
        <v>701</v>
      </c>
      <c r="F362" s="210" t="s">
        <v>439</v>
      </c>
      <c r="G362" s="210" t="s">
        <v>445</v>
      </c>
      <c r="H362" s="210" t="s">
        <v>600</v>
      </c>
      <c r="I362" s="210" t="s">
        <v>1127</v>
      </c>
      <c r="J362" s="210" t="s">
        <v>1123</v>
      </c>
      <c r="K362" s="210" t="s">
        <v>446</v>
      </c>
      <c r="L362" s="210" t="s">
        <v>446</v>
      </c>
      <c r="M362" s="210" t="s">
        <v>694</v>
      </c>
      <c r="N362" s="210" t="s">
        <v>446</v>
      </c>
      <c r="O362" s="199" t="s">
        <v>565</v>
      </c>
      <c r="P362" s="241">
        <v>100</v>
      </c>
      <c r="Q362" s="241">
        <v>100</v>
      </c>
      <c r="R362" s="241">
        <v>100</v>
      </c>
      <c r="S362" s="213" t="s">
        <v>695</v>
      </c>
      <c r="T362" s="213" t="s">
        <v>695</v>
      </c>
      <c r="U362" s="211">
        <v>0</v>
      </c>
      <c r="V362" s="212">
        <v>16</v>
      </c>
      <c r="W362" s="212">
        <v>4.5</v>
      </c>
      <c r="X362" s="201">
        <v>61</v>
      </c>
      <c r="Y362" s="202" t="s">
        <v>696</v>
      </c>
      <c r="Z362" s="203">
        <v>46265</v>
      </c>
      <c r="AA362" s="214" t="s">
        <v>1329</v>
      </c>
      <c r="AB362" s="284"/>
      <c r="AC362" s="284"/>
      <c r="AD362" s="284"/>
      <c r="AE362" s="284"/>
      <c r="AF362" s="284"/>
      <c r="AG362" s="284"/>
      <c r="AH362" s="284"/>
      <c r="AI362" s="285"/>
      <c r="AJ362" s="286"/>
      <c r="AK362" s="286"/>
      <c r="AL362" s="286"/>
    </row>
    <row r="363" spans="1:38" s="185" customFormat="1" ht="13.2" x14ac:dyDescent="0.25">
      <c r="A363" s="180"/>
      <c r="B363" s="224" t="str">
        <f t="shared" si="18"/>
        <v>SingaporeSydneySingapore</v>
      </c>
      <c r="C363" s="224" t="str">
        <f t="shared" si="20"/>
        <v>SingaporeSydney</v>
      </c>
      <c r="D363" s="224" t="str">
        <f t="shared" si="19"/>
        <v>SydneySingapore</v>
      </c>
      <c r="E363" s="210" t="s">
        <v>715</v>
      </c>
      <c r="F363" s="210" t="s">
        <v>446</v>
      </c>
      <c r="G363" s="210" t="s">
        <v>446</v>
      </c>
      <c r="H363" s="210" t="s">
        <v>597</v>
      </c>
      <c r="I363" s="210" t="s">
        <v>1128</v>
      </c>
      <c r="J363" s="210" t="s">
        <v>1129</v>
      </c>
      <c r="K363" s="210" t="s">
        <v>446</v>
      </c>
      <c r="L363" s="210" t="s">
        <v>446</v>
      </c>
      <c r="M363" s="210" t="s">
        <v>748</v>
      </c>
      <c r="N363" s="210" t="s">
        <v>446</v>
      </c>
      <c r="O363" s="199" t="s">
        <v>565</v>
      </c>
      <c r="P363" s="241">
        <v>44</v>
      </c>
      <c r="Q363" s="241">
        <v>44</v>
      </c>
      <c r="R363" s="241">
        <v>44</v>
      </c>
      <c r="S363" s="213" t="s">
        <v>695</v>
      </c>
      <c r="T363" s="213" t="s">
        <v>695</v>
      </c>
      <c r="U363" s="211">
        <v>3</v>
      </c>
      <c r="V363" s="212">
        <v>6</v>
      </c>
      <c r="W363" s="212" t="s">
        <v>695</v>
      </c>
      <c r="X363" s="201">
        <v>15</v>
      </c>
      <c r="Y363" s="202" t="s">
        <v>1130</v>
      </c>
      <c r="Z363" s="203">
        <v>46265</v>
      </c>
      <c r="AA363" s="214" t="s">
        <v>1347</v>
      </c>
      <c r="AB363" s="284"/>
      <c r="AC363" s="284"/>
      <c r="AD363" s="284"/>
      <c r="AE363" s="284"/>
      <c r="AF363" s="284"/>
      <c r="AG363" s="284"/>
      <c r="AH363" s="284"/>
      <c r="AI363" s="285"/>
      <c r="AJ363" s="286"/>
      <c r="AK363" s="286"/>
      <c r="AL363" s="286"/>
    </row>
    <row r="364" spans="1:38" s="185" customFormat="1" ht="13.2" x14ac:dyDescent="0.25">
      <c r="A364" s="180"/>
      <c r="B364" s="224" t="str">
        <f t="shared" si="18"/>
        <v>SingaporeMelbourneSingapore</v>
      </c>
      <c r="C364" s="224" t="str">
        <f t="shared" si="20"/>
        <v>SingaporeMelbourne</v>
      </c>
      <c r="D364" s="224" t="str">
        <f t="shared" si="19"/>
        <v>MelbourneSingapore</v>
      </c>
      <c r="E364" s="210" t="s">
        <v>715</v>
      </c>
      <c r="F364" s="210" t="s">
        <v>446</v>
      </c>
      <c r="G364" s="210" t="s">
        <v>446</v>
      </c>
      <c r="H364" s="210" t="s">
        <v>598</v>
      </c>
      <c r="I364" s="210" t="s">
        <v>1131</v>
      </c>
      <c r="J364" s="210" t="s">
        <v>1129</v>
      </c>
      <c r="K364" s="210" t="s">
        <v>446</v>
      </c>
      <c r="L364" s="210" t="s">
        <v>446</v>
      </c>
      <c r="M364" s="210" t="s">
        <v>748</v>
      </c>
      <c r="N364" s="210" t="s">
        <v>446</v>
      </c>
      <c r="O364" s="199" t="s">
        <v>565</v>
      </c>
      <c r="P364" s="241">
        <v>44</v>
      </c>
      <c r="Q364" s="241">
        <v>44</v>
      </c>
      <c r="R364" s="241">
        <v>44</v>
      </c>
      <c r="S364" s="213" t="s">
        <v>695</v>
      </c>
      <c r="T364" s="213" t="s">
        <v>695</v>
      </c>
      <c r="U364" s="211">
        <v>3</v>
      </c>
      <c r="V364" s="212">
        <v>6</v>
      </c>
      <c r="W364" s="212" t="s">
        <v>695</v>
      </c>
      <c r="X364" s="201">
        <v>11</v>
      </c>
      <c r="Y364" s="202" t="s">
        <v>696</v>
      </c>
      <c r="Z364" s="203">
        <v>46265</v>
      </c>
      <c r="AA364" s="214" t="s">
        <v>1347</v>
      </c>
      <c r="AB364" s="284"/>
      <c r="AC364" s="284"/>
      <c r="AD364" s="284"/>
      <c r="AE364" s="284"/>
      <c r="AF364" s="284"/>
      <c r="AG364" s="284"/>
      <c r="AH364" s="284"/>
      <c r="AI364" s="285"/>
      <c r="AJ364" s="286"/>
      <c r="AK364" s="286"/>
      <c r="AL364" s="286"/>
    </row>
    <row r="365" spans="1:38" s="185" customFormat="1" ht="13.2" x14ac:dyDescent="0.25">
      <c r="A365" s="180"/>
      <c r="B365" s="224" t="str">
        <f t="shared" si="18"/>
        <v>SingaporeFremantleSingapore</v>
      </c>
      <c r="C365" s="224" t="str">
        <f t="shared" si="20"/>
        <v>SingaporeFremantle</v>
      </c>
      <c r="D365" s="224" t="str">
        <f t="shared" si="19"/>
        <v>FremantleSingapore</v>
      </c>
      <c r="E365" s="210" t="s">
        <v>715</v>
      </c>
      <c r="F365" s="210" t="s">
        <v>446</v>
      </c>
      <c r="G365" s="210" t="s">
        <v>446</v>
      </c>
      <c r="H365" s="210" t="s">
        <v>601</v>
      </c>
      <c r="I365" s="210" t="s">
        <v>1132</v>
      </c>
      <c r="J365" s="210" t="s">
        <v>1129</v>
      </c>
      <c r="K365" s="210" t="s">
        <v>446</v>
      </c>
      <c r="L365" s="210" t="s">
        <v>446</v>
      </c>
      <c r="M365" s="210" t="s">
        <v>748</v>
      </c>
      <c r="N365" s="210" t="s">
        <v>446</v>
      </c>
      <c r="O365" s="199" t="s">
        <v>565</v>
      </c>
      <c r="P365" s="241">
        <v>54</v>
      </c>
      <c r="Q365" s="241">
        <v>54</v>
      </c>
      <c r="R365" s="241">
        <v>54</v>
      </c>
      <c r="S365" s="213" t="s">
        <v>695</v>
      </c>
      <c r="T365" s="213" t="s">
        <v>695</v>
      </c>
      <c r="U365" s="211">
        <v>3</v>
      </c>
      <c r="V365" s="212">
        <v>6</v>
      </c>
      <c r="W365" s="212" t="s">
        <v>695</v>
      </c>
      <c r="X365" s="201">
        <v>9</v>
      </c>
      <c r="Y365" s="202" t="s">
        <v>696</v>
      </c>
      <c r="Z365" s="203">
        <v>46265</v>
      </c>
      <c r="AA365" s="214" t="s">
        <v>1347</v>
      </c>
      <c r="AB365" s="284"/>
      <c r="AC365" s="284"/>
      <c r="AD365" s="284"/>
      <c r="AE365" s="284"/>
      <c r="AF365" s="284"/>
      <c r="AG365" s="284"/>
      <c r="AH365" s="284"/>
      <c r="AI365" s="285"/>
      <c r="AJ365" s="286"/>
      <c r="AK365" s="286"/>
      <c r="AL365" s="286"/>
    </row>
    <row r="366" spans="1:38" s="185" customFormat="1" ht="13.2" x14ac:dyDescent="0.25">
      <c r="A366" s="180"/>
      <c r="B366" s="224" t="str">
        <f t="shared" si="18"/>
        <v>SingaporeBrisbaneSingapore</v>
      </c>
      <c r="C366" s="224" t="str">
        <f t="shared" si="20"/>
        <v>SingaporeBrisbane</v>
      </c>
      <c r="D366" s="224" t="str">
        <f t="shared" si="19"/>
        <v>BrisbaneSingapore</v>
      </c>
      <c r="E366" s="210" t="s">
        <v>715</v>
      </c>
      <c r="F366" s="210" t="s">
        <v>446</v>
      </c>
      <c r="G366" s="210" t="s">
        <v>446</v>
      </c>
      <c r="H366" s="210" t="s">
        <v>599</v>
      </c>
      <c r="I366" s="210" t="s">
        <v>1133</v>
      </c>
      <c r="J366" s="210" t="s">
        <v>1129</v>
      </c>
      <c r="K366" s="210" t="s">
        <v>446</v>
      </c>
      <c r="L366" s="210" t="s">
        <v>446</v>
      </c>
      <c r="M366" s="210" t="s">
        <v>748</v>
      </c>
      <c r="N366" s="210" t="s">
        <v>446</v>
      </c>
      <c r="O366" s="199" t="s">
        <v>565</v>
      </c>
      <c r="P366" s="241">
        <v>44</v>
      </c>
      <c r="Q366" s="241">
        <v>44</v>
      </c>
      <c r="R366" s="241">
        <v>44</v>
      </c>
      <c r="S366" s="213" t="s">
        <v>695</v>
      </c>
      <c r="T366" s="213" t="s">
        <v>695</v>
      </c>
      <c r="U366" s="211">
        <v>3</v>
      </c>
      <c r="V366" s="212">
        <v>6</v>
      </c>
      <c r="W366" s="212" t="s">
        <v>695</v>
      </c>
      <c r="X366" s="201">
        <v>12</v>
      </c>
      <c r="Y366" s="202" t="s">
        <v>696</v>
      </c>
      <c r="Z366" s="203">
        <v>46265</v>
      </c>
      <c r="AA366" s="214" t="s">
        <v>1347</v>
      </c>
      <c r="AB366" s="284"/>
      <c r="AC366" s="284"/>
      <c r="AD366" s="284"/>
      <c r="AE366" s="284"/>
      <c r="AF366" s="284"/>
      <c r="AG366" s="284"/>
      <c r="AH366" s="284"/>
      <c r="AI366" s="285"/>
      <c r="AJ366" s="286"/>
      <c r="AK366" s="286"/>
      <c r="AL366" s="286"/>
    </row>
    <row r="367" spans="1:38" s="185" customFormat="1" ht="13.2" x14ac:dyDescent="0.25">
      <c r="A367" s="180"/>
      <c r="B367" s="224" t="str">
        <f t="shared" si="18"/>
        <v>SingaporeAdelaideSingapore</v>
      </c>
      <c r="C367" s="224" t="str">
        <f t="shared" si="20"/>
        <v>SingaporeAdelaide</v>
      </c>
      <c r="D367" s="224" t="str">
        <f t="shared" si="19"/>
        <v>AdelaideSingapore</v>
      </c>
      <c r="E367" s="210" t="s">
        <v>715</v>
      </c>
      <c r="F367" s="210" t="s">
        <v>446</v>
      </c>
      <c r="G367" s="210" t="s">
        <v>446</v>
      </c>
      <c r="H367" s="210" t="s">
        <v>600</v>
      </c>
      <c r="I367" s="210" t="s">
        <v>1134</v>
      </c>
      <c r="J367" s="210" t="s">
        <v>1129</v>
      </c>
      <c r="K367" s="210" t="s">
        <v>446</v>
      </c>
      <c r="L367" s="210" t="s">
        <v>446</v>
      </c>
      <c r="M367" s="210" t="s">
        <v>748</v>
      </c>
      <c r="N367" s="210" t="s">
        <v>446</v>
      </c>
      <c r="O367" s="199" t="s">
        <v>565</v>
      </c>
      <c r="P367" s="241">
        <v>44</v>
      </c>
      <c r="Q367" s="241">
        <v>44</v>
      </c>
      <c r="R367" s="241">
        <v>44</v>
      </c>
      <c r="S367" s="213" t="s">
        <v>695</v>
      </c>
      <c r="T367" s="213" t="s">
        <v>695</v>
      </c>
      <c r="U367" s="211">
        <v>3</v>
      </c>
      <c r="V367" s="212">
        <v>6</v>
      </c>
      <c r="W367" s="212" t="s">
        <v>695</v>
      </c>
      <c r="X367" s="201">
        <v>21</v>
      </c>
      <c r="Y367" s="202" t="s">
        <v>696</v>
      </c>
      <c r="Z367" s="203">
        <v>46265</v>
      </c>
      <c r="AA367" s="214" t="s">
        <v>1347</v>
      </c>
      <c r="AB367" s="284"/>
      <c r="AC367" s="284"/>
      <c r="AD367" s="284"/>
      <c r="AE367" s="284"/>
      <c r="AF367" s="284"/>
      <c r="AG367" s="284"/>
      <c r="AH367" s="284"/>
      <c r="AI367" s="285"/>
      <c r="AJ367" s="286"/>
      <c r="AK367" s="286"/>
      <c r="AL367" s="286"/>
    </row>
    <row r="368" spans="1:38" s="185" customFormat="1" ht="13.2" x14ac:dyDescent="0.25">
      <c r="A368" s="180"/>
      <c r="B368" s="224" t="str">
        <f t="shared" si="18"/>
        <v>Cape TownSydneySingapore</v>
      </c>
      <c r="C368" s="224" t="str">
        <f t="shared" si="20"/>
        <v>Cape TownSydney</v>
      </c>
      <c r="D368" s="224" t="str">
        <f t="shared" si="19"/>
        <v>SydneySingapore</v>
      </c>
      <c r="E368" s="210" t="s">
        <v>1135</v>
      </c>
      <c r="F368" s="210" t="s">
        <v>453</v>
      </c>
      <c r="G368" s="210" t="s">
        <v>650</v>
      </c>
      <c r="H368" s="210" t="s">
        <v>597</v>
      </c>
      <c r="I368" s="210" t="s">
        <v>1136</v>
      </c>
      <c r="J368" s="210" t="s">
        <v>1137</v>
      </c>
      <c r="K368" s="210" t="s">
        <v>446</v>
      </c>
      <c r="L368" s="210" t="s">
        <v>446</v>
      </c>
      <c r="M368" s="210" t="s">
        <v>694</v>
      </c>
      <c r="N368" s="210" t="s">
        <v>446</v>
      </c>
      <c r="O368" s="199" t="s">
        <v>565</v>
      </c>
      <c r="P368" s="241">
        <v>176</v>
      </c>
      <c r="Q368" s="241">
        <v>176</v>
      </c>
      <c r="R368" s="241">
        <v>176</v>
      </c>
      <c r="S368" s="213" t="s">
        <v>695</v>
      </c>
      <c r="T368" s="213" t="s">
        <v>695</v>
      </c>
      <c r="U368" s="211">
        <v>5</v>
      </c>
      <c r="V368" s="212">
        <v>16</v>
      </c>
      <c r="W368" s="212" t="s">
        <v>695</v>
      </c>
      <c r="X368" s="201">
        <v>47</v>
      </c>
      <c r="Y368" s="202" t="s">
        <v>696</v>
      </c>
      <c r="Z368" s="203">
        <v>46265</v>
      </c>
      <c r="AA368" s="214" t="s">
        <v>1347</v>
      </c>
      <c r="AB368" s="284"/>
      <c r="AC368" s="284"/>
      <c r="AD368" s="284"/>
      <c r="AE368" s="284"/>
      <c r="AF368" s="284"/>
      <c r="AG368" s="284"/>
      <c r="AH368" s="284"/>
      <c r="AI368" s="285"/>
      <c r="AJ368" s="286"/>
      <c r="AK368" s="286"/>
      <c r="AL368" s="286"/>
    </row>
    <row r="369" spans="1:38" s="185" customFormat="1" ht="13.2" x14ac:dyDescent="0.25">
      <c r="A369" s="180"/>
      <c r="B369" s="224" t="str">
        <f t="shared" si="18"/>
        <v>Cape TownMelbourneSingapore</v>
      </c>
      <c r="C369" s="224" t="str">
        <f t="shared" si="20"/>
        <v>Cape TownMelbourne</v>
      </c>
      <c r="D369" s="224" t="str">
        <f t="shared" si="19"/>
        <v>MelbourneSingapore</v>
      </c>
      <c r="E369" s="210" t="s">
        <v>1135</v>
      </c>
      <c r="F369" s="210" t="s">
        <v>453</v>
      </c>
      <c r="G369" s="210" t="s">
        <v>650</v>
      </c>
      <c r="H369" s="210" t="s">
        <v>598</v>
      </c>
      <c r="I369" s="210" t="s">
        <v>1138</v>
      </c>
      <c r="J369" s="210" t="s">
        <v>1137</v>
      </c>
      <c r="K369" s="210" t="s">
        <v>446</v>
      </c>
      <c r="L369" s="210" t="s">
        <v>446</v>
      </c>
      <c r="M369" s="210" t="s">
        <v>694</v>
      </c>
      <c r="N369" s="210" t="s">
        <v>446</v>
      </c>
      <c r="O369" s="199" t="s">
        <v>565</v>
      </c>
      <c r="P369" s="241">
        <v>176</v>
      </c>
      <c r="Q369" s="241">
        <v>176</v>
      </c>
      <c r="R369" s="241">
        <v>176</v>
      </c>
      <c r="S369" s="213" t="s">
        <v>695</v>
      </c>
      <c r="T369" s="213" t="s">
        <v>695</v>
      </c>
      <c r="U369" s="211">
        <v>5</v>
      </c>
      <c r="V369" s="212">
        <v>16</v>
      </c>
      <c r="W369" s="212" t="s">
        <v>695</v>
      </c>
      <c r="X369" s="201">
        <v>43</v>
      </c>
      <c r="Y369" s="202" t="s">
        <v>696</v>
      </c>
      <c r="Z369" s="203">
        <v>46265</v>
      </c>
      <c r="AA369" s="214" t="s">
        <v>1347</v>
      </c>
      <c r="AB369" s="284"/>
      <c r="AC369" s="284"/>
      <c r="AD369" s="284"/>
      <c r="AE369" s="284"/>
      <c r="AF369" s="284"/>
      <c r="AG369" s="284"/>
      <c r="AH369" s="284"/>
      <c r="AI369" s="285"/>
      <c r="AJ369" s="286"/>
      <c r="AK369" s="286"/>
      <c r="AL369" s="286"/>
    </row>
    <row r="370" spans="1:38" s="185" customFormat="1" ht="13.2" x14ac:dyDescent="0.25">
      <c r="A370" s="180"/>
      <c r="B370" s="224" t="str">
        <f t="shared" si="18"/>
        <v>Cape TownFremantleSingapore</v>
      </c>
      <c r="C370" s="224" t="str">
        <f t="shared" si="20"/>
        <v>Cape TownFremantle</v>
      </c>
      <c r="D370" s="224" t="str">
        <f t="shared" si="19"/>
        <v>FremantleSingapore</v>
      </c>
      <c r="E370" s="210" t="s">
        <v>1135</v>
      </c>
      <c r="F370" s="210" t="s">
        <v>453</v>
      </c>
      <c r="G370" s="210" t="s">
        <v>650</v>
      </c>
      <c r="H370" s="210" t="s">
        <v>601</v>
      </c>
      <c r="I370" s="210" t="s">
        <v>1139</v>
      </c>
      <c r="J370" s="210" t="s">
        <v>1137</v>
      </c>
      <c r="K370" s="210" t="s">
        <v>446</v>
      </c>
      <c r="L370" s="210" t="s">
        <v>446</v>
      </c>
      <c r="M370" s="210" t="s">
        <v>694</v>
      </c>
      <c r="N370" s="210" t="s">
        <v>446</v>
      </c>
      <c r="O370" s="199" t="s">
        <v>565</v>
      </c>
      <c r="P370" s="241">
        <v>186</v>
      </c>
      <c r="Q370" s="241">
        <v>186</v>
      </c>
      <c r="R370" s="241">
        <v>186</v>
      </c>
      <c r="S370" s="213" t="s">
        <v>695</v>
      </c>
      <c r="T370" s="213" t="s">
        <v>695</v>
      </c>
      <c r="U370" s="211">
        <v>5</v>
      </c>
      <c r="V370" s="212">
        <v>16</v>
      </c>
      <c r="W370" s="212" t="s">
        <v>695</v>
      </c>
      <c r="X370" s="201">
        <v>42</v>
      </c>
      <c r="Y370" s="202" t="s">
        <v>696</v>
      </c>
      <c r="Z370" s="203">
        <v>46265</v>
      </c>
      <c r="AA370" s="214" t="s">
        <v>1347</v>
      </c>
      <c r="AB370" s="284"/>
      <c r="AC370" s="284"/>
      <c r="AD370" s="284"/>
      <c r="AE370" s="284"/>
      <c r="AF370" s="284"/>
      <c r="AG370" s="284"/>
      <c r="AH370" s="284"/>
      <c r="AI370" s="285"/>
      <c r="AJ370" s="286"/>
      <c r="AK370" s="286"/>
      <c r="AL370" s="286"/>
    </row>
    <row r="371" spans="1:38" s="185" customFormat="1" ht="13.2" x14ac:dyDescent="0.25">
      <c r="A371" s="180"/>
      <c r="B371" s="224" t="str">
        <f t="shared" si="18"/>
        <v>Cape TownBrisbaneSingapore</v>
      </c>
      <c r="C371" s="224" t="str">
        <f t="shared" si="20"/>
        <v>Cape TownBrisbane</v>
      </c>
      <c r="D371" s="224" t="str">
        <f t="shared" si="19"/>
        <v>BrisbaneSingapore</v>
      </c>
      <c r="E371" s="210" t="s">
        <v>1135</v>
      </c>
      <c r="F371" s="210" t="s">
        <v>453</v>
      </c>
      <c r="G371" s="210" t="s">
        <v>650</v>
      </c>
      <c r="H371" s="210" t="s">
        <v>599</v>
      </c>
      <c r="I371" s="210" t="s">
        <v>1140</v>
      </c>
      <c r="J371" s="210" t="s">
        <v>1137</v>
      </c>
      <c r="K371" s="210" t="s">
        <v>446</v>
      </c>
      <c r="L371" s="210" t="s">
        <v>446</v>
      </c>
      <c r="M371" s="210" t="s">
        <v>694</v>
      </c>
      <c r="N371" s="210" t="s">
        <v>446</v>
      </c>
      <c r="O371" s="199" t="s">
        <v>565</v>
      </c>
      <c r="P371" s="241">
        <v>176</v>
      </c>
      <c r="Q371" s="241">
        <v>176</v>
      </c>
      <c r="R371" s="241">
        <v>176</v>
      </c>
      <c r="S371" s="213" t="s">
        <v>695</v>
      </c>
      <c r="T371" s="213" t="s">
        <v>695</v>
      </c>
      <c r="U371" s="211">
        <v>5</v>
      </c>
      <c r="V371" s="212">
        <v>16</v>
      </c>
      <c r="W371" s="212" t="s">
        <v>695</v>
      </c>
      <c r="X371" s="201">
        <v>43</v>
      </c>
      <c r="Y371" s="202" t="s">
        <v>696</v>
      </c>
      <c r="Z371" s="203">
        <v>46265</v>
      </c>
      <c r="AA371" s="214" t="s">
        <v>1347</v>
      </c>
      <c r="AB371" s="284"/>
      <c r="AC371" s="284"/>
      <c r="AD371" s="284"/>
      <c r="AE371" s="284"/>
      <c r="AF371" s="284"/>
      <c r="AG371" s="284"/>
      <c r="AH371" s="284"/>
      <c r="AI371" s="285"/>
      <c r="AJ371" s="286"/>
      <c r="AK371" s="286"/>
      <c r="AL371" s="286"/>
    </row>
    <row r="372" spans="1:38" s="185" customFormat="1" ht="13.2" x14ac:dyDescent="0.25">
      <c r="A372" s="180"/>
      <c r="B372" s="224" t="str">
        <f t="shared" si="18"/>
        <v>Cape TownAdelaideSingapore</v>
      </c>
      <c r="C372" s="224" t="str">
        <f t="shared" si="20"/>
        <v>Cape TownAdelaide</v>
      </c>
      <c r="D372" s="224" t="str">
        <f t="shared" si="19"/>
        <v>AdelaideSingapore</v>
      </c>
      <c r="E372" s="210" t="s">
        <v>1135</v>
      </c>
      <c r="F372" s="210" t="s">
        <v>453</v>
      </c>
      <c r="G372" s="210" t="s">
        <v>650</v>
      </c>
      <c r="H372" s="210" t="s">
        <v>600</v>
      </c>
      <c r="I372" s="210" t="s">
        <v>1141</v>
      </c>
      <c r="J372" s="210" t="s">
        <v>1137</v>
      </c>
      <c r="K372" s="210" t="s">
        <v>446</v>
      </c>
      <c r="L372" s="210" t="s">
        <v>446</v>
      </c>
      <c r="M372" s="210" t="s">
        <v>694</v>
      </c>
      <c r="N372" s="210" t="s">
        <v>446</v>
      </c>
      <c r="O372" s="199" t="s">
        <v>565</v>
      </c>
      <c r="P372" s="241">
        <v>176</v>
      </c>
      <c r="Q372" s="241">
        <v>176</v>
      </c>
      <c r="R372" s="241">
        <v>176</v>
      </c>
      <c r="S372" s="213" t="s">
        <v>695</v>
      </c>
      <c r="T372" s="213" t="s">
        <v>695</v>
      </c>
      <c r="U372" s="211">
        <v>5</v>
      </c>
      <c r="V372" s="212">
        <v>16</v>
      </c>
      <c r="W372" s="212" t="s">
        <v>695</v>
      </c>
      <c r="X372" s="201">
        <v>52</v>
      </c>
      <c r="Y372" s="202" t="s">
        <v>696</v>
      </c>
      <c r="Z372" s="203">
        <v>46265</v>
      </c>
      <c r="AA372" s="214" t="s">
        <v>1347</v>
      </c>
      <c r="AB372" s="284"/>
      <c r="AC372" s="284"/>
      <c r="AD372" s="284"/>
      <c r="AE372" s="284"/>
      <c r="AF372" s="284"/>
      <c r="AG372" s="284"/>
      <c r="AH372" s="284"/>
      <c r="AI372" s="285"/>
      <c r="AJ372" s="286"/>
      <c r="AK372" s="286"/>
      <c r="AL372" s="286"/>
    </row>
    <row r="373" spans="1:38" s="185" customFormat="1" ht="13.2" x14ac:dyDescent="0.25">
      <c r="A373" s="180"/>
      <c r="B373" s="224" t="str">
        <f t="shared" si="18"/>
        <v>DurbanSydneySingapore</v>
      </c>
      <c r="C373" s="224" t="str">
        <f t="shared" si="20"/>
        <v>DurbanSydney</v>
      </c>
      <c r="D373" s="224" t="str">
        <f t="shared" si="19"/>
        <v>SydneySingapore</v>
      </c>
      <c r="E373" s="210" t="s">
        <v>1135</v>
      </c>
      <c r="F373" s="210" t="s">
        <v>453</v>
      </c>
      <c r="G373" s="210" t="s">
        <v>458</v>
      </c>
      <c r="H373" s="210" t="s">
        <v>597</v>
      </c>
      <c r="I373" s="210" t="s">
        <v>1142</v>
      </c>
      <c r="J373" s="210" t="s">
        <v>1143</v>
      </c>
      <c r="K373" s="210" t="s">
        <v>446</v>
      </c>
      <c r="L373" s="210" t="s">
        <v>446</v>
      </c>
      <c r="M373" s="210" t="s">
        <v>694</v>
      </c>
      <c r="N373" s="210" t="s">
        <v>458</v>
      </c>
      <c r="O373" s="199" t="s">
        <v>565</v>
      </c>
      <c r="P373" s="241">
        <v>181</v>
      </c>
      <c r="Q373" s="241">
        <v>181</v>
      </c>
      <c r="R373" s="241">
        <v>181</v>
      </c>
      <c r="S373" s="213" t="s">
        <v>695</v>
      </c>
      <c r="T373" s="213" t="s">
        <v>695</v>
      </c>
      <c r="U373" s="211">
        <v>5</v>
      </c>
      <c r="V373" s="212">
        <v>16</v>
      </c>
      <c r="W373" s="212" t="s">
        <v>695</v>
      </c>
      <c r="X373" s="201">
        <v>47</v>
      </c>
      <c r="Y373" s="202" t="s">
        <v>696</v>
      </c>
      <c r="Z373" s="203">
        <v>46265</v>
      </c>
      <c r="AA373" s="214" t="s">
        <v>1347</v>
      </c>
      <c r="AB373" s="284"/>
      <c r="AC373" s="284"/>
      <c r="AD373" s="284"/>
      <c r="AE373" s="284"/>
      <c r="AF373" s="284"/>
      <c r="AG373" s="284"/>
      <c r="AH373" s="284"/>
      <c r="AI373" s="285"/>
      <c r="AJ373" s="286"/>
      <c r="AK373" s="286"/>
      <c r="AL373" s="286"/>
    </row>
    <row r="374" spans="1:38" s="185" customFormat="1" ht="13.2" x14ac:dyDescent="0.25">
      <c r="A374" s="180"/>
      <c r="B374" s="224" t="str">
        <f t="shared" si="18"/>
        <v>DurbanMelbourneSingapore</v>
      </c>
      <c r="C374" s="224" t="str">
        <f t="shared" si="20"/>
        <v>DurbanMelbourne</v>
      </c>
      <c r="D374" s="224" t="str">
        <f t="shared" si="19"/>
        <v>MelbourneSingapore</v>
      </c>
      <c r="E374" s="210" t="s">
        <v>1135</v>
      </c>
      <c r="F374" s="210" t="s">
        <v>453</v>
      </c>
      <c r="G374" s="210" t="s">
        <v>458</v>
      </c>
      <c r="H374" s="210" t="s">
        <v>598</v>
      </c>
      <c r="I374" s="210" t="s">
        <v>1144</v>
      </c>
      <c r="J374" s="210" t="s">
        <v>1143</v>
      </c>
      <c r="K374" s="210" t="s">
        <v>446</v>
      </c>
      <c r="L374" s="210" t="s">
        <v>446</v>
      </c>
      <c r="M374" s="210" t="s">
        <v>694</v>
      </c>
      <c r="N374" s="210" t="s">
        <v>458</v>
      </c>
      <c r="O374" s="199" t="s">
        <v>565</v>
      </c>
      <c r="P374" s="241">
        <v>181</v>
      </c>
      <c r="Q374" s="241">
        <v>181</v>
      </c>
      <c r="R374" s="241">
        <v>181</v>
      </c>
      <c r="S374" s="213" t="s">
        <v>695</v>
      </c>
      <c r="T374" s="213" t="s">
        <v>695</v>
      </c>
      <c r="U374" s="211">
        <v>5</v>
      </c>
      <c r="V374" s="212">
        <v>16</v>
      </c>
      <c r="W374" s="212" t="s">
        <v>695</v>
      </c>
      <c r="X374" s="201">
        <v>43</v>
      </c>
      <c r="Y374" s="202" t="s">
        <v>696</v>
      </c>
      <c r="Z374" s="203">
        <v>46265</v>
      </c>
      <c r="AA374" s="214" t="s">
        <v>1347</v>
      </c>
      <c r="AB374" s="284"/>
      <c r="AC374" s="284"/>
      <c r="AD374" s="284"/>
      <c r="AE374" s="284"/>
      <c r="AF374" s="284"/>
      <c r="AG374" s="284"/>
      <c r="AH374" s="284"/>
      <c r="AI374" s="285"/>
      <c r="AJ374" s="286"/>
      <c r="AK374" s="286"/>
      <c r="AL374" s="286"/>
    </row>
    <row r="375" spans="1:38" s="185" customFormat="1" ht="13.2" x14ac:dyDescent="0.25">
      <c r="A375" s="180"/>
      <c r="B375" s="224" t="str">
        <f t="shared" si="18"/>
        <v>DurbanFremantleSingapore</v>
      </c>
      <c r="C375" s="224" t="str">
        <f t="shared" si="20"/>
        <v>DurbanFremantle</v>
      </c>
      <c r="D375" s="224" t="str">
        <f t="shared" si="19"/>
        <v>FremantleSingapore</v>
      </c>
      <c r="E375" s="210" t="s">
        <v>1135</v>
      </c>
      <c r="F375" s="210" t="s">
        <v>453</v>
      </c>
      <c r="G375" s="210" t="s">
        <v>458</v>
      </c>
      <c r="H375" s="210" t="s">
        <v>601</v>
      </c>
      <c r="I375" s="210" t="s">
        <v>1145</v>
      </c>
      <c r="J375" s="210" t="s">
        <v>1143</v>
      </c>
      <c r="K375" s="210" t="s">
        <v>446</v>
      </c>
      <c r="L375" s="210" t="s">
        <v>446</v>
      </c>
      <c r="M375" s="210" t="s">
        <v>694</v>
      </c>
      <c r="N375" s="210" t="s">
        <v>458</v>
      </c>
      <c r="O375" s="199" t="s">
        <v>565</v>
      </c>
      <c r="P375" s="241">
        <v>186</v>
      </c>
      <c r="Q375" s="241">
        <v>186</v>
      </c>
      <c r="R375" s="241">
        <v>186</v>
      </c>
      <c r="S375" s="213" t="s">
        <v>695</v>
      </c>
      <c r="T375" s="213" t="s">
        <v>695</v>
      </c>
      <c r="U375" s="211">
        <v>5</v>
      </c>
      <c r="V375" s="212">
        <v>16</v>
      </c>
      <c r="W375" s="212" t="s">
        <v>695</v>
      </c>
      <c r="X375" s="201">
        <v>42</v>
      </c>
      <c r="Y375" s="202" t="s">
        <v>696</v>
      </c>
      <c r="Z375" s="203">
        <v>46265</v>
      </c>
      <c r="AA375" s="214" t="s">
        <v>1347</v>
      </c>
      <c r="AB375" s="284"/>
      <c r="AC375" s="284"/>
      <c r="AD375" s="284"/>
      <c r="AE375" s="284"/>
      <c r="AF375" s="284"/>
      <c r="AG375" s="284"/>
      <c r="AH375" s="284"/>
      <c r="AI375" s="285"/>
      <c r="AJ375" s="286"/>
      <c r="AK375" s="286"/>
      <c r="AL375" s="286"/>
    </row>
    <row r="376" spans="1:38" s="185" customFormat="1" ht="13.2" x14ac:dyDescent="0.25">
      <c r="A376" s="180"/>
      <c r="B376" s="224" t="str">
        <f t="shared" si="18"/>
        <v>DurbanBrisbaneSingapore</v>
      </c>
      <c r="C376" s="224" t="str">
        <f t="shared" si="20"/>
        <v>DurbanBrisbane</v>
      </c>
      <c r="D376" s="224" t="str">
        <f t="shared" si="19"/>
        <v>BrisbaneSingapore</v>
      </c>
      <c r="E376" s="210" t="s">
        <v>1135</v>
      </c>
      <c r="F376" s="210" t="s">
        <v>453</v>
      </c>
      <c r="G376" s="210" t="s">
        <v>458</v>
      </c>
      <c r="H376" s="210" t="s">
        <v>599</v>
      </c>
      <c r="I376" s="210" t="s">
        <v>1146</v>
      </c>
      <c r="J376" s="210" t="s">
        <v>1143</v>
      </c>
      <c r="K376" s="210" t="s">
        <v>446</v>
      </c>
      <c r="L376" s="210" t="s">
        <v>446</v>
      </c>
      <c r="M376" s="210" t="s">
        <v>694</v>
      </c>
      <c r="N376" s="210" t="s">
        <v>458</v>
      </c>
      <c r="O376" s="199" t="s">
        <v>565</v>
      </c>
      <c r="P376" s="241">
        <v>176</v>
      </c>
      <c r="Q376" s="241">
        <v>176</v>
      </c>
      <c r="R376" s="241">
        <v>176</v>
      </c>
      <c r="S376" s="213" t="s">
        <v>695</v>
      </c>
      <c r="T376" s="213" t="s">
        <v>695</v>
      </c>
      <c r="U376" s="211">
        <v>5</v>
      </c>
      <c r="V376" s="212">
        <v>16</v>
      </c>
      <c r="W376" s="212" t="s">
        <v>695</v>
      </c>
      <c r="X376" s="201">
        <v>43</v>
      </c>
      <c r="Y376" s="202" t="s">
        <v>696</v>
      </c>
      <c r="Z376" s="203">
        <v>46265</v>
      </c>
      <c r="AA376" s="214" t="s">
        <v>1347</v>
      </c>
      <c r="AB376" s="284"/>
      <c r="AC376" s="284"/>
      <c r="AD376" s="284"/>
      <c r="AE376" s="284"/>
      <c r="AF376" s="284"/>
      <c r="AG376" s="284"/>
      <c r="AH376" s="284"/>
      <c r="AI376" s="285"/>
      <c r="AJ376" s="286"/>
      <c r="AK376" s="286"/>
      <c r="AL376" s="286"/>
    </row>
    <row r="377" spans="1:38" s="185" customFormat="1" ht="13.2" x14ac:dyDescent="0.25">
      <c r="A377" s="180"/>
      <c r="B377" s="224" t="str">
        <f t="shared" si="18"/>
        <v>DurbanAdelaideSingapore</v>
      </c>
      <c r="C377" s="224" t="str">
        <f t="shared" si="20"/>
        <v>DurbanAdelaide</v>
      </c>
      <c r="D377" s="224" t="str">
        <f t="shared" si="19"/>
        <v>AdelaideSingapore</v>
      </c>
      <c r="E377" s="210" t="s">
        <v>1135</v>
      </c>
      <c r="F377" s="210" t="s">
        <v>453</v>
      </c>
      <c r="G377" s="210" t="s">
        <v>458</v>
      </c>
      <c r="H377" s="210" t="s">
        <v>600</v>
      </c>
      <c r="I377" s="210" t="s">
        <v>1147</v>
      </c>
      <c r="J377" s="210" t="s">
        <v>1143</v>
      </c>
      <c r="K377" s="210" t="s">
        <v>446</v>
      </c>
      <c r="L377" s="210" t="s">
        <v>446</v>
      </c>
      <c r="M377" s="210" t="s">
        <v>694</v>
      </c>
      <c r="N377" s="210" t="s">
        <v>458</v>
      </c>
      <c r="O377" s="199" t="s">
        <v>565</v>
      </c>
      <c r="P377" s="241">
        <v>176</v>
      </c>
      <c r="Q377" s="241">
        <v>176</v>
      </c>
      <c r="R377" s="241">
        <v>176</v>
      </c>
      <c r="S377" s="213" t="s">
        <v>695</v>
      </c>
      <c r="T377" s="213" t="s">
        <v>695</v>
      </c>
      <c r="U377" s="211">
        <v>5</v>
      </c>
      <c r="V377" s="212">
        <v>16</v>
      </c>
      <c r="W377" s="212" t="s">
        <v>695</v>
      </c>
      <c r="X377" s="201">
        <v>52</v>
      </c>
      <c r="Y377" s="202" t="s">
        <v>696</v>
      </c>
      <c r="Z377" s="203">
        <v>46265</v>
      </c>
      <c r="AA377" s="214" t="s">
        <v>1347</v>
      </c>
      <c r="AB377" s="284"/>
      <c r="AC377" s="284"/>
      <c r="AD377" s="284"/>
      <c r="AE377" s="284"/>
      <c r="AF377" s="284"/>
      <c r="AG377" s="284"/>
      <c r="AH377" s="284"/>
      <c r="AI377" s="285"/>
      <c r="AJ377" s="286"/>
      <c r="AK377" s="286"/>
      <c r="AL377" s="286"/>
    </row>
    <row r="378" spans="1:38" s="185" customFormat="1" ht="13.2" x14ac:dyDescent="0.25">
      <c r="A378" s="180"/>
      <c r="B378" s="224" t="str">
        <f t="shared" si="18"/>
        <v>JohannesburgSydneySingapore</v>
      </c>
      <c r="C378" s="224" t="str">
        <f t="shared" si="20"/>
        <v>JohannesburgSydney</v>
      </c>
      <c r="D378" s="224" t="str">
        <f t="shared" si="19"/>
        <v>SydneySingapore</v>
      </c>
      <c r="E378" s="210" t="s">
        <v>1135</v>
      </c>
      <c r="F378" s="210" t="s">
        <v>453</v>
      </c>
      <c r="G378" s="210" t="s">
        <v>463</v>
      </c>
      <c r="H378" s="210" t="s">
        <v>597</v>
      </c>
      <c r="I378" s="210" t="s">
        <v>1148</v>
      </c>
      <c r="J378" s="210" t="s">
        <v>1149</v>
      </c>
      <c r="K378" s="210" t="s">
        <v>446</v>
      </c>
      <c r="L378" s="210" t="s">
        <v>446</v>
      </c>
      <c r="M378" s="210" t="s">
        <v>694</v>
      </c>
      <c r="N378" s="210" t="s">
        <v>458</v>
      </c>
      <c r="O378" s="199" t="s">
        <v>565</v>
      </c>
      <c r="P378" s="241">
        <v>211</v>
      </c>
      <c r="Q378" s="241">
        <v>211</v>
      </c>
      <c r="R378" s="241">
        <v>211</v>
      </c>
      <c r="S378" s="213" t="s">
        <v>695</v>
      </c>
      <c r="T378" s="213" t="s">
        <v>695</v>
      </c>
      <c r="U378" s="211">
        <v>5</v>
      </c>
      <c r="V378" s="212">
        <v>16</v>
      </c>
      <c r="W378" s="212" t="s">
        <v>695</v>
      </c>
      <c r="X378" s="201">
        <v>51</v>
      </c>
      <c r="Y378" s="202" t="s">
        <v>696</v>
      </c>
      <c r="Z378" s="203">
        <v>46265</v>
      </c>
      <c r="AA378" s="214" t="s">
        <v>1347</v>
      </c>
      <c r="AB378" s="284"/>
      <c r="AC378" s="284"/>
      <c r="AD378" s="284"/>
      <c r="AE378" s="284"/>
      <c r="AF378" s="284"/>
      <c r="AG378" s="284"/>
      <c r="AH378" s="284"/>
      <c r="AI378" s="285"/>
      <c r="AJ378" s="286"/>
      <c r="AK378" s="286"/>
      <c r="AL378" s="286"/>
    </row>
    <row r="379" spans="1:38" s="185" customFormat="1" ht="13.2" x14ac:dyDescent="0.25">
      <c r="A379" s="180"/>
      <c r="B379" s="224" t="str">
        <f t="shared" si="18"/>
        <v>JohannesburgMelbourneSingapore</v>
      </c>
      <c r="C379" s="224" t="str">
        <f t="shared" si="20"/>
        <v>JohannesburgMelbourne</v>
      </c>
      <c r="D379" s="224" t="str">
        <f t="shared" si="19"/>
        <v>MelbourneSingapore</v>
      </c>
      <c r="E379" s="210" t="s">
        <v>1135</v>
      </c>
      <c r="F379" s="210" t="s">
        <v>453</v>
      </c>
      <c r="G379" s="210" t="s">
        <v>463</v>
      </c>
      <c r="H379" s="210" t="s">
        <v>598</v>
      </c>
      <c r="I379" s="210" t="s">
        <v>1150</v>
      </c>
      <c r="J379" s="210" t="s">
        <v>1149</v>
      </c>
      <c r="K379" s="210" t="s">
        <v>446</v>
      </c>
      <c r="L379" s="210" t="s">
        <v>446</v>
      </c>
      <c r="M379" s="210" t="s">
        <v>694</v>
      </c>
      <c r="N379" s="210" t="s">
        <v>458</v>
      </c>
      <c r="O379" s="199" t="s">
        <v>565</v>
      </c>
      <c r="P379" s="241">
        <v>211</v>
      </c>
      <c r="Q379" s="241">
        <v>211</v>
      </c>
      <c r="R379" s="241">
        <v>211</v>
      </c>
      <c r="S379" s="213" t="s">
        <v>695</v>
      </c>
      <c r="T379" s="213" t="s">
        <v>695</v>
      </c>
      <c r="U379" s="211">
        <v>5</v>
      </c>
      <c r="V379" s="212">
        <v>16</v>
      </c>
      <c r="W379" s="212" t="s">
        <v>695</v>
      </c>
      <c r="X379" s="201">
        <v>47</v>
      </c>
      <c r="Y379" s="202" t="s">
        <v>696</v>
      </c>
      <c r="Z379" s="203">
        <v>46265</v>
      </c>
      <c r="AA379" s="214" t="s">
        <v>1347</v>
      </c>
      <c r="AB379" s="284"/>
      <c r="AC379" s="284"/>
      <c r="AD379" s="284"/>
      <c r="AE379" s="284"/>
      <c r="AF379" s="284"/>
      <c r="AG379" s="284"/>
      <c r="AH379" s="284"/>
      <c r="AI379" s="285"/>
      <c r="AJ379" s="286"/>
      <c r="AK379" s="286"/>
      <c r="AL379" s="286"/>
    </row>
    <row r="380" spans="1:38" s="185" customFormat="1" ht="13.2" x14ac:dyDescent="0.25">
      <c r="A380" s="180"/>
      <c r="B380" s="224" t="str">
        <f t="shared" si="18"/>
        <v>JohannesburgFremantleSingapore</v>
      </c>
      <c r="C380" s="224" t="str">
        <f t="shared" si="20"/>
        <v>JohannesburgFremantle</v>
      </c>
      <c r="D380" s="224" t="str">
        <f t="shared" si="19"/>
        <v>FremantleSingapore</v>
      </c>
      <c r="E380" s="210" t="s">
        <v>1135</v>
      </c>
      <c r="F380" s="210" t="s">
        <v>453</v>
      </c>
      <c r="G380" s="210" t="s">
        <v>463</v>
      </c>
      <c r="H380" s="210" t="s">
        <v>601</v>
      </c>
      <c r="I380" s="210" t="s">
        <v>1151</v>
      </c>
      <c r="J380" s="210" t="s">
        <v>1149</v>
      </c>
      <c r="K380" s="210" t="s">
        <v>446</v>
      </c>
      <c r="L380" s="210" t="s">
        <v>446</v>
      </c>
      <c r="M380" s="210" t="s">
        <v>694</v>
      </c>
      <c r="N380" s="210" t="s">
        <v>458</v>
      </c>
      <c r="O380" s="199" t="s">
        <v>565</v>
      </c>
      <c r="P380" s="241">
        <v>201</v>
      </c>
      <c r="Q380" s="241">
        <v>201</v>
      </c>
      <c r="R380" s="241">
        <v>201</v>
      </c>
      <c r="S380" s="213" t="s">
        <v>695</v>
      </c>
      <c r="T380" s="213" t="s">
        <v>695</v>
      </c>
      <c r="U380" s="211">
        <v>5</v>
      </c>
      <c r="V380" s="212">
        <v>16</v>
      </c>
      <c r="W380" s="212" t="s">
        <v>695</v>
      </c>
      <c r="X380" s="201">
        <v>46</v>
      </c>
      <c r="Y380" s="202" t="s">
        <v>696</v>
      </c>
      <c r="Z380" s="203">
        <v>46265</v>
      </c>
      <c r="AA380" s="214" t="s">
        <v>1347</v>
      </c>
      <c r="AB380" s="284"/>
      <c r="AC380" s="284"/>
      <c r="AD380" s="284"/>
      <c r="AE380" s="284"/>
      <c r="AF380" s="284"/>
      <c r="AG380" s="284"/>
      <c r="AH380" s="284"/>
      <c r="AI380" s="285"/>
      <c r="AJ380" s="286"/>
      <c r="AK380" s="286"/>
      <c r="AL380" s="286"/>
    </row>
    <row r="381" spans="1:38" s="185" customFormat="1" ht="13.2" x14ac:dyDescent="0.25">
      <c r="A381" s="180"/>
      <c r="B381" s="224" t="str">
        <f t="shared" si="18"/>
        <v>JohannesburgBrisbaneSingapore</v>
      </c>
      <c r="C381" s="224" t="str">
        <f t="shared" si="20"/>
        <v>JohannesburgBrisbane</v>
      </c>
      <c r="D381" s="224" t="str">
        <f t="shared" si="19"/>
        <v>BrisbaneSingapore</v>
      </c>
      <c r="E381" s="210" t="s">
        <v>1135</v>
      </c>
      <c r="F381" s="210" t="s">
        <v>453</v>
      </c>
      <c r="G381" s="210" t="s">
        <v>463</v>
      </c>
      <c r="H381" s="210" t="s">
        <v>599</v>
      </c>
      <c r="I381" s="210" t="s">
        <v>1152</v>
      </c>
      <c r="J381" s="210" t="s">
        <v>1149</v>
      </c>
      <c r="K381" s="210" t="s">
        <v>446</v>
      </c>
      <c r="L381" s="210" t="s">
        <v>446</v>
      </c>
      <c r="M381" s="210" t="s">
        <v>694</v>
      </c>
      <c r="N381" s="210" t="s">
        <v>458</v>
      </c>
      <c r="O381" s="199" t="s">
        <v>565</v>
      </c>
      <c r="P381" s="241">
        <v>191</v>
      </c>
      <c r="Q381" s="241">
        <v>191</v>
      </c>
      <c r="R381" s="241">
        <v>191</v>
      </c>
      <c r="S381" s="213" t="s">
        <v>695</v>
      </c>
      <c r="T381" s="213" t="s">
        <v>695</v>
      </c>
      <c r="U381" s="211">
        <v>5</v>
      </c>
      <c r="V381" s="212">
        <v>16</v>
      </c>
      <c r="W381" s="212" t="s">
        <v>695</v>
      </c>
      <c r="X381" s="201">
        <v>47</v>
      </c>
      <c r="Y381" s="202" t="s">
        <v>696</v>
      </c>
      <c r="Z381" s="203">
        <v>46265</v>
      </c>
      <c r="AA381" s="214" t="s">
        <v>1347</v>
      </c>
      <c r="AB381" s="284"/>
      <c r="AC381" s="284"/>
      <c r="AD381" s="284"/>
      <c r="AE381" s="284"/>
      <c r="AF381" s="284"/>
      <c r="AG381" s="284"/>
      <c r="AH381" s="284"/>
      <c r="AI381" s="285"/>
      <c r="AJ381" s="286"/>
      <c r="AK381" s="286"/>
      <c r="AL381" s="286"/>
    </row>
    <row r="382" spans="1:38" s="185" customFormat="1" ht="13.2" x14ac:dyDescent="0.25">
      <c r="A382" s="180"/>
      <c r="B382" s="224" t="str">
        <f t="shared" si="18"/>
        <v>JohannesburgAdelaideSingapore</v>
      </c>
      <c r="C382" s="224" t="str">
        <f t="shared" si="20"/>
        <v>JohannesburgAdelaide</v>
      </c>
      <c r="D382" s="224" t="str">
        <f t="shared" si="19"/>
        <v>AdelaideSingapore</v>
      </c>
      <c r="E382" s="210" t="s">
        <v>1135</v>
      </c>
      <c r="F382" s="210" t="s">
        <v>453</v>
      </c>
      <c r="G382" s="210" t="s">
        <v>463</v>
      </c>
      <c r="H382" s="210" t="s">
        <v>600</v>
      </c>
      <c r="I382" s="210" t="s">
        <v>1153</v>
      </c>
      <c r="J382" s="210" t="s">
        <v>1149</v>
      </c>
      <c r="K382" s="210" t="s">
        <v>446</v>
      </c>
      <c r="L382" s="210" t="s">
        <v>446</v>
      </c>
      <c r="M382" s="210" t="s">
        <v>694</v>
      </c>
      <c r="N382" s="210" t="s">
        <v>458</v>
      </c>
      <c r="O382" s="199" t="s">
        <v>565</v>
      </c>
      <c r="P382" s="241">
        <v>191</v>
      </c>
      <c r="Q382" s="241">
        <v>191</v>
      </c>
      <c r="R382" s="241">
        <v>191</v>
      </c>
      <c r="S382" s="213" t="s">
        <v>695</v>
      </c>
      <c r="T382" s="213" t="s">
        <v>695</v>
      </c>
      <c r="U382" s="211">
        <v>5</v>
      </c>
      <c r="V382" s="212">
        <v>16</v>
      </c>
      <c r="W382" s="212" t="s">
        <v>695</v>
      </c>
      <c r="X382" s="201">
        <v>56</v>
      </c>
      <c r="Y382" s="202" t="s">
        <v>696</v>
      </c>
      <c r="Z382" s="203">
        <v>46265</v>
      </c>
      <c r="AA382" s="214" t="s">
        <v>1347</v>
      </c>
      <c r="AB382" s="284"/>
      <c r="AC382" s="284"/>
      <c r="AD382" s="284"/>
      <c r="AE382" s="284"/>
      <c r="AF382" s="284"/>
      <c r="AG382" s="284"/>
      <c r="AH382" s="284"/>
      <c r="AI382" s="285"/>
      <c r="AJ382" s="286"/>
      <c r="AK382" s="286"/>
      <c r="AL382" s="286"/>
    </row>
    <row r="383" spans="1:38" s="185" customFormat="1" ht="13.2" x14ac:dyDescent="0.25">
      <c r="A383" s="180"/>
      <c r="B383" s="224" t="str">
        <f t="shared" si="18"/>
        <v>Port ElizabethSydneySingapore</v>
      </c>
      <c r="C383" s="224" t="str">
        <f t="shared" si="20"/>
        <v>Port ElizabethSydney</v>
      </c>
      <c r="D383" s="224" t="str">
        <f t="shared" si="19"/>
        <v>SydneySingapore</v>
      </c>
      <c r="E383" s="210" t="s">
        <v>1135</v>
      </c>
      <c r="F383" s="210" t="s">
        <v>453</v>
      </c>
      <c r="G383" s="210" t="s">
        <v>468</v>
      </c>
      <c r="H383" s="210" t="s">
        <v>597</v>
      </c>
      <c r="I383" s="210" t="s">
        <v>1154</v>
      </c>
      <c r="J383" s="210" t="s">
        <v>1155</v>
      </c>
      <c r="K383" s="210" t="s">
        <v>446</v>
      </c>
      <c r="L383" s="210" t="s">
        <v>446</v>
      </c>
      <c r="M383" s="210" t="s">
        <v>694</v>
      </c>
      <c r="N383" s="210" t="s">
        <v>458</v>
      </c>
      <c r="O383" s="199" t="s">
        <v>565</v>
      </c>
      <c r="P383" s="241">
        <v>123</v>
      </c>
      <c r="Q383" s="241">
        <v>123</v>
      </c>
      <c r="R383" s="241">
        <v>123</v>
      </c>
      <c r="S383" s="213" t="s">
        <v>695</v>
      </c>
      <c r="T383" s="213" t="s">
        <v>695</v>
      </c>
      <c r="U383" s="211">
        <v>5</v>
      </c>
      <c r="V383" s="212">
        <v>16</v>
      </c>
      <c r="W383" s="212" t="s">
        <v>695</v>
      </c>
      <c r="X383" s="201">
        <v>56</v>
      </c>
      <c r="Y383" s="202" t="s">
        <v>696</v>
      </c>
      <c r="Z383" s="203">
        <v>46265</v>
      </c>
      <c r="AA383" s="214" t="s">
        <v>1347</v>
      </c>
      <c r="AB383" s="284"/>
      <c r="AC383" s="284"/>
      <c r="AD383" s="284"/>
      <c r="AE383" s="284"/>
      <c r="AF383" s="284"/>
      <c r="AG383" s="284"/>
      <c r="AH383" s="284"/>
      <c r="AI383" s="285"/>
      <c r="AJ383" s="286"/>
      <c r="AK383" s="286"/>
      <c r="AL383" s="286"/>
    </row>
    <row r="384" spans="1:38" s="185" customFormat="1" ht="13.2" x14ac:dyDescent="0.25">
      <c r="A384" s="180"/>
      <c r="B384" s="224" t="str">
        <f t="shared" si="18"/>
        <v>Port ElizabethMelbourneSingapore</v>
      </c>
      <c r="C384" s="224" t="str">
        <f t="shared" si="20"/>
        <v>Port ElizabethMelbourne</v>
      </c>
      <c r="D384" s="224" t="str">
        <f t="shared" si="19"/>
        <v>MelbourneSingapore</v>
      </c>
      <c r="E384" s="210" t="s">
        <v>1135</v>
      </c>
      <c r="F384" s="210" t="s">
        <v>453</v>
      </c>
      <c r="G384" s="210" t="s">
        <v>468</v>
      </c>
      <c r="H384" s="210" t="s">
        <v>598</v>
      </c>
      <c r="I384" s="210" t="s">
        <v>1156</v>
      </c>
      <c r="J384" s="210" t="s">
        <v>1155</v>
      </c>
      <c r="K384" s="210" t="s">
        <v>446</v>
      </c>
      <c r="L384" s="210" t="s">
        <v>446</v>
      </c>
      <c r="M384" s="210" t="s">
        <v>694</v>
      </c>
      <c r="N384" s="210" t="s">
        <v>458</v>
      </c>
      <c r="O384" s="199" t="s">
        <v>565</v>
      </c>
      <c r="P384" s="241">
        <v>123</v>
      </c>
      <c r="Q384" s="241">
        <v>123</v>
      </c>
      <c r="R384" s="241">
        <v>123</v>
      </c>
      <c r="S384" s="213" t="s">
        <v>695</v>
      </c>
      <c r="T384" s="213" t="s">
        <v>695</v>
      </c>
      <c r="U384" s="211">
        <v>5</v>
      </c>
      <c r="V384" s="212">
        <v>16</v>
      </c>
      <c r="W384" s="212" t="s">
        <v>695</v>
      </c>
      <c r="X384" s="201">
        <v>52</v>
      </c>
      <c r="Y384" s="202" t="s">
        <v>696</v>
      </c>
      <c r="Z384" s="203">
        <v>46265</v>
      </c>
      <c r="AA384" s="214" t="s">
        <v>1347</v>
      </c>
      <c r="AB384" s="284"/>
      <c r="AC384" s="284"/>
      <c r="AD384" s="284"/>
      <c r="AE384" s="284"/>
      <c r="AF384" s="284"/>
      <c r="AG384" s="284"/>
      <c r="AH384" s="284"/>
      <c r="AI384" s="285"/>
      <c r="AJ384" s="286"/>
      <c r="AK384" s="286"/>
      <c r="AL384" s="286"/>
    </row>
    <row r="385" spans="1:38" s="185" customFormat="1" ht="13.2" x14ac:dyDescent="0.25">
      <c r="A385" s="180"/>
      <c r="B385" s="224" t="str">
        <f t="shared" si="18"/>
        <v>Port ElizabethFremantleSingapore</v>
      </c>
      <c r="C385" s="224" t="str">
        <f t="shared" si="20"/>
        <v>Port ElizabethFremantle</v>
      </c>
      <c r="D385" s="224" t="str">
        <f t="shared" si="19"/>
        <v>FremantleSingapore</v>
      </c>
      <c r="E385" s="210" t="s">
        <v>1135</v>
      </c>
      <c r="F385" s="210" t="s">
        <v>453</v>
      </c>
      <c r="G385" s="210" t="s">
        <v>468</v>
      </c>
      <c r="H385" s="210" t="s">
        <v>601</v>
      </c>
      <c r="I385" s="210" t="s">
        <v>1157</v>
      </c>
      <c r="J385" s="210" t="s">
        <v>1155</v>
      </c>
      <c r="K385" s="210" t="s">
        <v>446</v>
      </c>
      <c r="L385" s="210" t="s">
        <v>446</v>
      </c>
      <c r="M385" s="210" t="s">
        <v>694</v>
      </c>
      <c r="N385" s="210" t="s">
        <v>458</v>
      </c>
      <c r="O385" s="199" t="s">
        <v>565</v>
      </c>
      <c r="P385" s="241">
        <v>123</v>
      </c>
      <c r="Q385" s="241">
        <v>123</v>
      </c>
      <c r="R385" s="241">
        <v>123</v>
      </c>
      <c r="S385" s="213" t="s">
        <v>695</v>
      </c>
      <c r="T385" s="213" t="s">
        <v>695</v>
      </c>
      <c r="U385" s="211">
        <v>5</v>
      </c>
      <c r="V385" s="212">
        <v>16</v>
      </c>
      <c r="W385" s="212" t="s">
        <v>695</v>
      </c>
      <c r="X385" s="201">
        <v>51</v>
      </c>
      <c r="Y385" s="202" t="s">
        <v>696</v>
      </c>
      <c r="Z385" s="203">
        <v>46265</v>
      </c>
      <c r="AA385" s="214" t="s">
        <v>1347</v>
      </c>
      <c r="AB385" s="284"/>
      <c r="AC385" s="284"/>
      <c r="AD385" s="284"/>
      <c r="AE385" s="284"/>
      <c r="AF385" s="284"/>
      <c r="AG385" s="284"/>
      <c r="AH385" s="284"/>
      <c r="AI385" s="285"/>
      <c r="AJ385" s="286"/>
      <c r="AK385" s="286"/>
      <c r="AL385" s="286"/>
    </row>
    <row r="386" spans="1:38" s="185" customFormat="1" ht="13.2" x14ac:dyDescent="0.25">
      <c r="A386" s="180"/>
      <c r="B386" s="224" t="str">
        <f t="shared" si="18"/>
        <v>Port ElizabethBrisbaneSingapore</v>
      </c>
      <c r="C386" s="224" t="str">
        <f t="shared" si="20"/>
        <v>Port ElizabethBrisbane</v>
      </c>
      <c r="D386" s="224" t="str">
        <f t="shared" si="19"/>
        <v>BrisbaneSingapore</v>
      </c>
      <c r="E386" s="210" t="s">
        <v>1135</v>
      </c>
      <c r="F386" s="210" t="s">
        <v>453</v>
      </c>
      <c r="G386" s="210" t="s">
        <v>468</v>
      </c>
      <c r="H386" s="210" t="s">
        <v>599</v>
      </c>
      <c r="I386" s="210" t="s">
        <v>1158</v>
      </c>
      <c r="J386" s="210" t="s">
        <v>1155</v>
      </c>
      <c r="K386" s="210" t="s">
        <v>446</v>
      </c>
      <c r="L386" s="210" t="s">
        <v>446</v>
      </c>
      <c r="M386" s="210" t="s">
        <v>694</v>
      </c>
      <c r="N386" s="210" t="s">
        <v>458</v>
      </c>
      <c r="O386" s="199" t="s">
        <v>565</v>
      </c>
      <c r="P386" s="241">
        <v>123</v>
      </c>
      <c r="Q386" s="241">
        <v>123</v>
      </c>
      <c r="R386" s="241">
        <v>123</v>
      </c>
      <c r="S386" s="213" t="s">
        <v>695</v>
      </c>
      <c r="T386" s="213" t="s">
        <v>695</v>
      </c>
      <c r="U386" s="211">
        <v>5</v>
      </c>
      <c r="V386" s="212">
        <v>16</v>
      </c>
      <c r="W386" s="212" t="s">
        <v>695</v>
      </c>
      <c r="X386" s="201">
        <v>52</v>
      </c>
      <c r="Y386" s="202" t="s">
        <v>696</v>
      </c>
      <c r="Z386" s="203">
        <v>46265</v>
      </c>
      <c r="AA386" s="214" t="s">
        <v>1347</v>
      </c>
      <c r="AB386" s="284"/>
      <c r="AC386" s="284"/>
      <c r="AD386" s="284"/>
      <c r="AE386" s="284"/>
      <c r="AF386" s="284"/>
      <c r="AG386" s="284"/>
      <c r="AH386" s="284"/>
      <c r="AI386" s="285"/>
      <c r="AJ386" s="286"/>
      <c r="AK386" s="286"/>
      <c r="AL386" s="286"/>
    </row>
    <row r="387" spans="1:38" s="185" customFormat="1" ht="13.2" x14ac:dyDescent="0.25">
      <c r="A387" s="180"/>
      <c r="B387" s="224" t="str">
        <f t="shared" si="18"/>
        <v>Port ElizabethAdelaideSingapore</v>
      </c>
      <c r="C387" s="224" t="str">
        <f t="shared" si="20"/>
        <v>Port ElizabethAdelaide</v>
      </c>
      <c r="D387" s="224" t="str">
        <f t="shared" si="19"/>
        <v>AdelaideSingapore</v>
      </c>
      <c r="E387" s="210" t="s">
        <v>1135</v>
      </c>
      <c r="F387" s="210" t="s">
        <v>453</v>
      </c>
      <c r="G387" s="210" t="s">
        <v>468</v>
      </c>
      <c r="H387" s="210" t="s">
        <v>600</v>
      </c>
      <c r="I387" s="210" t="s">
        <v>1159</v>
      </c>
      <c r="J387" s="210" t="s">
        <v>1155</v>
      </c>
      <c r="K387" s="210" t="s">
        <v>446</v>
      </c>
      <c r="L387" s="210" t="s">
        <v>446</v>
      </c>
      <c r="M387" s="210" t="s">
        <v>694</v>
      </c>
      <c r="N387" s="210" t="s">
        <v>458</v>
      </c>
      <c r="O387" s="199" t="s">
        <v>565</v>
      </c>
      <c r="P387" s="241">
        <v>123</v>
      </c>
      <c r="Q387" s="241">
        <v>123</v>
      </c>
      <c r="R387" s="241">
        <v>123</v>
      </c>
      <c r="S387" s="213" t="s">
        <v>695</v>
      </c>
      <c r="T387" s="213" t="s">
        <v>695</v>
      </c>
      <c r="U387" s="211">
        <v>5</v>
      </c>
      <c r="V387" s="212">
        <v>16</v>
      </c>
      <c r="W387" s="212" t="s">
        <v>695</v>
      </c>
      <c r="X387" s="201">
        <v>61</v>
      </c>
      <c r="Y387" s="202" t="s">
        <v>696</v>
      </c>
      <c r="Z387" s="203">
        <v>46265</v>
      </c>
      <c r="AA387" s="214" t="s">
        <v>1347</v>
      </c>
      <c r="AB387" s="284"/>
      <c r="AC387" s="284"/>
      <c r="AD387" s="284"/>
      <c r="AE387" s="284"/>
      <c r="AF387" s="284"/>
      <c r="AG387" s="284"/>
      <c r="AH387" s="284"/>
      <c r="AI387" s="285"/>
      <c r="AJ387" s="286"/>
      <c r="AK387" s="286"/>
      <c r="AL387" s="286"/>
    </row>
    <row r="388" spans="1:38" s="185" customFormat="1" ht="26.4" x14ac:dyDescent="0.25">
      <c r="A388" s="180"/>
      <c r="B388" s="224" t="str">
        <f t="shared" si="18"/>
        <v>BarcelonaSydneySingapore</v>
      </c>
      <c r="C388" s="224" t="str">
        <f t="shared" si="20"/>
        <v>BarcelonaSydney</v>
      </c>
      <c r="D388" s="224" t="str">
        <f t="shared" si="19"/>
        <v>SydneySingapore</v>
      </c>
      <c r="E388" s="210" t="s">
        <v>975</v>
      </c>
      <c r="F388" s="210" t="s">
        <v>474</v>
      </c>
      <c r="G388" s="210" t="s">
        <v>473</v>
      </c>
      <c r="H388" s="210" t="s">
        <v>597</v>
      </c>
      <c r="I388" s="210" t="s">
        <v>1160</v>
      </c>
      <c r="J388" s="210" t="s">
        <v>1161</v>
      </c>
      <c r="K388" s="210" t="s">
        <v>446</v>
      </c>
      <c r="L388" s="210" t="s">
        <v>446</v>
      </c>
      <c r="M388" s="210" t="s">
        <v>694</v>
      </c>
      <c r="N388" s="210" t="s">
        <v>446</v>
      </c>
      <c r="O388" s="199" t="s">
        <v>565</v>
      </c>
      <c r="P388" s="241">
        <v>106</v>
      </c>
      <c r="Q388" s="241">
        <v>106</v>
      </c>
      <c r="R388" s="241">
        <v>106</v>
      </c>
      <c r="S388" s="213" t="s">
        <v>695</v>
      </c>
      <c r="T388" s="213" t="s">
        <v>695</v>
      </c>
      <c r="U388" s="211">
        <v>0</v>
      </c>
      <c r="V388" s="212">
        <v>16</v>
      </c>
      <c r="W388" s="212">
        <v>4.5</v>
      </c>
      <c r="X388" s="201">
        <v>47</v>
      </c>
      <c r="Y388" s="202" t="s">
        <v>696</v>
      </c>
      <c r="Z388" s="203">
        <v>46265</v>
      </c>
      <c r="AA388" s="214" t="s">
        <v>1329</v>
      </c>
      <c r="AB388" s="284"/>
      <c r="AC388" s="284"/>
      <c r="AD388" s="284"/>
      <c r="AE388" s="284"/>
      <c r="AF388" s="284"/>
      <c r="AG388" s="284"/>
      <c r="AH388" s="284"/>
      <c r="AI388" s="285"/>
      <c r="AJ388" s="286"/>
      <c r="AK388" s="286"/>
      <c r="AL388" s="286"/>
    </row>
    <row r="389" spans="1:38" s="185" customFormat="1" ht="26.4" x14ac:dyDescent="0.25">
      <c r="A389" s="180"/>
      <c r="B389" s="224" t="str">
        <f t="shared" si="18"/>
        <v>BarcelonaMelbourneSingapore</v>
      </c>
      <c r="C389" s="224" t="str">
        <f t="shared" si="20"/>
        <v>BarcelonaMelbourne</v>
      </c>
      <c r="D389" s="224" t="str">
        <f t="shared" si="19"/>
        <v>MelbourneSingapore</v>
      </c>
      <c r="E389" s="210" t="s">
        <v>975</v>
      </c>
      <c r="F389" s="210" t="s">
        <v>474</v>
      </c>
      <c r="G389" s="210" t="s">
        <v>473</v>
      </c>
      <c r="H389" s="210" t="s">
        <v>598</v>
      </c>
      <c r="I389" s="210" t="s">
        <v>1162</v>
      </c>
      <c r="J389" s="210" t="s">
        <v>1161</v>
      </c>
      <c r="K389" s="210" t="s">
        <v>446</v>
      </c>
      <c r="L389" s="210" t="s">
        <v>446</v>
      </c>
      <c r="M389" s="210" t="s">
        <v>694</v>
      </c>
      <c r="N389" s="210" t="s">
        <v>446</v>
      </c>
      <c r="O389" s="199" t="s">
        <v>565</v>
      </c>
      <c r="P389" s="241">
        <v>106</v>
      </c>
      <c r="Q389" s="241">
        <v>106</v>
      </c>
      <c r="R389" s="241">
        <v>106</v>
      </c>
      <c r="S389" s="213" t="s">
        <v>695</v>
      </c>
      <c r="T389" s="213" t="s">
        <v>695</v>
      </c>
      <c r="U389" s="211">
        <v>0</v>
      </c>
      <c r="V389" s="212">
        <v>16</v>
      </c>
      <c r="W389" s="212">
        <v>4.5</v>
      </c>
      <c r="X389" s="201">
        <v>43</v>
      </c>
      <c r="Y389" s="202" t="s">
        <v>696</v>
      </c>
      <c r="Z389" s="203">
        <v>46265</v>
      </c>
      <c r="AA389" s="214" t="s">
        <v>1329</v>
      </c>
      <c r="AB389" s="284"/>
      <c r="AC389" s="284"/>
      <c r="AD389" s="284"/>
      <c r="AE389" s="284"/>
      <c r="AF389" s="284"/>
      <c r="AG389" s="284"/>
      <c r="AH389" s="284"/>
      <c r="AI389" s="285"/>
      <c r="AJ389" s="286"/>
      <c r="AK389" s="286"/>
      <c r="AL389" s="286"/>
    </row>
    <row r="390" spans="1:38" s="185" customFormat="1" ht="26.4" x14ac:dyDescent="0.25">
      <c r="A390" s="180"/>
      <c r="B390" s="224" t="str">
        <f t="shared" si="18"/>
        <v>BarcelonaFremantleSingapore</v>
      </c>
      <c r="C390" s="224" t="str">
        <f t="shared" si="20"/>
        <v>BarcelonaFremantle</v>
      </c>
      <c r="D390" s="224" t="str">
        <f t="shared" si="19"/>
        <v>FremantleSingapore</v>
      </c>
      <c r="E390" s="210" t="s">
        <v>975</v>
      </c>
      <c r="F390" s="210" t="s">
        <v>474</v>
      </c>
      <c r="G390" s="210" t="s">
        <v>473</v>
      </c>
      <c r="H390" s="210" t="s">
        <v>601</v>
      </c>
      <c r="I390" s="210" t="s">
        <v>1163</v>
      </c>
      <c r="J390" s="210" t="s">
        <v>1161</v>
      </c>
      <c r="K390" s="210" t="s">
        <v>446</v>
      </c>
      <c r="L390" s="210" t="s">
        <v>446</v>
      </c>
      <c r="M390" s="210" t="s">
        <v>694</v>
      </c>
      <c r="N390" s="210" t="s">
        <v>446</v>
      </c>
      <c r="O390" s="199" t="s">
        <v>565</v>
      </c>
      <c r="P390" s="241">
        <v>116</v>
      </c>
      <c r="Q390" s="241">
        <v>116</v>
      </c>
      <c r="R390" s="241">
        <v>116</v>
      </c>
      <c r="S390" s="213" t="s">
        <v>695</v>
      </c>
      <c r="T390" s="213" t="s">
        <v>695</v>
      </c>
      <c r="U390" s="211">
        <v>0</v>
      </c>
      <c r="V390" s="212">
        <v>16</v>
      </c>
      <c r="W390" s="212">
        <v>4.5</v>
      </c>
      <c r="X390" s="201">
        <v>42</v>
      </c>
      <c r="Y390" s="202" t="s">
        <v>696</v>
      </c>
      <c r="Z390" s="203">
        <v>46265</v>
      </c>
      <c r="AA390" s="214" t="s">
        <v>1329</v>
      </c>
      <c r="AB390" s="284"/>
      <c r="AC390" s="284"/>
      <c r="AD390" s="284"/>
      <c r="AE390" s="284"/>
      <c r="AF390" s="284"/>
      <c r="AG390" s="284"/>
      <c r="AH390" s="284"/>
      <c r="AI390" s="285"/>
      <c r="AJ390" s="286"/>
      <c r="AK390" s="286"/>
      <c r="AL390" s="286"/>
    </row>
    <row r="391" spans="1:38" s="185" customFormat="1" ht="26.4" x14ac:dyDescent="0.25">
      <c r="A391" s="180"/>
      <c r="B391" s="224" t="str">
        <f t="shared" si="18"/>
        <v>BarcelonaBrisbaneSingapore</v>
      </c>
      <c r="C391" s="224" t="str">
        <f t="shared" si="20"/>
        <v>BarcelonaBrisbane</v>
      </c>
      <c r="D391" s="224" t="str">
        <f t="shared" si="19"/>
        <v>BrisbaneSingapore</v>
      </c>
      <c r="E391" s="210" t="s">
        <v>975</v>
      </c>
      <c r="F391" s="210" t="s">
        <v>474</v>
      </c>
      <c r="G391" s="210" t="s">
        <v>473</v>
      </c>
      <c r="H391" s="210" t="s">
        <v>599</v>
      </c>
      <c r="I391" s="210" t="s">
        <v>1164</v>
      </c>
      <c r="J391" s="210" t="s">
        <v>1161</v>
      </c>
      <c r="K391" s="210" t="s">
        <v>446</v>
      </c>
      <c r="L391" s="210" t="s">
        <v>446</v>
      </c>
      <c r="M391" s="210" t="s">
        <v>694</v>
      </c>
      <c r="N391" s="210" t="s">
        <v>446</v>
      </c>
      <c r="O391" s="199" t="s">
        <v>565</v>
      </c>
      <c r="P391" s="241">
        <v>106</v>
      </c>
      <c r="Q391" s="241">
        <v>106</v>
      </c>
      <c r="R391" s="241">
        <v>106</v>
      </c>
      <c r="S391" s="213" t="s">
        <v>695</v>
      </c>
      <c r="T391" s="213" t="s">
        <v>695</v>
      </c>
      <c r="U391" s="211">
        <v>0</v>
      </c>
      <c r="V391" s="212">
        <v>16</v>
      </c>
      <c r="W391" s="212">
        <v>4.5</v>
      </c>
      <c r="X391" s="201">
        <v>43</v>
      </c>
      <c r="Y391" s="202" t="s">
        <v>696</v>
      </c>
      <c r="Z391" s="203">
        <v>46265</v>
      </c>
      <c r="AA391" s="214" t="s">
        <v>1329</v>
      </c>
      <c r="AB391" s="284"/>
      <c r="AC391" s="284"/>
      <c r="AD391" s="284"/>
      <c r="AE391" s="284"/>
      <c r="AF391" s="284"/>
      <c r="AG391" s="284"/>
      <c r="AH391" s="284"/>
      <c r="AI391" s="285"/>
      <c r="AJ391" s="286"/>
      <c r="AK391" s="286"/>
      <c r="AL391" s="286"/>
    </row>
    <row r="392" spans="1:38" s="185" customFormat="1" ht="26.4" x14ac:dyDescent="0.25">
      <c r="A392" s="180"/>
      <c r="B392" s="224" t="str">
        <f t="shared" si="18"/>
        <v>BarcelonaAdelaideSingapore</v>
      </c>
      <c r="C392" s="224" t="str">
        <f t="shared" si="20"/>
        <v>BarcelonaAdelaide</v>
      </c>
      <c r="D392" s="224" t="str">
        <f t="shared" si="19"/>
        <v>AdelaideSingapore</v>
      </c>
      <c r="E392" s="210" t="s">
        <v>975</v>
      </c>
      <c r="F392" s="210" t="s">
        <v>474</v>
      </c>
      <c r="G392" s="210" t="s">
        <v>473</v>
      </c>
      <c r="H392" s="210" t="s">
        <v>600</v>
      </c>
      <c r="I392" s="210" t="s">
        <v>1165</v>
      </c>
      <c r="J392" s="210" t="s">
        <v>1161</v>
      </c>
      <c r="K392" s="210" t="s">
        <v>446</v>
      </c>
      <c r="L392" s="210" t="s">
        <v>446</v>
      </c>
      <c r="M392" s="210" t="s">
        <v>694</v>
      </c>
      <c r="N392" s="210" t="s">
        <v>446</v>
      </c>
      <c r="O392" s="199" t="s">
        <v>565</v>
      </c>
      <c r="P392" s="241">
        <v>106</v>
      </c>
      <c r="Q392" s="241">
        <v>106</v>
      </c>
      <c r="R392" s="241">
        <v>106</v>
      </c>
      <c r="S392" s="213" t="s">
        <v>695</v>
      </c>
      <c r="T392" s="213" t="s">
        <v>695</v>
      </c>
      <c r="U392" s="211">
        <v>0</v>
      </c>
      <c r="V392" s="212">
        <v>16</v>
      </c>
      <c r="W392" s="212">
        <v>4.5</v>
      </c>
      <c r="X392" s="201">
        <v>52</v>
      </c>
      <c r="Y392" s="202" t="s">
        <v>696</v>
      </c>
      <c r="Z392" s="203">
        <v>46265</v>
      </c>
      <c r="AA392" s="214" t="s">
        <v>1329</v>
      </c>
      <c r="AB392" s="284"/>
      <c r="AC392" s="284"/>
      <c r="AD392" s="284"/>
      <c r="AE392" s="284"/>
      <c r="AF392" s="284"/>
      <c r="AG392" s="284"/>
      <c r="AH392" s="284"/>
      <c r="AI392" s="285"/>
      <c r="AJ392" s="286"/>
      <c r="AK392" s="286"/>
      <c r="AL392" s="286"/>
    </row>
    <row r="393" spans="1:38" s="185" customFormat="1" ht="26.4" x14ac:dyDescent="0.25">
      <c r="A393" s="180"/>
      <c r="B393" s="224" t="str">
        <f t="shared" ref="B393:B456" si="21">G393&amp;H393&amp;K393</f>
        <v>BilbaoSydneySingapore</v>
      </c>
      <c r="C393" s="224" t="str">
        <f t="shared" si="20"/>
        <v>BilbaoSydney</v>
      </c>
      <c r="D393" s="224" t="str">
        <f t="shared" ref="D393:D456" si="22">H393&amp;K393</f>
        <v>SydneySingapore</v>
      </c>
      <c r="E393" s="210" t="s">
        <v>975</v>
      </c>
      <c r="F393" s="210" t="s">
        <v>474</v>
      </c>
      <c r="G393" s="210" t="s">
        <v>480</v>
      </c>
      <c r="H393" s="210" t="s">
        <v>597</v>
      </c>
      <c r="I393" s="210" t="s">
        <v>1166</v>
      </c>
      <c r="J393" s="210" t="s">
        <v>1167</v>
      </c>
      <c r="K393" s="210" t="s">
        <v>446</v>
      </c>
      <c r="L393" s="210" t="s">
        <v>446</v>
      </c>
      <c r="M393" s="210" t="s">
        <v>694</v>
      </c>
      <c r="N393" s="210" t="s">
        <v>446</v>
      </c>
      <c r="O393" s="199" t="s">
        <v>565</v>
      </c>
      <c r="P393" s="241">
        <v>127</v>
      </c>
      <c r="Q393" s="241">
        <v>127</v>
      </c>
      <c r="R393" s="241">
        <v>127</v>
      </c>
      <c r="S393" s="213" t="s">
        <v>695</v>
      </c>
      <c r="T393" s="213" t="s">
        <v>695</v>
      </c>
      <c r="U393" s="211">
        <v>0</v>
      </c>
      <c r="V393" s="212">
        <v>16</v>
      </c>
      <c r="W393" s="212">
        <v>4.5</v>
      </c>
      <c r="X393" s="201">
        <v>52</v>
      </c>
      <c r="Y393" s="202" t="s">
        <v>696</v>
      </c>
      <c r="Z393" s="203">
        <v>46265</v>
      </c>
      <c r="AA393" s="214" t="s">
        <v>1329</v>
      </c>
      <c r="AB393" s="284"/>
      <c r="AC393" s="284"/>
      <c r="AD393" s="284"/>
      <c r="AE393" s="284"/>
      <c r="AF393" s="284"/>
      <c r="AG393" s="284"/>
      <c r="AH393" s="284"/>
      <c r="AI393" s="285"/>
      <c r="AJ393" s="286"/>
      <c r="AK393" s="286"/>
      <c r="AL393" s="286"/>
    </row>
    <row r="394" spans="1:38" s="185" customFormat="1" ht="26.4" x14ac:dyDescent="0.25">
      <c r="A394" s="180"/>
      <c r="B394" s="224" t="str">
        <f t="shared" si="21"/>
        <v>BilbaoMelbourneSingapore</v>
      </c>
      <c r="C394" s="224" t="str">
        <f t="shared" ref="C394:C457" si="23">G394&amp;H394</f>
        <v>BilbaoMelbourne</v>
      </c>
      <c r="D394" s="224" t="str">
        <f t="shared" si="22"/>
        <v>MelbourneSingapore</v>
      </c>
      <c r="E394" s="210" t="s">
        <v>975</v>
      </c>
      <c r="F394" s="210" t="s">
        <v>474</v>
      </c>
      <c r="G394" s="210" t="s">
        <v>480</v>
      </c>
      <c r="H394" s="210" t="s">
        <v>598</v>
      </c>
      <c r="I394" s="210" t="s">
        <v>1168</v>
      </c>
      <c r="J394" s="210" t="s">
        <v>1167</v>
      </c>
      <c r="K394" s="210" t="s">
        <v>446</v>
      </c>
      <c r="L394" s="210" t="s">
        <v>446</v>
      </c>
      <c r="M394" s="210" t="s">
        <v>694</v>
      </c>
      <c r="N394" s="210" t="s">
        <v>446</v>
      </c>
      <c r="O394" s="199" t="s">
        <v>565</v>
      </c>
      <c r="P394" s="241">
        <v>127</v>
      </c>
      <c r="Q394" s="241">
        <v>127</v>
      </c>
      <c r="R394" s="241">
        <v>127</v>
      </c>
      <c r="S394" s="213" t="s">
        <v>695</v>
      </c>
      <c r="T394" s="213" t="s">
        <v>695</v>
      </c>
      <c r="U394" s="211">
        <v>0</v>
      </c>
      <c r="V394" s="212">
        <v>16</v>
      </c>
      <c r="W394" s="212">
        <v>4.5</v>
      </c>
      <c r="X394" s="201">
        <v>48</v>
      </c>
      <c r="Y394" s="202" t="s">
        <v>696</v>
      </c>
      <c r="Z394" s="203">
        <v>46265</v>
      </c>
      <c r="AA394" s="214" t="s">
        <v>1329</v>
      </c>
      <c r="AB394" s="284"/>
      <c r="AC394" s="284"/>
      <c r="AD394" s="284"/>
      <c r="AE394" s="284"/>
      <c r="AF394" s="284"/>
      <c r="AG394" s="284"/>
      <c r="AH394" s="284"/>
      <c r="AI394" s="285"/>
      <c r="AJ394" s="286"/>
      <c r="AK394" s="286"/>
      <c r="AL394" s="286"/>
    </row>
    <row r="395" spans="1:38" s="185" customFormat="1" ht="26.4" x14ac:dyDescent="0.25">
      <c r="A395" s="180"/>
      <c r="B395" s="224" t="str">
        <f t="shared" si="21"/>
        <v>BilbaoFremantleSingapore</v>
      </c>
      <c r="C395" s="224" t="str">
        <f t="shared" si="23"/>
        <v>BilbaoFremantle</v>
      </c>
      <c r="D395" s="224" t="str">
        <f t="shared" si="22"/>
        <v>FremantleSingapore</v>
      </c>
      <c r="E395" s="210" t="s">
        <v>975</v>
      </c>
      <c r="F395" s="210" t="s">
        <v>474</v>
      </c>
      <c r="G395" s="210" t="s">
        <v>480</v>
      </c>
      <c r="H395" s="210" t="s">
        <v>601</v>
      </c>
      <c r="I395" s="210" t="s">
        <v>1169</v>
      </c>
      <c r="J395" s="210" t="s">
        <v>1167</v>
      </c>
      <c r="K395" s="210" t="s">
        <v>446</v>
      </c>
      <c r="L395" s="210" t="s">
        <v>446</v>
      </c>
      <c r="M395" s="210" t="s">
        <v>694</v>
      </c>
      <c r="N395" s="210" t="s">
        <v>446</v>
      </c>
      <c r="O395" s="199" t="s">
        <v>565</v>
      </c>
      <c r="P395" s="241">
        <v>137</v>
      </c>
      <c r="Q395" s="241">
        <v>137</v>
      </c>
      <c r="R395" s="241">
        <v>137</v>
      </c>
      <c r="S395" s="213" t="s">
        <v>695</v>
      </c>
      <c r="T395" s="213" t="s">
        <v>695</v>
      </c>
      <c r="U395" s="211">
        <v>0</v>
      </c>
      <c r="V395" s="212">
        <v>16</v>
      </c>
      <c r="W395" s="212">
        <v>4.5</v>
      </c>
      <c r="X395" s="201">
        <v>47</v>
      </c>
      <c r="Y395" s="202" t="s">
        <v>696</v>
      </c>
      <c r="Z395" s="203">
        <v>46265</v>
      </c>
      <c r="AA395" s="214" t="s">
        <v>1329</v>
      </c>
      <c r="AB395" s="284"/>
      <c r="AC395" s="284"/>
      <c r="AD395" s="284"/>
      <c r="AE395" s="284"/>
      <c r="AF395" s="284"/>
      <c r="AG395" s="284"/>
      <c r="AH395" s="284"/>
      <c r="AI395" s="285"/>
      <c r="AJ395" s="286"/>
      <c r="AK395" s="286"/>
      <c r="AL395" s="286"/>
    </row>
    <row r="396" spans="1:38" s="185" customFormat="1" ht="26.4" x14ac:dyDescent="0.25">
      <c r="A396" s="180"/>
      <c r="B396" s="224" t="str">
        <f t="shared" si="21"/>
        <v>BilbaoBrisbaneSingapore</v>
      </c>
      <c r="C396" s="224" t="str">
        <f t="shared" si="23"/>
        <v>BilbaoBrisbane</v>
      </c>
      <c r="D396" s="224" t="str">
        <f t="shared" si="22"/>
        <v>BrisbaneSingapore</v>
      </c>
      <c r="E396" s="210" t="s">
        <v>975</v>
      </c>
      <c r="F396" s="210" t="s">
        <v>474</v>
      </c>
      <c r="G396" s="210" t="s">
        <v>480</v>
      </c>
      <c r="H396" s="210" t="s">
        <v>599</v>
      </c>
      <c r="I396" s="210" t="s">
        <v>1170</v>
      </c>
      <c r="J396" s="210" t="s">
        <v>1167</v>
      </c>
      <c r="K396" s="210" t="s">
        <v>446</v>
      </c>
      <c r="L396" s="210" t="s">
        <v>446</v>
      </c>
      <c r="M396" s="210" t="s">
        <v>694</v>
      </c>
      <c r="N396" s="210" t="s">
        <v>446</v>
      </c>
      <c r="O396" s="199" t="s">
        <v>565</v>
      </c>
      <c r="P396" s="241">
        <v>127</v>
      </c>
      <c r="Q396" s="241">
        <v>127</v>
      </c>
      <c r="R396" s="241">
        <v>127</v>
      </c>
      <c r="S396" s="213" t="s">
        <v>695</v>
      </c>
      <c r="T396" s="213" t="s">
        <v>695</v>
      </c>
      <c r="U396" s="211">
        <v>0</v>
      </c>
      <c r="V396" s="212">
        <v>16</v>
      </c>
      <c r="W396" s="212">
        <v>4.5</v>
      </c>
      <c r="X396" s="201">
        <v>47</v>
      </c>
      <c r="Y396" s="202" t="s">
        <v>696</v>
      </c>
      <c r="Z396" s="203">
        <v>46265</v>
      </c>
      <c r="AA396" s="214" t="s">
        <v>1329</v>
      </c>
      <c r="AB396" s="284"/>
      <c r="AC396" s="284"/>
      <c r="AD396" s="284"/>
      <c r="AE396" s="284"/>
      <c r="AF396" s="284"/>
      <c r="AG396" s="284"/>
      <c r="AH396" s="284"/>
      <c r="AI396" s="285"/>
      <c r="AJ396" s="286"/>
      <c r="AK396" s="286"/>
      <c r="AL396" s="286"/>
    </row>
    <row r="397" spans="1:38" s="185" customFormat="1" ht="26.4" x14ac:dyDescent="0.25">
      <c r="A397" s="180"/>
      <c r="B397" s="224" t="str">
        <f t="shared" si="21"/>
        <v>BilbaoAdelaideSingapore</v>
      </c>
      <c r="C397" s="224" t="str">
        <f t="shared" si="23"/>
        <v>BilbaoAdelaide</v>
      </c>
      <c r="D397" s="224" t="str">
        <f t="shared" si="22"/>
        <v>AdelaideSingapore</v>
      </c>
      <c r="E397" s="210" t="s">
        <v>975</v>
      </c>
      <c r="F397" s="210" t="s">
        <v>474</v>
      </c>
      <c r="G397" s="210" t="s">
        <v>480</v>
      </c>
      <c r="H397" s="210" t="s">
        <v>600</v>
      </c>
      <c r="I397" s="210" t="s">
        <v>1171</v>
      </c>
      <c r="J397" s="210" t="s">
        <v>1167</v>
      </c>
      <c r="K397" s="210" t="s">
        <v>446</v>
      </c>
      <c r="L397" s="210" t="s">
        <v>446</v>
      </c>
      <c r="M397" s="210" t="s">
        <v>694</v>
      </c>
      <c r="N397" s="210" t="s">
        <v>446</v>
      </c>
      <c r="O397" s="199" t="s">
        <v>565</v>
      </c>
      <c r="P397" s="241">
        <v>127</v>
      </c>
      <c r="Q397" s="241">
        <v>127</v>
      </c>
      <c r="R397" s="241">
        <v>127</v>
      </c>
      <c r="S397" s="213" t="s">
        <v>695</v>
      </c>
      <c r="T397" s="213" t="s">
        <v>695</v>
      </c>
      <c r="U397" s="211">
        <v>0</v>
      </c>
      <c r="V397" s="212">
        <v>16</v>
      </c>
      <c r="W397" s="212">
        <v>4.5</v>
      </c>
      <c r="X397" s="201">
        <v>57</v>
      </c>
      <c r="Y397" s="202" t="s">
        <v>696</v>
      </c>
      <c r="Z397" s="203">
        <v>46265</v>
      </c>
      <c r="AA397" s="214" t="s">
        <v>1329</v>
      </c>
      <c r="AB397" s="284"/>
      <c r="AC397" s="284"/>
      <c r="AD397" s="284"/>
      <c r="AE397" s="284"/>
      <c r="AF397" s="284"/>
      <c r="AG397" s="284"/>
      <c r="AH397" s="284"/>
      <c r="AI397" s="285"/>
      <c r="AJ397" s="286"/>
      <c r="AK397" s="286"/>
      <c r="AL397" s="286"/>
    </row>
    <row r="398" spans="1:38" s="185" customFormat="1" ht="26.4" x14ac:dyDescent="0.25">
      <c r="A398" s="180"/>
      <c r="B398" s="224" t="str">
        <f t="shared" si="21"/>
        <v>ValenciaSydneySingapore</v>
      </c>
      <c r="C398" s="224" t="str">
        <f t="shared" si="23"/>
        <v>ValenciaSydney</v>
      </c>
      <c r="D398" s="224" t="str">
        <f t="shared" si="22"/>
        <v>SydneySingapore</v>
      </c>
      <c r="E398" s="210" t="s">
        <v>975</v>
      </c>
      <c r="F398" s="210" t="s">
        <v>474</v>
      </c>
      <c r="G398" s="210" t="s">
        <v>481</v>
      </c>
      <c r="H398" s="210" t="s">
        <v>597</v>
      </c>
      <c r="I398" s="210" t="s">
        <v>1172</v>
      </c>
      <c r="J398" s="210" t="s">
        <v>1173</v>
      </c>
      <c r="K398" s="210" t="s">
        <v>446</v>
      </c>
      <c r="L398" s="210" t="s">
        <v>446</v>
      </c>
      <c r="M398" s="210" t="s">
        <v>694</v>
      </c>
      <c r="N398" s="210" t="s">
        <v>446</v>
      </c>
      <c r="O398" s="199" t="s">
        <v>565</v>
      </c>
      <c r="P398" s="241">
        <v>106</v>
      </c>
      <c r="Q398" s="241">
        <v>106</v>
      </c>
      <c r="R398" s="241">
        <v>106</v>
      </c>
      <c r="S398" s="213" t="s">
        <v>695</v>
      </c>
      <c r="T398" s="213" t="s">
        <v>695</v>
      </c>
      <c r="U398" s="211">
        <v>0</v>
      </c>
      <c r="V398" s="212">
        <v>16</v>
      </c>
      <c r="W398" s="212">
        <v>4.5</v>
      </c>
      <c r="X398" s="201">
        <v>47</v>
      </c>
      <c r="Y398" s="202" t="s">
        <v>696</v>
      </c>
      <c r="Z398" s="203">
        <v>46265</v>
      </c>
      <c r="AA398" s="214" t="s">
        <v>1329</v>
      </c>
      <c r="AB398" s="284"/>
      <c r="AC398" s="284"/>
      <c r="AD398" s="284"/>
      <c r="AE398" s="284"/>
      <c r="AF398" s="284"/>
      <c r="AG398" s="284"/>
      <c r="AH398" s="284"/>
      <c r="AI398" s="285"/>
      <c r="AJ398" s="286"/>
      <c r="AK398" s="286"/>
      <c r="AL398" s="286"/>
    </row>
    <row r="399" spans="1:38" s="185" customFormat="1" ht="26.4" x14ac:dyDescent="0.25">
      <c r="A399" s="180"/>
      <c r="B399" s="224" t="str">
        <f t="shared" si="21"/>
        <v>ValenciaMelbourneSingapore</v>
      </c>
      <c r="C399" s="224" t="str">
        <f t="shared" si="23"/>
        <v>ValenciaMelbourne</v>
      </c>
      <c r="D399" s="224" t="str">
        <f t="shared" si="22"/>
        <v>MelbourneSingapore</v>
      </c>
      <c r="E399" s="210" t="s">
        <v>975</v>
      </c>
      <c r="F399" s="210" t="s">
        <v>474</v>
      </c>
      <c r="G399" s="210" t="s">
        <v>481</v>
      </c>
      <c r="H399" s="210" t="s">
        <v>598</v>
      </c>
      <c r="I399" s="210" t="s">
        <v>1174</v>
      </c>
      <c r="J399" s="210" t="s">
        <v>1173</v>
      </c>
      <c r="K399" s="210" t="s">
        <v>446</v>
      </c>
      <c r="L399" s="210" t="s">
        <v>446</v>
      </c>
      <c r="M399" s="210" t="s">
        <v>694</v>
      </c>
      <c r="N399" s="210" t="s">
        <v>446</v>
      </c>
      <c r="O399" s="199" t="s">
        <v>565</v>
      </c>
      <c r="P399" s="241">
        <v>106</v>
      </c>
      <c r="Q399" s="241">
        <v>106</v>
      </c>
      <c r="R399" s="241">
        <v>106</v>
      </c>
      <c r="S399" s="213" t="s">
        <v>695</v>
      </c>
      <c r="T399" s="213" t="s">
        <v>695</v>
      </c>
      <c r="U399" s="211">
        <v>0</v>
      </c>
      <c r="V399" s="212">
        <v>16</v>
      </c>
      <c r="W399" s="212">
        <v>4.5</v>
      </c>
      <c r="X399" s="201">
        <v>43</v>
      </c>
      <c r="Y399" s="202" t="s">
        <v>696</v>
      </c>
      <c r="Z399" s="203">
        <v>46265</v>
      </c>
      <c r="AA399" s="214" t="s">
        <v>1329</v>
      </c>
      <c r="AB399" s="284"/>
      <c r="AC399" s="284"/>
      <c r="AD399" s="284"/>
      <c r="AE399" s="284"/>
      <c r="AF399" s="284"/>
      <c r="AG399" s="284"/>
      <c r="AH399" s="284"/>
      <c r="AI399" s="285"/>
      <c r="AJ399" s="286"/>
      <c r="AK399" s="286"/>
      <c r="AL399" s="286"/>
    </row>
    <row r="400" spans="1:38" s="185" customFormat="1" ht="26.4" x14ac:dyDescent="0.25">
      <c r="A400" s="180"/>
      <c r="B400" s="224" t="str">
        <f t="shared" si="21"/>
        <v>ValenciaFremantleSingapore</v>
      </c>
      <c r="C400" s="224" t="str">
        <f t="shared" si="23"/>
        <v>ValenciaFremantle</v>
      </c>
      <c r="D400" s="224" t="str">
        <f t="shared" si="22"/>
        <v>FremantleSingapore</v>
      </c>
      <c r="E400" s="210" t="s">
        <v>975</v>
      </c>
      <c r="F400" s="210" t="s">
        <v>474</v>
      </c>
      <c r="G400" s="210" t="s">
        <v>481</v>
      </c>
      <c r="H400" s="210" t="s">
        <v>601</v>
      </c>
      <c r="I400" s="210" t="s">
        <v>1175</v>
      </c>
      <c r="J400" s="210" t="s">
        <v>1173</v>
      </c>
      <c r="K400" s="210" t="s">
        <v>446</v>
      </c>
      <c r="L400" s="210" t="s">
        <v>446</v>
      </c>
      <c r="M400" s="210" t="s">
        <v>694</v>
      </c>
      <c r="N400" s="210" t="s">
        <v>446</v>
      </c>
      <c r="O400" s="199" t="s">
        <v>565</v>
      </c>
      <c r="P400" s="241">
        <v>116</v>
      </c>
      <c r="Q400" s="241">
        <v>116</v>
      </c>
      <c r="R400" s="241">
        <v>116</v>
      </c>
      <c r="S400" s="213" t="s">
        <v>695</v>
      </c>
      <c r="T400" s="213" t="s">
        <v>695</v>
      </c>
      <c r="U400" s="211">
        <v>0</v>
      </c>
      <c r="V400" s="212">
        <v>16</v>
      </c>
      <c r="W400" s="212">
        <v>4.5</v>
      </c>
      <c r="X400" s="201">
        <v>42</v>
      </c>
      <c r="Y400" s="202" t="s">
        <v>696</v>
      </c>
      <c r="Z400" s="203">
        <v>46265</v>
      </c>
      <c r="AA400" s="214" t="s">
        <v>1329</v>
      </c>
      <c r="AB400" s="284"/>
      <c r="AC400" s="284"/>
      <c r="AD400" s="284"/>
      <c r="AE400" s="284"/>
      <c r="AF400" s="284"/>
      <c r="AG400" s="284"/>
      <c r="AH400" s="284"/>
      <c r="AI400" s="285"/>
      <c r="AJ400" s="286"/>
      <c r="AK400" s="286"/>
      <c r="AL400" s="286"/>
    </row>
    <row r="401" spans="1:38" s="185" customFormat="1" ht="26.4" x14ac:dyDescent="0.25">
      <c r="A401" s="180"/>
      <c r="B401" s="224" t="str">
        <f t="shared" si="21"/>
        <v>ValenciaBrisbaneSingapore</v>
      </c>
      <c r="C401" s="224" t="str">
        <f t="shared" si="23"/>
        <v>ValenciaBrisbane</v>
      </c>
      <c r="D401" s="224" t="str">
        <f t="shared" si="22"/>
        <v>BrisbaneSingapore</v>
      </c>
      <c r="E401" s="210" t="s">
        <v>975</v>
      </c>
      <c r="F401" s="210" t="s">
        <v>474</v>
      </c>
      <c r="G401" s="210" t="s">
        <v>481</v>
      </c>
      <c r="H401" s="210" t="s">
        <v>599</v>
      </c>
      <c r="I401" s="210" t="s">
        <v>1176</v>
      </c>
      <c r="J401" s="210" t="s">
        <v>1173</v>
      </c>
      <c r="K401" s="210" t="s">
        <v>446</v>
      </c>
      <c r="L401" s="210" t="s">
        <v>446</v>
      </c>
      <c r="M401" s="210" t="s">
        <v>694</v>
      </c>
      <c r="N401" s="210" t="s">
        <v>446</v>
      </c>
      <c r="O401" s="199" t="s">
        <v>565</v>
      </c>
      <c r="P401" s="241">
        <v>106</v>
      </c>
      <c r="Q401" s="241">
        <v>106</v>
      </c>
      <c r="R401" s="241">
        <v>106</v>
      </c>
      <c r="S401" s="213" t="s">
        <v>695</v>
      </c>
      <c r="T401" s="213" t="s">
        <v>695</v>
      </c>
      <c r="U401" s="211">
        <v>0</v>
      </c>
      <c r="V401" s="212">
        <v>16</v>
      </c>
      <c r="W401" s="212">
        <v>4.5</v>
      </c>
      <c r="X401" s="201">
        <v>43</v>
      </c>
      <c r="Y401" s="202" t="s">
        <v>696</v>
      </c>
      <c r="Z401" s="203">
        <v>46265</v>
      </c>
      <c r="AA401" s="214" t="s">
        <v>1329</v>
      </c>
      <c r="AB401" s="284"/>
      <c r="AC401" s="284"/>
      <c r="AD401" s="284"/>
      <c r="AE401" s="284"/>
      <c r="AF401" s="284"/>
      <c r="AG401" s="284"/>
      <c r="AH401" s="284"/>
      <c r="AI401" s="285"/>
      <c r="AJ401" s="286"/>
      <c r="AK401" s="286"/>
      <c r="AL401" s="286"/>
    </row>
    <row r="402" spans="1:38" s="185" customFormat="1" ht="26.4" x14ac:dyDescent="0.25">
      <c r="A402" s="180"/>
      <c r="B402" s="224" t="str">
        <f t="shared" si="21"/>
        <v>ValenciaAdelaideSingapore</v>
      </c>
      <c r="C402" s="224" t="str">
        <f t="shared" si="23"/>
        <v>ValenciaAdelaide</v>
      </c>
      <c r="D402" s="224" t="str">
        <f t="shared" si="22"/>
        <v>AdelaideSingapore</v>
      </c>
      <c r="E402" s="210" t="s">
        <v>975</v>
      </c>
      <c r="F402" s="210" t="s">
        <v>474</v>
      </c>
      <c r="G402" s="210" t="s">
        <v>481</v>
      </c>
      <c r="H402" s="210" t="s">
        <v>600</v>
      </c>
      <c r="I402" s="210" t="s">
        <v>1177</v>
      </c>
      <c r="J402" s="210" t="s">
        <v>1173</v>
      </c>
      <c r="K402" s="210" t="s">
        <v>446</v>
      </c>
      <c r="L402" s="210" t="s">
        <v>446</v>
      </c>
      <c r="M402" s="210" t="s">
        <v>694</v>
      </c>
      <c r="N402" s="210" t="s">
        <v>446</v>
      </c>
      <c r="O402" s="199" t="s">
        <v>565</v>
      </c>
      <c r="P402" s="241">
        <v>106</v>
      </c>
      <c r="Q402" s="241">
        <v>106</v>
      </c>
      <c r="R402" s="241">
        <v>106</v>
      </c>
      <c r="S402" s="213" t="s">
        <v>695</v>
      </c>
      <c r="T402" s="213" t="s">
        <v>695</v>
      </c>
      <c r="U402" s="211">
        <v>0</v>
      </c>
      <c r="V402" s="212">
        <v>16</v>
      </c>
      <c r="W402" s="212">
        <v>4.5</v>
      </c>
      <c r="X402" s="201">
        <v>52</v>
      </c>
      <c r="Y402" s="202" t="s">
        <v>696</v>
      </c>
      <c r="Z402" s="203">
        <v>46265</v>
      </c>
      <c r="AA402" s="214" t="s">
        <v>1329</v>
      </c>
      <c r="AB402" s="284"/>
      <c r="AC402" s="284"/>
      <c r="AD402" s="284"/>
      <c r="AE402" s="284"/>
      <c r="AF402" s="284"/>
      <c r="AG402" s="284"/>
      <c r="AH402" s="284"/>
      <c r="AI402" s="285"/>
      <c r="AJ402" s="286"/>
      <c r="AK402" s="286"/>
      <c r="AL402" s="286"/>
    </row>
    <row r="403" spans="1:38" s="185" customFormat="1" ht="13.2" x14ac:dyDescent="0.25">
      <c r="A403" s="180"/>
      <c r="B403" s="224" t="str">
        <f t="shared" si="21"/>
        <v>ColomboSydneySingapore</v>
      </c>
      <c r="C403" s="224" t="str">
        <f t="shared" si="23"/>
        <v>ColomboSydney</v>
      </c>
      <c r="D403" s="224" t="str">
        <f t="shared" si="22"/>
        <v>SydneySingapore</v>
      </c>
      <c r="E403" s="210" t="s">
        <v>691</v>
      </c>
      <c r="F403" s="210" t="s">
        <v>1178</v>
      </c>
      <c r="G403" s="210" t="s">
        <v>483</v>
      </c>
      <c r="H403" s="210" t="s">
        <v>597</v>
      </c>
      <c r="I403" s="210" t="s">
        <v>1179</v>
      </c>
      <c r="J403" s="210" t="s">
        <v>1180</v>
      </c>
      <c r="K403" s="210" t="s">
        <v>446</v>
      </c>
      <c r="L403" s="210" t="s">
        <v>446</v>
      </c>
      <c r="M403" s="210" t="s">
        <v>694</v>
      </c>
      <c r="N403" s="210" t="s">
        <v>446</v>
      </c>
      <c r="O403" s="199" t="s">
        <v>565</v>
      </c>
      <c r="P403" s="241">
        <v>157</v>
      </c>
      <c r="Q403" s="241">
        <v>157</v>
      </c>
      <c r="R403" s="241">
        <v>157</v>
      </c>
      <c r="S403" s="213" t="s">
        <v>695</v>
      </c>
      <c r="T403" s="213" t="s">
        <v>695</v>
      </c>
      <c r="U403" s="211">
        <v>0</v>
      </c>
      <c r="V403" s="212">
        <v>16</v>
      </c>
      <c r="W403" s="212" t="s">
        <v>695</v>
      </c>
      <c r="X403" s="201">
        <v>31</v>
      </c>
      <c r="Y403" s="202" t="s">
        <v>696</v>
      </c>
      <c r="Z403" s="203">
        <v>46265</v>
      </c>
      <c r="AA403" s="214" t="s">
        <v>1347</v>
      </c>
      <c r="AB403" s="284"/>
      <c r="AC403" s="284"/>
      <c r="AD403" s="284"/>
      <c r="AE403" s="284"/>
      <c r="AF403" s="284"/>
      <c r="AG403" s="284"/>
      <c r="AH403" s="284"/>
      <c r="AI403" s="285"/>
      <c r="AJ403" s="286"/>
      <c r="AK403" s="286"/>
      <c r="AL403" s="286"/>
    </row>
    <row r="404" spans="1:38" s="185" customFormat="1" ht="13.2" x14ac:dyDescent="0.25">
      <c r="A404" s="180"/>
      <c r="B404" s="224" t="str">
        <f t="shared" si="21"/>
        <v>ColomboMelbourneSingapore</v>
      </c>
      <c r="C404" s="224" t="str">
        <f t="shared" si="23"/>
        <v>ColomboMelbourne</v>
      </c>
      <c r="D404" s="224" t="str">
        <f t="shared" si="22"/>
        <v>MelbourneSingapore</v>
      </c>
      <c r="E404" s="210" t="s">
        <v>691</v>
      </c>
      <c r="F404" s="210" t="s">
        <v>1178</v>
      </c>
      <c r="G404" s="210" t="s">
        <v>483</v>
      </c>
      <c r="H404" s="210" t="s">
        <v>598</v>
      </c>
      <c r="I404" s="210" t="s">
        <v>1181</v>
      </c>
      <c r="J404" s="210" t="s">
        <v>1180</v>
      </c>
      <c r="K404" s="210" t="s">
        <v>446</v>
      </c>
      <c r="L404" s="210" t="s">
        <v>446</v>
      </c>
      <c r="M404" s="210" t="s">
        <v>694</v>
      </c>
      <c r="N404" s="210" t="s">
        <v>446</v>
      </c>
      <c r="O404" s="199" t="s">
        <v>565</v>
      </c>
      <c r="P404" s="241">
        <v>157</v>
      </c>
      <c r="Q404" s="241">
        <v>157</v>
      </c>
      <c r="R404" s="241">
        <v>157</v>
      </c>
      <c r="S404" s="213" t="s">
        <v>695</v>
      </c>
      <c r="T404" s="213" t="s">
        <v>695</v>
      </c>
      <c r="U404" s="211">
        <v>0</v>
      </c>
      <c r="V404" s="212">
        <v>16</v>
      </c>
      <c r="W404" s="212" t="s">
        <v>695</v>
      </c>
      <c r="X404" s="201">
        <v>27</v>
      </c>
      <c r="Y404" s="202" t="s">
        <v>696</v>
      </c>
      <c r="Z404" s="203">
        <v>46265</v>
      </c>
      <c r="AA404" s="214" t="s">
        <v>1347</v>
      </c>
      <c r="AB404" s="284"/>
      <c r="AC404" s="284"/>
      <c r="AD404" s="284"/>
      <c r="AE404" s="284"/>
      <c r="AF404" s="284"/>
      <c r="AG404" s="284"/>
      <c r="AH404" s="284"/>
      <c r="AI404" s="285"/>
      <c r="AJ404" s="286"/>
      <c r="AK404" s="286"/>
      <c r="AL404" s="286"/>
    </row>
    <row r="405" spans="1:38" s="185" customFormat="1" ht="13.2" x14ac:dyDescent="0.25">
      <c r="A405" s="180"/>
      <c r="B405" s="224" t="str">
        <f t="shared" si="21"/>
        <v>ColomboFremantleSingapore</v>
      </c>
      <c r="C405" s="224" t="str">
        <f t="shared" si="23"/>
        <v>ColomboFremantle</v>
      </c>
      <c r="D405" s="224" t="str">
        <f t="shared" si="22"/>
        <v>FremantleSingapore</v>
      </c>
      <c r="E405" s="210" t="s">
        <v>691</v>
      </c>
      <c r="F405" s="210" t="s">
        <v>1178</v>
      </c>
      <c r="G405" s="210" t="s">
        <v>483</v>
      </c>
      <c r="H405" s="210" t="s">
        <v>601</v>
      </c>
      <c r="I405" s="210" t="s">
        <v>1182</v>
      </c>
      <c r="J405" s="210" t="s">
        <v>1180</v>
      </c>
      <c r="K405" s="210" t="s">
        <v>446</v>
      </c>
      <c r="L405" s="210" t="s">
        <v>446</v>
      </c>
      <c r="M405" s="210" t="s">
        <v>694</v>
      </c>
      <c r="N405" s="210" t="s">
        <v>446</v>
      </c>
      <c r="O405" s="199" t="s">
        <v>565</v>
      </c>
      <c r="P405" s="241">
        <v>167</v>
      </c>
      <c r="Q405" s="241">
        <v>167</v>
      </c>
      <c r="R405" s="241">
        <v>167</v>
      </c>
      <c r="S405" s="213" t="s">
        <v>695</v>
      </c>
      <c r="T405" s="213" t="s">
        <v>695</v>
      </c>
      <c r="U405" s="211">
        <v>0</v>
      </c>
      <c r="V405" s="212">
        <v>16</v>
      </c>
      <c r="W405" s="212" t="s">
        <v>695</v>
      </c>
      <c r="X405" s="201">
        <v>26</v>
      </c>
      <c r="Y405" s="202" t="s">
        <v>696</v>
      </c>
      <c r="Z405" s="203">
        <v>46265</v>
      </c>
      <c r="AA405" s="214" t="s">
        <v>1347</v>
      </c>
      <c r="AB405" s="284"/>
      <c r="AC405" s="284"/>
      <c r="AD405" s="284"/>
      <c r="AE405" s="284"/>
      <c r="AF405" s="284"/>
      <c r="AG405" s="284"/>
      <c r="AH405" s="284"/>
      <c r="AI405" s="285"/>
      <c r="AJ405" s="286"/>
      <c r="AK405" s="286"/>
      <c r="AL405" s="286"/>
    </row>
    <row r="406" spans="1:38" s="185" customFormat="1" ht="13.2" x14ac:dyDescent="0.25">
      <c r="A406" s="180"/>
      <c r="B406" s="224" t="str">
        <f t="shared" si="21"/>
        <v>ColomboBrisbaneSingapore</v>
      </c>
      <c r="C406" s="224" t="str">
        <f t="shared" si="23"/>
        <v>ColomboBrisbane</v>
      </c>
      <c r="D406" s="224" t="str">
        <f t="shared" si="22"/>
        <v>BrisbaneSingapore</v>
      </c>
      <c r="E406" s="210" t="s">
        <v>691</v>
      </c>
      <c r="F406" s="210" t="s">
        <v>1178</v>
      </c>
      <c r="G406" s="210" t="s">
        <v>483</v>
      </c>
      <c r="H406" s="210" t="s">
        <v>599</v>
      </c>
      <c r="I406" s="210" t="s">
        <v>1183</v>
      </c>
      <c r="J406" s="210" t="s">
        <v>1180</v>
      </c>
      <c r="K406" s="210" t="s">
        <v>446</v>
      </c>
      <c r="L406" s="210" t="s">
        <v>446</v>
      </c>
      <c r="M406" s="210" t="s">
        <v>694</v>
      </c>
      <c r="N406" s="210" t="s">
        <v>446</v>
      </c>
      <c r="O406" s="199" t="s">
        <v>565</v>
      </c>
      <c r="P406" s="241">
        <v>157</v>
      </c>
      <c r="Q406" s="241">
        <v>157</v>
      </c>
      <c r="R406" s="241">
        <v>157</v>
      </c>
      <c r="S406" s="213" t="s">
        <v>695</v>
      </c>
      <c r="T406" s="213" t="s">
        <v>695</v>
      </c>
      <c r="U406" s="211">
        <v>0</v>
      </c>
      <c r="V406" s="212">
        <v>16</v>
      </c>
      <c r="W406" s="212" t="s">
        <v>695</v>
      </c>
      <c r="X406" s="201">
        <v>27</v>
      </c>
      <c r="Y406" s="202" t="s">
        <v>696</v>
      </c>
      <c r="Z406" s="203">
        <v>46265</v>
      </c>
      <c r="AA406" s="214" t="s">
        <v>1347</v>
      </c>
      <c r="AB406" s="284"/>
      <c r="AC406" s="284"/>
      <c r="AD406" s="284"/>
      <c r="AE406" s="284"/>
      <c r="AF406" s="284"/>
      <c r="AG406" s="284"/>
      <c r="AH406" s="284"/>
      <c r="AI406" s="285"/>
      <c r="AJ406" s="286"/>
      <c r="AK406" s="286"/>
      <c r="AL406" s="286"/>
    </row>
    <row r="407" spans="1:38" s="185" customFormat="1" ht="13.2" x14ac:dyDescent="0.25">
      <c r="A407" s="180"/>
      <c r="B407" s="224" t="str">
        <f t="shared" si="21"/>
        <v>ColomboAdelaideSingapore</v>
      </c>
      <c r="C407" s="224" t="str">
        <f t="shared" si="23"/>
        <v>ColomboAdelaide</v>
      </c>
      <c r="D407" s="224" t="str">
        <f t="shared" si="22"/>
        <v>AdelaideSingapore</v>
      </c>
      <c r="E407" s="210" t="s">
        <v>691</v>
      </c>
      <c r="F407" s="210" t="s">
        <v>1178</v>
      </c>
      <c r="G407" s="210" t="s">
        <v>483</v>
      </c>
      <c r="H407" s="210" t="s">
        <v>600</v>
      </c>
      <c r="I407" s="210" t="s">
        <v>1184</v>
      </c>
      <c r="J407" s="210" t="s">
        <v>1180</v>
      </c>
      <c r="K407" s="210" t="s">
        <v>446</v>
      </c>
      <c r="L407" s="210" t="s">
        <v>446</v>
      </c>
      <c r="M407" s="210" t="s">
        <v>694</v>
      </c>
      <c r="N407" s="210" t="s">
        <v>446</v>
      </c>
      <c r="O407" s="199" t="s">
        <v>565</v>
      </c>
      <c r="P407" s="241">
        <v>157</v>
      </c>
      <c r="Q407" s="241">
        <v>157</v>
      </c>
      <c r="R407" s="241">
        <v>157</v>
      </c>
      <c r="S407" s="213" t="s">
        <v>695</v>
      </c>
      <c r="T407" s="213" t="s">
        <v>695</v>
      </c>
      <c r="U407" s="211">
        <v>0</v>
      </c>
      <c r="V407" s="212">
        <v>16</v>
      </c>
      <c r="W407" s="212" t="s">
        <v>695</v>
      </c>
      <c r="X407" s="201">
        <v>36</v>
      </c>
      <c r="Y407" s="202" t="s">
        <v>696</v>
      </c>
      <c r="Z407" s="203">
        <v>46265</v>
      </c>
      <c r="AA407" s="214" t="s">
        <v>1347</v>
      </c>
      <c r="AB407" s="284"/>
      <c r="AC407" s="284"/>
      <c r="AD407" s="284"/>
      <c r="AE407" s="284"/>
      <c r="AF407" s="284"/>
      <c r="AG407" s="284"/>
      <c r="AH407" s="284"/>
      <c r="AI407" s="285"/>
      <c r="AJ407" s="286"/>
      <c r="AK407" s="286"/>
      <c r="AL407" s="286"/>
    </row>
    <row r="408" spans="1:38" s="185" customFormat="1" ht="13.2" x14ac:dyDescent="0.25">
      <c r="A408" s="180"/>
      <c r="B408" s="224" t="str">
        <f t="shared" si="21"/>
        <v>GothenburgSydneySingapore</v>
      </c>
      <c r="C408" s="224" t="str">
        <f t="shared" si="23"/>
        <v>GothenburgSydney</v>
      </c>
      <c r="D408" s="224" t="str">
        <f t="shared" si="22"/>
        <v>SydneySingapore</v>
      </c>
      <c r="E408" s="210" t="s">
        <v>701</v>
      </c>
      <c r="F408" s="210" t="s">
        <v>1185</v>
      </c>
      <c r="G408" s="210" t="s">
        <v>489</v>
      </c>
      <c r="H408" s="210" t="s">
        <v>597</v>
      </c>
      <c r="I408" s="210" t="s">
        <v>1186</v>
      </c>
      <c r="J408" s="210" t="s">
        <v>1187</v>
      </c>
      <c r="K408" s="210" t="s">
        <v>446</v>
      </c>
      <c r="L408" s="210" t="s">
        <v>446</v>
      </c>
      <c r="M408" s="210" t="s">
        <v>694</v>
      </c>
      <c r="N408" s="210" t="s">
        <v>446</v>
      </c>
      <c r="O408" s="199" t="s">
        <v>1344</v>
      </c>
      <c r="P408" s="241" t="s">
        <v>609</v>
      </c>
      <c r="Q408" s="241" t="s">
        <v>1344</v>
      </c>
      <c r="R408" s="241" t="s">
        <v>1344</v>
      </c>
      <c r="S408" s="213" t="s">
        <v>1344</v>
      </c>
      <c r="T408" s="213" t="s">
        <v>1344</v>
      </c>
      <c r="U408" s="211" t="s">
        <v>1344</v>
      </c>
      <c r="V408" s="212" t="s">
        <v>1344</v>
      </c>
      <c r="W408" s="212" t="s">
        <v>1344</v>
      </c>
      <c r="X408" s="201" t="s">
        <v>1344</v>
      </c>
      <c r="Y408" s="202" t="s">
        <v>1344</v>
      </c>
      <c r="Z408" s="203" t="s">
        <v>1344</v>
      </c>
      <c r="AA408" s="214" t="s">
        <v>1344</v>
      </c>
      <c r="AB408" s="284"/>
      <c r="AC408" s="284"/>
      <c r="AD408" s="284"/>
      <c r="AE408" s="284"/>
      <c r="AF408" s="284"/>
      <c r="AG408" s="284"/>
      <c r="AH408" s="284"/>
      <c r="AI408" s="285"/>
      <c r="AJ408" s="286"/>
      <c r="AK408" s="286"/>
      <c r="AL408" s="286"/>
    </row>
    <row r="409" spans="1:38" s="185" customFormat="1" ht="13.2" x14ac:dyDescent="0.25">
      <c r="A409" s="180"/>
      <c r="B409" s="224" t="str">
        <f t="shared" si="21"/>
        <v>GothenburgMelbourneSingapore</v>
      </c>
      <c r="C409" s="224" t="str">
        <f t="shared" si="23"/>
        <v>GothenburgMelbourne</v>
      </c>
      <c r="D409" s="224" t="str">
        <f t="shared" si="22"/>
        <v>MelbourneSingapore</v>
      </c>
      <c r="E409" s="210" t="s">
        <v>701</v>
      </c>
      <c r="F409" s="210" t="s">
        <v>1185</v>
      </c>
      <c r="G409" s="210" t="s">
        <v>489</v>
      </c>
      <c r="H409" s="210" t="s">
        <v>598</v>
      </c>
      <c r="I409" s="210" t="s">
        <v>1188</v>
      </c>
      <c r="J409" s="210" t="s">
        <v>1187</v>
      </c>
      <c r="K409" s="210" t="s">
        <v>446</v>
      </c>
      <c r="L409" s="210" t="s">
        <v>446</v>
      </c>
      <c r="M409" s="210" t="s">
        <v>694</v>
      </c>
      <c r="N409" s="210" t="s">
        <v>446</v>
      </c>
      <c r="O409" s="199" t="s">
        <v>1344</v>
      </c>
      <c r="P409" s="241" t="s">
        <v>609</v>
      </c>
      <c r="Q409" s="241" t="s">
        <v>1344</v>
      </c>
      <c r="R409" s="241" t="s">
        <v>1344</v>
      </c>
      <c r="S409" s="213" t="s">
        <v>1344</v>
      </c>
      <c r="T409" s="213" t="s">
        <v>1344</v>
      </c>
      <c r="U409" s="211" t="s">
        <v>1344</v>
      </c>
      <c r="V409" s="212" t="s">
        <v>1344</v>
      </c>
      <c r="W409" s="212" t="s">
        <v>1344</v>
      </c>
      <c r="X409" s="201" t="s">
        <v>1344</v>
      </c>
      <c r="Y409" s="202" t="s">
        <v>1344</v>
      </c>
      <c r="Z409" s="203" t="s">
        <v>1344</v>
      </c>
      <c r="AA409" s="214" t="s">
        <v>1344</v>
      </c>
      <c r="AB409" s="284"/>
      <c r="AC409" s="284"/>
      <c r="AD409" s="284"/>
      <c r="AE409" s="284"/>
      <c r="AF409" s="284"/>
      <c r="AG409" s="284"/>
      <c r="AH409" s="284"/>
      <c r="AI409" s="285"/>
      <c r="AJ409" s="286"/>
      <c r="AK409" s="286"/>
      <c r="AL409" s="286"/>
    </row>
    <row r="410" spans="1:38" s="185" customFormat="1" ht="13.2" x14ac:dyDescent="0.25">
      <c r="A410" s="180"/>
      <c r="B410" s="224" t="str">
        <f t="shared" si="21"/>
        <v>GothenburgFremantleSingapore</v>
      </c>
      <c r="C410" s="224" t="str">
        <f t="shared" si="23"/>
        <v>GothenburgFremantle</v>
      </c>
      <c r="D410" s="224" t="str">
        <f t="shared" si="22"/>
        <v>FremantleSingapore</v>
      </c>
      <c r="E410" s="210" t="s">
        <v>701</v>
      </c>
      <c r="F410" s="210" t="s">
        <v>1185</v>
      </c>
      <c r="G410" s="210" t="s">
        <v>489</v>
      </c>
      <c r="H410" s="210" t="s">
        <v>601</v>
      </c>
      <c r="I410" s="210" t="s">
        <v>1189</v>
      </c>
      <c r="J410" s="210" t="s">
        <v>1187</v>
      </c>
      <c r="K410" s="210" t="s">
        <v>446</v>
      </c>
      <c r="L410" s="210" t="s">
        <v>446</v>
      </c>
      <c r="M410" s="210" t="s">
        <v>694</v>
      </c>
      <c r="N410" s="210" t="s">
        <v>446</v>
      </c>
      <c r="O410" s="199" t="s">
        <v>1344</v>
      </c>
      <c r="P410" s="241" t="s">
        <v>609</v>
      </c>
      <c r="Q410" s="241" t="s">
        <v>1344</v>
      </c>
      <c r="R410" s="241" t="s">
        <v>1344</v>
      </c>
      <c r="S410" s="213" t="s">
        <v>1344</v>
      </c>
      <c r="T410" s="213" t="s">
        <v>1344</v>
      </c>
      <c r="U410" s="211" t="s">
        <v>1344</v>
      </c>
      <c r="V410" s="212" t="s">
        <v>1344</v>
      </c>
      <c r="W410" s="212" t="s">
        <v>1344</v>
      </c>
      <c r="X410" s="201" t="s">
        <v>1344</v>
      </c>
      <c r="Y410" s="202" t="s">
        <v>1344</v>
      </c>
      <c r="Z410" s="203" t="s">
        <v>1344</v>
      </c>
      <c r="AA410" s="214" t="s">
        <v>1344</v>
      </c>
      <c r="AB410" s="284"/>
      <c r="AC410" s="284"/>
      <c r="AD410" s="284"/>
      <c r="AE410" s="284"/>
      <c r="AF410" s="284"/>
      <c r="AG410" s="284"/>
      <c r="AH410" s="284"/>
      <c r="AI410" s="285"/>
      <c r="AJ410" s="286"/>
      <c r="AK410" s="286"/>
      <c r="AL410" s="286"/>
    </row>
    <row r="411" spans="1:38" s="185" customFormat="1" ht="13.2" x14ac:dyDescent="0.25">
      <c r="A411" s="180"/>
      <c r="B411" s="224" t="str">
        <f t="shared" si="21"/>
        <v>GothenburgBrisbaneSingapore</v>
      </c>
      <c r="C411" s="224" t="str">
        <f t="shared" si="23"/>
        <v>GothenburgBrisbane</v>
      </c>
      <c r="D411" s="224" t="str">
        <f t="shared" si="22"/>
        <v>BrisbaneSingapore</v>
      </c>
      <c r="E411" s="210" t="s">
        <v>701</v>
      </c>
      <c r="F411" s="210" t="s">
        <v>1185</v>
      </c>
      <c r="G411" s="210" t="s">
        <v>489</v>
      </c>
      <c r="H411" s="210" t="s">
        <v>599</v>
      </c>
      <c r="I411" s="210" t="s">
        <v>1190</v>
      </c>
      <c r="J411" s="210" t="s">
        <v>1187</v>
      </c>
      <c r="K411" s="210" t="s">
        <v>446</v>
      </c>
      <c r="L411" s="210" t="s">
        <v>446</v>
      </c>
      <c r="M411" s="210" t="s">
        <v>694</v>
      </c>
      <c r="N411" s="210" t="s">
        <v>446</v>
      </c>
      <c r="O411" s="199" t="s">
        <v>1344</v>
      </c>
      <c r="P411" s="241" t="s">
        <v>609</v>
      </c>
      <c r="Q411" s="241" t="s">
        <v>1344</v>
      </c>
      <c r="R411" s="241" t="s">
        <v>1344</v>
      </c>
      <c r="S411" s="213" t="s">
        <v>1344</v>
      </c>
      <c r="T411" s="213" t="s">
        <v>1344</v>
      </c>
      <c r="U411" s="211" t="s">
        <v>1344</v>
      </c>
      <c r="V411" s="212" t="s">
        <v>1344</v>
      </c>
      <c r="W411" s="212" t="s">
        <v>1344</v>
      </c>
      <c r="X411" s="201" t="s">
        <v>1344</v>
      </c>
      <c r="Y411" s="202" t="s">
        <v>1344</v>
      </c>
      <c r="Z411" s="203" t="s">
        <v>1344</v>
      </c>
      <c r="AA411" s="214" t="s">
        <v>1344</v>
      </c>
      <c r="AB411" s="284"/>
      <c r="AC411" s="284"/>
      <c r="AD411" s="284"/>
      <c r="AE411" s="284"/>
      <c r="AF411" s="284"/>
      <c r="AG411" s="284"/>
      <c r="AH411" s="284"/>
      <c r="AI411" s="285"/>
      <c r="AJ411" s="286"/>
      <c r="AK411" s="286"/>
      <c r="AL411" s="286"/>
    </row>
    <row r="412" spans="1:38" s="185" customFormat="1" ht="13.2" x14ac:dyDescent="0.25">
      <c r="A412" s="180"/>
      <c r="B412" s="224" t="str">
        <f t="shared" si="21"/>
        <v>GothenburgAdelaideSingapore</v>
      </c>
      <c r="C412" s="224" t="str">
        <f t="shared" si="23"/>
        <v>GothenburgAdelaide</v>
      </c>
      <c r="D412" s="224" t="str">
        <f t="shared" si="22"/>
        <v>AdelaideSingapore</v>
      </c>
      <c r="E412" s="210" t="s">
        <v>701</v>
      </c>
      <c r="F412" s="210" t="s">
        <v>1185</v>
      </c>
      <c r="G412" s="210" t="s">
        <v>489</v>
      </c>
      <c r="H412" s="210" t="s">
        <v>600</v>
      </c>
      <c r="I412" s="210" t="s">
        <v>1191</v>
      </c>
      <c r="J412" s="210" t="s">
        <v>1187</v>
      </c>
      <c r="K412" s="210" t="s">
        <v>446</v>
      </c>
      <c r="L412" s="210" t="s">
        <v>446</v>
      </c>
      <c r="M412" s="210" t="s">
        <v>694</v>
      </c>
      <c r="N412" s="210" t="s">
        <v>446</v>
      </c>
      <c r="O412" s="199" t="s">
        <v>1344</v>
      </c>
      <c r="P412" s="241" t="s">
        <v>609</v>
      </c>
      <c r="Q412" s="241" t="s">
        <v>1344</v>
      </c>
      <c r="R412" s="241" t="s">
        <v>1344</v>
      </c>
      <c r="S412" s="213" t="s">
        <v>1344</v>
      </c>
      <c r="T412" s="213" t="s">
        <v>1344</v>
      </c>
      <c r="U412" s="211" t="s">
        <v>1344</v>
      </c>
      <c r="V412" s="212" t="s">
        <v>1344</v>
      </c>
      <c r="W412" s="212" t="s">
        <v>1344</v>
      </c>
      <c r="X412" s="201" t="s">
        <v>1344</v>
      </c>
      <c r="Y412" s="202" t="s">
        <v>1344</v>
      </c>
      <c r="Z412" s="203" t="s">
        <v>1344</v>
      </c>
      <c r="AA412" s="214" t="s">
        <v>1344</v>
      </c>
      <c r="AB412" s="284"/>
      <c r="AC412" s="284"/>
      <c r="AD412" s="284"/>
      <c r="AE412" s="284"/>
      <c r="AF412" s="284"/>
      <c r="AG412" s="284"/>
      <c r="AH412" s="284"/>
      <c r="AI412" s="285"/>
      <c r="AJ412" s="286"/>
      <c r="AK412" s="286"/>
      <c r="AL412" s="286"/>
    </row>
    <row r="413" spans="1:38" s="185" customFormat="1" ht="13.2" x14ac:dyDescent="0.25">
      <c r="A413" s="180"/>
      <c r="B413" s="224" t="str">
        <f t="shared" si="21"/>
        <v>KaohsiungSydneyKaohsiung</v>
      </c>
      <c r="C413" s="224" t="str">
        <f t="shared" si="23"/>
        <v>KaohsiungSydney</v>
      </c>
      <c r="D413" s="224" t="str">
        <f t="shared" si="22"/>
        <v>SydneyKaohsiung</v>
      </c>
      <c r="E413" s="210" t="s">
        <v>715</v>
      </c>
      <c r="F413" s="210" t="s">
        <v>492</v>
      </c>
      <c r="G413" s="210" t="s">
        <v>491</v>
      </c>
      <c r="H413" s="210" t="s">
        <v>597</v>
      </c>
      <c r="I413" s="210" t="s">
        <v>1192</v>
      </c>
      <c r="J413" s="210" t="s">
        <v>1193</v>
      </c>
      <c r="K413" s="210" t="s">
        <v>491</v>
      </c>
      <c r="L413" s="210" t="s">
        <v>492</v>
      </c>
      <c r="M413" s="210" t="s">
        <v>748</v>
      </c>
      <c r="N413" s="210" t="s">
        <v>491</v>
      </c>
      <c r="O413" s="199" t="s">
        <v>565</v>
      </c>
      <c r="P413" s="241">
        <v>91</v>
      </c>
      <c r="Q413" s="241">
        <v>91</v>
      </c>
      <c r="R413" s="241">
        <v>91</v>
      </c>
      <c r="S413" s="213" t="s">
        <v>695</v>
      </c>
      <c r="T413" s="213" t="s">
        <v>695</v>
      </c>
      <c r="U413" s="211">
        <v>3</v>
      </c>
      <c r="V413" s="212">
        <v>10</v>
      </c>
      <c r="W413" s="212" t="s">
        <v>695</v>
      </c>
      <c r="X413" s="201">
        <v>16</v>
      </c>
      <c r="Y413" s="202" t="s">
        <v>696</v>
      </c>
      <c r="Z413" s="203">
        <v>46265</v>
      </c>
      <c r="AA413" s="214" t="s">
        <v>1347</v>
      </c>
      <c r="AB413" s="284"/>
      <c r="AC413" s="284"/>
      <c r="AD413" s="284"/>
      <c r="AE413" s="284"/>
      <c r="AF413" s="284"/>
      <c r="AG413" s="284"/>
      <c r="AH413" s="284"/>
      <c r="AI413" s="285"/>
      <c r="AJ413" s="286"/>
      <c r="AK413" s="286"/>
      <c r="AL413" s="286"/>
    </row>
    <row r="414" spans="1:38" s="185" customFormat="1" ht="13.2" x14ac:dyDescent="0.25">
      <c r="A414" s="180"/>
      <c r="B414" s="224" t="str">
        <f t="shared" si="21"/>
        <v>KaohsiungMelbourneKaohsiung</v>
      </c>
      <c r="C414" s="224" t="str">
        <f t="shared" si="23"/>
        <v>KaohsiungMelbourne</v>
      </c>
      <c r="D414" s="224" t="str">
        <f t="shared" si="22"/>
        <v>MelbourneKaohsiung</v>
      </c>
      <c r="E414" s="210" t="s">
        <v>715</v>
      </c>
      <c r="F414" s="210" t="s">
        <v>492</v>
      </c>
      <c r="G414" s="210" t="s">
        <v>491</v>
      </c>
      <c r="H414" s="210" t="s">
        <v>598</v>
      </c>
      <c r="I414" s="210" t="s">
        <v>1194</v>
      </c>
      <c r="J414" s="210" t="s">
        <v>1193</v>
      </c>
      <c r="K414" s="210" t="s">
        <v>491</v>
      </c>
      <c r="L414" s="210" t="s">
        <v>492</v>
      </c>
      <c r="M414" s="210" t="s">
        <v>748</v>
      </c>
      <c r="N414" s="210" t="s">
        <v>491</v>
      </c>
      <c r="O414" s="199" t="s">
        <v>565</v>
      </c>
      <c r="P414" s="241">
        <v>91</v>
      </c>
      <c r="Q414" s="241">
        <v>91</v>
      </c>
      <c r="R414" s="241">
        <v>91</v>
      </c>
      <c r="S414" s="213" t="s">
        <v>695</v>
      </c>
      <c r="T414" s="213" t="s">
        <v>695</v>
      </c>
      <c r="U414" s="211">
        <v>3</v>
      </c>
      <c r="V414" s="212">
        <v>10</v>
      </c>
      <c r="W414" s="212" t="s">
        <v>695</v>
      </c>
      <c r="X414" s="201">
        <v>13</v>
      </c>
      <c r="Y414" s="202" t="s">
        <v>696</v>
      </c>
      <c r="Z414" s="203">
        <v>46265</v>
      </c>
      <c r="AA414" s="214" t="s">
        <v>1347</v>
      </c>
      <c r="AB414" s="284"/>
      <c r="AC414" s="284"/>
      <c r="AD414" s="284"/>
      <c r="AE414" s="284"/>
      <c r="AF414" s="284"/>
      <c r="AG414" s="284"/>
      <c r="AH414" s="284"/>
      <c r="AI414" s="285"/>
      <c r="AJ414" s="286"/>
      <c r="AK414" s="286"/>
      <c r="AL414" s="286"/>
    </row>
    <row r="415" spans="1:38" s="185" customFormat="1" ht="13.2" x14ac:dyDescent="0.25">
      <c r="A415" s="180"/>
      <c r="B415" s="224" t="str">
        <f t="shared" si="21"/>
        <v>KaohsiungFremantleKaohsiung</v>
      </c>
      <c r="C415" s="224" t="str">
        <f t="shared" si="23"/>
        <v>KaohsiungFremantle</v>
      </c>
      <c r="D415" s="224" t="str">
        <f t="shared" si="22"/>
        <v>FremantleKaohsiung</v>
      </c>
      <c r="E415" s="210" t="s">
        <v>715</v>
      </c>
      <c r="F415" s="210" t="s">
        <v>492</v>
      </c>
      <c r="G415" s="210" t="s">
        <v>491</v>
      </c>
      <c r="H415" s="210" t="s">
        <v>601</v>
      </c>
      <c r="I415" s="210" t="s">
        <v>1195</v>
      </c>
      <c r="J415" s="210" t="s">
        <v>1193</v>
      </c>
      <c r="K415" s="210" t="s">
        <v>491</v>
      </c>
      <c r="L415" s="210" t="s">
        <v>492</v>
      </c>
      <c r="M415" s="210" t="s">
        <v>748</v>
      </c>
      <c r="N415" s="210" t="s">
        <v>491</v>
      </c>
      <c r="O415" s="199" t="s">
        <v>565</v>
      </c>
      <c r="P415" s="241">
        <v>123</v>
      </c>
      <c r="Q415" s="241">
        <v>123</v>
      </c>
      <c r="R415" s="241">
        <v>123</v>
      </c>
      <c r="S415" s="213" t="s">
        <v>695</v>
      </c>
      <c r="T415" s="213" t="s">
        <v>695</v>
      </c>
      <c r="U415" s="211">
        <v>3</v>
      </c>
      <c r="V415" s="212">
        <v>10</v>
      </c>
      <c r="W415" s="212" t="s">
        <v>695</v>
      </c>
      <c r="X415" s="201">
        <v>19</v>
      </c>
      <c r="Y415" s="202" t="s">
        <v>696</v>
      </c>
      <c r="Z415" s="203">
        <v>46265</v>
      </c>
      <c r="AA415" s="214" t="s">
        <v>1347</v>
      </c>
      <c r="AB415" s="284"/>
      <c r="AC415" s="284"/>
      <c r="AD415" s="284"/>
      <c r="AE415" s="284"/>
      <c r="AF415" s="284"/>
      <c r="AG415" s="284"/>
      <c r="AH415" s="284"/>
      <c r="AI415" s="285"/>
      <c r="AJ415" s="286"/>
      <c r="AK415" s="286"/>
      <c r="AL415" s="286"/>
    </row>
    <row r="416" spans="1:38" s="185" customFormat="1" ht="13.2" x14ac:dyDescent="0.25">
      <c r="A416" s="180"/>
      <c r="B416" s="224" t="str">
        <f t="shared" si="21"/>
        <v>KaohsiungBrisbaneKaohsiung</v>
      </c>
      <c r="C416" s="224" t="str">
        <f t="shared" si="23"/>
        <v>KaohsiungBrisbane</v>
      </c>
      <c r="D416" s="224" t="str">
        <f t="shared" si="22"/>
        <v>BrisbaneKaohsiung</v>
      </c>
      <c r="E416" s="210" t="s">
        <v>715</v>
      </c>
      <c r="F416" s="210" t="s">
        <v>492</v>
      </c>
      <c r="G416" s="210" t="s">
        <v>491</v>
      </c>
      <c r="H416" s="210" t="s">
        <v>599</v>
      </c>
      <c r="I416" s="210" t="s">
        <v>1196</v>
      </c>
      <c r="J416" s="210" t="s">
        <v>1193</v>
      </c>
      <c r="K416" s="210" t="s">
        <v>491</v>
      </c>
      <c r="L416" s="210" t="s">
        <v>492</v>
      </c>
      <c r="M416" s="210" t="s">
        <v>748</v>
      </c>
      <c r="N416" s="210" t="s">
        <v>491</v>
      </c>
      <c r="O416" s="199" t="s">
        <v>565</v>
      </c>
      <c r="P416" s="241">
        <v>94</v>
      </c>
      <c r="Q416" s="241">
        <v>94</v>
      </c>
      <c r="R416" s="241">
        <v>94</v>
      </c>
      <c r="S416" s="213" t="s">
        <v>695</v>
      </c>
      <c r="T416" s="213" t="s">
        <v>695</v>
      </c>
      <c r="U416" s="211">
        <v>3</v>
      </c>
      <c r="V416" s="212">
        <v>10</v>
      </c>
      <c r="W416" s="212" t="s">
        <v>695</v>
      </c>
      <c r="X416" s="201">
        <v>18</v>
      </c>
      <c r="Y416" s="202" t="s">
        <v>696</v>
      </c>
      <c r="Z416" s="203">
        <v>46265</v>
      </c>
      <c r="AA416" s="214" t="s">
        <v>1347</v>
      </c>
      <c r="AB416" s="284"/>
      <c r="AC416" s="284"/>
      <c r="AD416" s="284"/>
      <c r="AE416" s="284"/>
      <c r="AF416" s="284"/>
      <c r="AG416" s="284"/>
      <c r="AH416" s="284"/>
      <c r="AI416" s="285"/>
      <c r="AJ416" s="286"/>
      <c r="AK416" s="286"/>
      <c r="AL416" s="286"/>
    </row>
    <row r="417" spans="1:38" s="185" customFormat="1" ht="13.2" x14ac:dyDescent="0.25">
      <c r="A417" s="180"/>
      <c r="B417" s="224" t="str">
        <f t="shared" si="21"/>
        <v>KaohsiungAdelaideSingapore</v>
      </c>
      <c r="C417" s="224" t="str">
        <f t="shared" si="23"/>
        <v>KaohsiungAdelaide</v>
      </c>
      <c r="D417" s="224" t="str">
        <f t="shared" si="22"/>
        <v>AdelaideSingapore</v>
      </c>
      <c r="E417" s="210" t="s">
        <v>715</v>
      </c>
      <c r="F417" s="210" t="s">
        <v>492</v>
      </c>
      <c r="G417" s="210" t="s">
        <v>491</v>
      </c>
      <c r="H417" s="210" t="s">
        <v>600</v>
      </c>
      <c r="I417" s="210" t="s">
        <v>1197</v>
      </c>
      <c r="J417" s="210" t="s">
        <v>1193</v>
      </c>
      <c r="K417" s="210" t="s">
        <v>446</v>
      </c>
      <c r="L417" s="210" t="s">
        <v>446</v>
      </c>
      <c r="M417" s="210" t="s">
        <v>694</v>
      </c>
      <c r="N417" s="210" t="s">
        <v>446</v>
      </c>
      <c r="O417" s="199" t="s">
        <v>565</v>
      </c>
      <c r="P417" s="241">
        <v>195</v>
      </c>
      <c r="Q417" s="241">
        <v>195</v>
      </c>
      <c r="R417" s="241">
        <v>195</v>
      </c>
      <c r="S417" s="213" t="s">
        <v>695</v>
      </c>
      <c r="T417" s="213" t="s">
        <v>695</v>
      </c>
      <c r="U417" s="211">
        <v>3</v>
      </c>
      <c r="V417" s="212">
        <v>16</v>
      </c>
      <c r="W417" s="212" t="s">
        <v>695</v>
      </c>
      <c r="X417" s="201">
        <v>35</v>
      </c>
      <c r="Y417" s="202" t="s">
        <v>696</v>
      </c>
      <c r="Z417" s="203">
        <v>46265</v>
      </c>
      <c r="AA417" s="214" t="s">
        <v>1347</v>
      </c>
      <c r="AB417" s="284"/>
      <c r="AC417" s="284"/>
      <c r="AD417" s="284"/>
      <c r="AE417" s="284"/>
      <c r="AF417" s="284"/>
      <c r="AG417" s="284"/>
      <c r="AH417" s="284"/>
      <c r="AI417" s="285"/>
      <c r="AJ417" s="286"/>
      <c r="AK417" s="286"/>
      <c r="AL417" s="286"/>
    </row>
    <row r="418" spans="1:38" s="185" customFormat="1" ht="13.2" x14ac:dyDescent="0.25">
      <c r="A418" s="180"/>
      <c r="B418" s="224" t="str">
        <f t="shared" si="21"/>
        <v>KeelungSydneyKaohsiung</v>
      </c>
      <c r="C418" s="224" t="str">
        <f t="shared" si="23"/>
        <v>KeelungSydney</v>
      </c>
      <c r="D418" s="224" t="str">
        <f t="shared" si="22"/>
        <v>SydneyKaohsiung</v>
      </c>
      <c r="E418" s="210" t="s">
        <v>715</v>
      </c>
      <c r="F418" s="210" t="s">
        <v>492</v>
      </c>
      <c r="G418" s="210" t="s">
        <v>498</v>
      </c>
      <c r="H418" s="210" t="s">
        <v>597</v>
      </c>
      <c r="I418" s="210" t="s">
        <v>1198</v>
      </c>
      <c r="J418" s="210" t="s">
        <v>1199</v>
      </c>
      <c r="K418" s="210" t="s">
        <v>491</v>
      </c>
      <c r="L418" s="210" t="s">
        <v>492</v>
      </c>
      <c r="M418" s="210" t="s">
        <v>731</v>
      </c>
      <c r="N418" s="210" t="s">
        <v>491</v>
      </c>
      <c r="O418" s="199" t="s">
        <v>565</v>
      </c>
      <c r="P418" s="241">
        <v>91</v>
      </c>
      <c r="Q418" s="241">
        <v>91</v>
      </c>
      <c r="R418" s="241">
        <v>91</v>
      </c>
      <c r="S418" s="213" t="s">
        <v>695</v>
      </c>
      <c r="T418" s="213" t="s">
        <v>695</v>
      </c>
      <c r="U418" s="211">
        <v>3</v>
      </c>
      <c r="V418" s="212">
        <v>10</v>
      </c>
      <c r="W418" s="212" t="s">
        <v>695</v>
      </c>
      <c r="X418" s="201">
        <v>16</v>
      </c>
      <c r="Y418" s="202" t="s">
        <v>696</v>
      </c>
      <c r="Z418" s="203">
        <v>46265</v>
      </c>
      <c r="AA418" s="214" t="s">
        <v>1347</v>
      </c>
      <c r="AB418" s="284"/>
      <c r="AC418" s="284"/>
      <c r="AD418" s="284"/>
      <c r="AE418" s="284"/>
      <c r="AF418" s="284"/>
      <c r="AG418" s="284"/>
      <c r="AH418" s="284"/>
      <c r="AI418" s="285"/>
      <c r="AJ418" s="286"/>
      <c r="AK418" s="286"/>
      <c r="AL418" s="286"/>
    </row>
    <row r="419" spans="1:38" s="185" customFormat="1" ht="13.2" x14ac:dyDescent="0.25">
      <c r="A419" s="180"/>
      <c r="B419" s="224" t="str">
        <f t="shared" si="21"/>
        <v>KeelungMelbourneKaohsiung</v>
      </c>
      <c r="C419" s="224" t="str">
        <f t="shared" si="23"/>
        <v>KeelungMelbourne</v>
      </c>
      <c r="D419" s="224" t="str">
        <f t="shared" si="22"/>
        <v>MelbourneKaohsiung</v>
      </c>
      <c r="E419" s="210" t="s">
        <v>715</v>
      </c>
      <c r="F419" s="210" t="s">
        <v>492</v>
      </c>
      <c r="G419" s="210" t="s">
        <v>498</v>
      </c>
      <c r="H419" s="210" t="s">
        <v>598</v>
      </c>
      <c r="I419" s="210" t="s">
        <v>1200</v>
      </c>
      <c r="J419" s="210" t="s">
        <v>1199</v>
      </c>
      <c r="K419" s="210" t="s">
        <v>491</v>
      </c>
      <c r="L419" s="210" t="s">
        <v>492</v>
      </c>
      <c r="M419" s="210" t="s">
        <v>731</v>
      </c>
      <c r="N419" s="210" t="s">
        <v>491</v>
      </c>
      <c r="O419" s="199" t="s">
        <v>565</v>
      </c>
      <c r="P419" s="241">
        <v>91</v>
      </c>
      <c r="Q419" s="241">
        <v>91</v>
      </c>
      <c r="R419" s="241">
        <v>91</v>
      </c>
      <c r="S419" s="213" t="s">
        <v>695</v>
      </c>
      <c r="T419" s="213" t="s">
        <v>695</v>
      </c>
      <c r="U419" s="211">
        <v>3</v>
      </c>
      <c r="V419" s="212">
        <v>10</v>
      </c>
      <c r="W419" s="212" t="s">
        <v>695</v>
      </c>
      <c r="X419" s="201">
        <v>13</v>
      </c>
      <c r="Y419" s="202" t="s">
        <v>696</v>
      </c>
      <c r="Z419" s="203">
        <v>46265</v>
      </c>
      <c r="AA419" s="214" t="s">
        <v>1347</v>
      </c>
      <c r="AB419" s="284"/>
      <c r="AC419" s="284"/>
      <c r="AD419" s="284"/>
      <c r="AE419" s="284"/>
      <c r="AF419" s="284"/>
      <c r="AG419" s="284"/>
      <c r="AH419" s="284"/>
      <c r="AI419" s="285"/>
      <c r="AJ419" s="286"/>
      <c r="AK419" s="286"/>
      <c r="AL419" s="286"/>
    </row>
    <row r="420" spans="1:38" s="185" customFormat="1" ht="13.2" x14ac:dyDescent="0.25">
      <c r="A420" s="180"/>
      <c r="B420" s="224" t="str">
        <f t="shared" si="21"/>
        <v>KeelungFremantleKaohsiung</v>
      </c>
      <c r="C420" s="224" t="str">
        <f t="shared" si="23"/>
        <v>KeelungFremantle</v>
      </c>
      <c r="D420" s="224" t="str">
        <f t="shared" si="22"/>
        <v>FremantleKaohsiung</v>
      </c>
      <c r="E420" s="210" t="s">
        <v>715</v>
      </c>
      <c r="F420" s="210" t="s">
        <v>492</v>
      </c>
      <c r="G420" s="210" t="s">
        <v>498</v>
      </c>
      <c r="H420" s="210" t="s">
        <v>601</v>
      </c>
      <c r="I420" s="210" t="s">
        <v>1201</v>
      </c>
      <c r="J420" s="210" t="s">
        <v>1199</v>
      </c>
      <c r="K420" s="210" t="s">
        <v>491</v>
      </c>
      <c r="L420" s="210" t="s">
        <v>492</v>
      </c>
      <c r="M420" s="210" t="s">
        <v>731</v>
      </c>
      <c r="N420" s="210" t="s">
        <v>491</v>
      </c>
      <c r="O420" s="199" t="s">
        <v>565</v>
      </c>
      <c r="P420" s="241">
        <v>123</v>
      </c>
      <c r="Q420" s="241">
        <v>123</v>
      </c>
      <c r="R420" s="241">
        <v>123</v>
      </c>
      <c r="S420" s="213" t="s">
        <v>695</v>
      </c>
      <c r="T420" s="213" t="s">
        <v>695</v>
      </c>
      <c r="U420" s="211">
        <v>3</v>
      </c>
      <c r="V420" s="212">
        <v>10</v>
      </c>
      <c r="W420" s="212" t="s">
        <v>695</v>
      </c>
      <c r="X420" s="201">
        <v>19</v>
      </c>
      <c r="Y420" s="202" t="s">
        <v>696</v>
      </c>
      <c r="Z420" s="203">
        <v>46265</v>
      </c>
      <c r="AA420" s="214" t="s">
        <v>1347</v>
      </c>
      <c r="AB420" s="284"/>
      <c r="AC420" s="284"/>
      <c r="AD420" s="284"/>
      <c r="AE420" s="284"/>
      <c r="AF420" s="284"/>
      <c r="AG420" s="284"/>
      <c r="AH420" s="284"/>
      <c r="AI420" s="285"/>
      <c r="AJ420" s="286"/>
      <c r="AK420" s="286"/>
      <c r="AL420" s="286"/>
    </row>
    <row r="421" spans="1:38" s="185" customFormat="1" ht="13.2" x14ac:dyDescent="0.25">
      <c r="A421" s="180"/>
      <c r="B421" s="224" t="str">
        <f t="shared" si="21"/>
        <v>KeelungBrisbaneKaohsiung</v>
      </c>
      <c r="C421" s="224" t="str">
        <f t="shared" si="23"/>
        <v>KeelungBrisbane</v>
      </c>
      <c r="D421" s="224" t="str">
        <f t="shared" si="22"/>
        <v>BrisbaneKaohsiung</v>
      </c>
      <c r="E421" s="210" t="s">
        <v>715</v>
      </c>
      <c r="F421" s="210" t="s">
        <v>492</v>
      </c>
      <c r="G421" s="210" t="s">
        <v>498</v>
      </c>
      <c r="H421" s="210" t="s">
        <v>599</v>
      </c>
      <c r="I421" s="210" t="s">
        <v>1202</v>
      </c>
      <c r="J421" s="210" t="s">
        <v>1199</v>
      </c>
      <c r="K421" s="210" t="s">
        <v>491</v>
      </c>
      <c r="L421" s="210" t="s">
        <v>492</v>
      </c>
      <c r="M421" s="210" t="s">
        <v>731</v>
      </c>
      <c r="N421" s="210" t="s">
        <v>491</v>
      </c>
      <c r="O421" s="199" t="s">
        <v>565</v>
      </c>
      <c r="P421" s="241">
        <v>94</v>
      </c>
      <c r="Q421" s="241">
        <v>94</v>
      </c>
      <c r="R421" s="241">
        <v>94</v>
      </c>
      <c r="S421" s="213" t="s">
        <v>695</v>
      </c>
      <c r="T421" s="213" t="s">
        <v>695</v>
      </c>
      <c r="U421" s="211">
        <v>3</v>
      </c>
      <c r="V421" s="212">
        <v>10</v>
      </c>
      <c r="W421" s="212" t="s">
        <v>695</v>
      </c>
      <c r="X421" s="201">
        <v>18</v>
      </c>
      <c r="Y421" s="202" t="s">
        <v>696</v>
      </c>
      <c r="Z421" s="203">
        <v>46265</v>
      </c>
      <c r="AA421" s="214" t="s">
        <v>1347</v>
      </c>
      <c r="AB421" s="284"/>
      <c r="AC421" s="284"/>
      <c r="AD421" s="284"/>
      <c r="AE421" s="284"/>
      <c r="AF421" s="284"/>
      <c r="AG421" s="284"/>
      <c r="AH421" s="284"/>
      <c r="AI421" s="285"/>
      <c r="AJ421" s="286"/>
      <c r="AK421" s="286"/>
      <c r="AL421" s="286"/>
    </row>
    <row r="422" spans="1:38" s="185" customFormat="1" ht="13.2" x14ac:dyDescent="0.25">
      <c r="A422" s="180"/>
      <c r="B422" s="224" t="str">
        <f t="shared" si="21"/>
        <v>KeelungAdelaideSingapore</v>
      </c>
      <c r="C422" s="224" t="str">
        <f t="shared" si="23"/>
        <v>KeelungAdelaide</v>
      </c>
      <c r="D422" s="224" t="str">
        <f t="shared" si="22"/>
        <v>AdelaideSingapore</v>
      </c>
      <c r="E422" s="210" t="s">
        <v>715</v>
      </c>
      <c r="F422" s="210" t="s">
        <v>492</v>
      </c>
      <c r="G422" s="210" t="s">
        <v>498</v>
      </c>
      <c r="H422" s="210" t="s">
        <v>600</v>
      </c>
      <c r="I422" s="210" t="s">
        <v>1203</v>
      </c>
      <c r="J422" s="210" t="s">
        <v>1199</v>
      </c>
      <c r="K422" s="210" t="s">
        <v>446</v>
      </c>
      <c r="L422" s="210" t="s">
        <v>446</v>
      </c>
      <c r="M422" s="210" t="s">
        <v>694</v>
      </c>
      <c r="N422" s="210" t="s">
        <v>446</v>
      </c>
      <c r="O422" s="199" t="s">
        <v>565</v>
      </c>
      <c r="P422" s="241">
        <v>195</v>
      </c>
      <c r="Q422" s="241">
        <v>195</v>
      </c>
      <c r="R422" s="241">
        <v>195</v>
      </c>
      <c r="S422" s="213" t="s">
        <v>695</v>
      </c>
      <c r="T422" s="213" t="s">
        <v>695</v>
      </c>
      <c r="U422" s="211">
        <v>3</v>
      </c>
      <c r="V422" s="212">
        <v>16</v>
      </c>
      <c r="W422" s="212" t="s">
        <v>695</v>
      </c>
      <c r="X422" s="201">
        <v>35</v>
      </c>
      <c r="Y422" s="202" t="s">
        <v>696</v>
      </c>
      <c r="Z422" s="203">
        <v>46265</v>
      </c>
      <c r="AA422" s="214" t="s">
        <v>1347</v>
      </c>
      <c r="AB422" s="284"/>
      <c r="AC422" s="284"/>
      <c r="AD422" s="284"/>
      <c r="AE422" s="284"/>
      <c r="AF422" s="284"/>
      <c r="AG422" s="284"/>
      <c r="AH422" s="284"/>
      <c r="AI422" s="285"/>
      <c r="AJ422" s="286"/>
      <c r="AK422" s="286"/>
      <c r="AL422" s="286"/>
    </row>
    <row r="423" spans="1:38" s="185" customFormat="1" ht="13.2" x14ac:dyDescent="0.25">
      <c r="A423" s="180"/>
      <c r="B423" s="224" t="str">
        <f t="shared" si="21"/>
        <v>BangkokSydneySingapore</v>
      </c>
      <c r="C423" s="224" t="str">
        <f t="shared" si="23"/>
        <v>BangkokSydney</v>
      </c>
      <c r="D423" s="224" t="str">
        <f t="shared" si="22"/>
        <v>SydneySingapore</v>
      </c>
      <c r="E423" s="210" t="s">
        <v>715</v>
      </c>
      <c r="F423" s="210" t="s">
        <v>501</v>
      </c>
      <c r="G423" s="210" t="s">
        <v>500</v>
      </c>
      <c r="H423" s="210" t="s">
        <v>597</v>
      </c>
      <c r="I423" s="210" t="s">
        <v>1204</v>
      </c>
      <c r="J423" s="210" t="s">
        <v>1205</v>
      </c>
      <c r="K423" s="210" t="s">
        <v>446</v>
      </c>
      <c r="L423" s="210" t="s">
        <v>446</v>
      </c>
      <c r="M423" s="210" t="s">
        <v>694</v>
      </c>
      <c r="N423" s="210" t="s">
        <v>446</v>
      </c>
      <c r="O423" s="199" t="s">
        <v>565</v>
      </c>
      <c r="P423" s="241">
        <v>73</v>
      </c>
      <c r="Q423" s="241">
        <v>73</v>
      </c>
      <c r="R423" s="241">
        <v>73</v>
      </c>
      <c r="S423" s="213" t="s">
        <v>695</v>
      </c>
      <c r="T423" s="213" t="s">
        <v>695</v>
      </c>
      <c r="U423" s="211">
        <v>3</v>
      </c>
      <c r="V423" s="212">
        <v>9</v>
      </c>
      <c r="W423" s="212" t="s">
        <v>695</v>
      </c>
      <c r="X423" s="201">
        <v>29</v>
      </c>
      <c r="Y423" s="202" t="s">
        <v>696</v>
      </c>
      <c r="Z423" s="203">
        <v>46265</v>
      </c>
      <c r="AA423" s="214" t="s">
        <v>1347</v>
      </c>
      <c r="AB423" s="284"/>
      <c r="AC423" s="284"/>
      <c r="AD423" s="284"/>
      <c r="AE423" s="284"/>
      <c r="AF423" s="284"/>
      <c r="AG423" s="284"/>
      <c r="AH423" s="284"/>
      <c r="AI423" s="285"/>
      <c r="AJ423" s="286"/>
      <c r="AK423" s="286"/>
      <c r="AL423" s="286"/>
    </row>
    <row r="424" spans="1:38" s="185" customFormat="1" ht="13.2" x14ac:dyDescent="0.25">
      <c r="A424" s="180"/>
      <c r="B424" s="224" t="str">
        <f t="shared" si="21"/>
        <v>BangkokMelbourneSingapore</v>
      </c>
      <c r="C424" s="224" t="str">
        <f t="shared" si="23"/>
        <v>BangkokMelbourne</v>
      </c>
      <c r="D424" s="224" t="str">
        <f t="shared" si="22"/>
        <v>MelbourneSingapore</v>
      </c>
      <c r="E424" s="210" t="s">
        <v>715</v>
      </c>
      <c r="F424" s="210" t="s">
        <v>501</v>
      </c>
      <c r="G424" s="210" t="s">
        <v>500</v>
      </c>
      <c r="H424" s="210" t="s">
        <v>598</v>
      </c>
      <c r="I424" s="210" t="s">
        <v>1206</v>
      </c>
      <c r="J424" s="210" t="s">
        <v>1205</v>
      </c>
      <c r="K424" s="210" t="s">
        <v>446</v>
      </c>
      <c r="L424" s="210" t="s">
        <v>446</v>
      </c>
      <c r="M424" s="210" t="s">
        <v>694</v>
      </c>
      <c r="N424" s="210" t="s">
        <v>446</v>
      </c>
      <c r="O424" s="199" t="s">
        <v>565</v>
      </c>
      <c r="P424" s="241">
        <v>73</v>
      </c>
      <c r="Q424" s="241">
        <v>73</v>
      </c>
      <c r="R424" s="241">
        <v>73</v>
      </c>
      <c r="S424" s="213" t="s">
        <v>695</v>
      </c>
      <c r="T424" s="213" t="s">
        <v>695</v>
      </c>
      <c r="U424" s="211">
        <v>3</v>
      </c>
      <c r="V424" s="212">
        <v>9</v>
      </c>
      <c r="W424" s="212" t="s">
        <v>695</v>
      </c>
      <c r="X424" s="201">
        <v>25</v>
      </c>
      <c r="Y424" s="202" t="s">
        <v>696</v>
      </c>
      <c r="Z424" s="203">
        <v>46265</v>
      </c>
      <c r="AA424" s="214" t="s">
        <v>1347</v>
      </c>
      <c r="AB424" s="284"/>
      <c r="AC424" s="284"/>
      <c r="AD424" s="284"/>
      <c r="AE424" s="284"/>
      <c r="AF424" s="284"/>
      <c r="AG424" s="284"/>
      <c r="AH424" s="284"/>
      <c r="AI424" s="285"/>
      <c r="AJ424" s="286"/>
      <c r="AK424" s="286"/>
      <c r="AL424" s="286"/>
    </row>
    <row r="425" spans="1:38" s="185" customFormat="1" ht="13.2" x14ac:dyDescent="0.25">
      <c r="A425" s="180"/>
      <c r="B425" s="224" t="str">
        <f t="shared" si="21"/>
        <v>BangkokFremantleSingapore</v>
      </c>
      <c r="C425" s="224" t="str">
        <f t="shared" si="23"/>
        <v>BangkokFremantle</v>
      </c>
      <c r="D425" s="224" t="str">
        <f t="shared" si="22"/>
        <v>FremantleSingapore</v>
      </c>
      <c r="E425" s="210" t="s">
        <v>715</v>
      </c>
      <c r="F425" s="210" t="s">
        <v>501</v>
      </c>
      <c r="G425" s="210" t="s">
        <v>500</v>
      </c>
      <c r="H425" s="210" t="s">
        <v>601</v>
      </c>
      <c r="I425" s="210" t="s">
        <v>1207</v>
      </c>
      <c r="J425" s="210" t="s">
        <v>1205</v>
      </c>
      <c r="K425" s="210" t="s">
        <v>446</v>
      </c>
      <c r="L425" s="210" t="s">
        <v>446</v>
      </c>
      <c r="M425" s="210" t="s">
        <v>694</v>
      </c>
      <c r="N425" s="210" t="s">
        <v>446</v>
      </c>
      <c r="O425" s="199" t="s">
        <v>565</v>
      </c>
      <c r="P425" s="241">
        <v>73</v>
      </c>
      <c r="Q425" s="241">
        <v>73</v>
      </c>
      <c r="R425" s="241">
        <v>73</v>
      </c>
      <c r="S425" s="213" t="s">
        <v>695</v>
      </c>
      <c r="T425" s="213" t="s">
        <v>695</v>
      </c>
      <c r="U425" s="211">
        <v>3</v>
      </c>
      <c r="V425" s="212">
        <v>9</v>
      </c>
      <c r="W425" s="212" t="s">
        <v>695</v>
      </c>
      <c r="X425" s="201">
        <v>24</v>
      </c>
      <c r="Y425" s="202" t="s">
        <v>696</v>
      </c>
      <c r="Z425" s="203">
        <v>46265</v>
      </c>
      <c r="AA425" s="214" t="s">
        <v>1347</v>
      </c>
      <c r="AB425" s="284"/>
      <c r="AC425" s="284"/>
      <c r="AD425" s="284"/>
      <c r="AE425" s="284"/>
      <c r="AF425" s="284"/>
      <c r="AG425" s="284"/>
      <c r="AH425" s="284"/>
      <c r="AI425" s="285"/>
      <c r="AJ425" s="286"/>
      <c r="AK425" s="286"/>
      <c r="AL425" s="286"/>
    </row>
    <row r="426" spans="1:38" s="185" customFormat="1" ht="13.2" x14ac:dyDescent="0.25">
      <c r="A426" s="180"/>
      <c r="B426" s="224" t="str">
        <f t="shared" si="21"/>
        <v>BangkokBrisbaneSingapore</v>
      </c>
      <c r="C426" s="224" t="str">
        <f t="shared" si="23"/>
        <v>BangkokBrisbane</v>
      </c>
      <c r="D426" s="224" t="str">
        <f t="shared" si="22"/>
        <v>BrisbaneSingapore</v>
      </c>
      <c r="E426" s="210" t="s">
        <v>715</v>
      </c>
      <c r="F426" s="210" t="s">
        <v>501</v>
      </c>
      <c r="G426" s="210" t="s">
        <v>500</v>
      </c>
      <c r="H426" s="210" t="s">
        <v>599</v>
      </c>
      <c r="I426" s="210" t="s">
        <v>1208</v>
      </c>
      <c r="J426" s="210" t="s">
        <v>1205</v>
      </c>
      <c r="K426" s="210" t="s">
        <v>446</v>
      </c>
      <c r="L426" s="210" t="s">
        <v>446</v>
      </c>
      <c r="M426" s="210" t="s">
        <v>694</v>
      </c>
      <c r="N426" s="210" t="s">
        <v>446</v>
      </c>
      <c r="O426" s="199" t="s">
        <v>565</v>
      </c>
      <c r="P426" s="241">
        <v>73</v>
      </c>
      <c r="Q426" s="241">
        <v>73</v>
      </c>
      <c r="R426" s="241">
        <v>73</v>
      </c>
      <c r="S426" s="213" t="s">
        <v>695</v>
      </c>
      <c r="T426" s="213" t="s">
        <v>695</v>
      </c>
      <c r="U426" s="211">
        <v>3</v>
      </c>
      <c r="V426" s="212">
        <v>9</v>
      </c>
      <c r="W426" s="212" t="s">
        <v>695</v>
      </c>
      <c r="X426" s="201">
        <v>25</v>
      </c>
      <c r="Y426" s="202" t="s">
        <v>696</v>
      </c>
      <c r="Z426" s="203">
        <v>46265</v>
      </c>
      <c r="AA426" s="214" t="s">
        <v>1347</v>
      </c>
      <c r="AB426" s="284"/>
      <c r="AC426" s="284"/>
      <c r="AD426" s="284"/>
      <c r="AE426" s="284"/>
      <c r="AF426" s="284"/>
      <c r="AG426" s="284"/>
      <c r="AH426" s="284"/>
      <c r="AI426" s="285"/>
      <c r="AJ426" s="286"/>
      <c r="AK426" s="286"/>
      <c r="AL426" s="286"/>
    </row>
    <row r="427" spans="1:38" s="185" customFormat="1" ht="13.2" x14ac:dyDescent="0.25">
      <c r="A427" s="180"/>
      <c r="B427" s="224" t="str">
        <f t="shared" si="21"/>
        <v>BangkokAdelaideSingapore</v>
      </c>
      <c r="C427" s="224" t="str">
        <f t="shared" si="23"/>
        <v>BangkokAdelaide</v>
      </c>
      <c r="D427" s="224" t="str">
        <f t="shared" si="22"/>
        <v>AdelaideSingapore</v>
      </c>
      <c r="E427" s="210" t="s">
        <v>715</v>
      </c>
      <c r="F427" s="210" t="s">
        <v>501</v>
      </c>
      <c r="G427" s="210" t="s">
        <v>500</v>
      </c>
      <c r="H427" s="210" t="s">
        <v>600</v>
      </c>
      <c r="I427" s="210" t="s">
        <v>1209</v>
      </c>
      <c r="J427" s="210" t="s">
        <v>1205</v>
      </c>
      <c r="K427" s="210" t="s">
        <v>446</v>
      </c>
      <c r="L427" s="210" t="s">
        <v>446</v>
      </c>
      <c r="M427" s="210" t="s">
        <v>694</v>
      </c>
      <c r="N427" s="210" t="s">
        <v>446</v>
      </c>
      <c r="O427" s="199" t="s">
        <v>565</v>
      </c>
      <c r="P427" s="241">
        <v>73</v>
      </c>
      <c r="Q427" s="241">
        <v>73</v>
      </c>
      <c r="R427" s="241">
        <v>73</v>
      </c>
      <c r="S427" s="213" t="s">
        <v>695</v>
      </c>
      <c r="T427" s="213" t="s">
        <v>695</v>
      </c>
      <c r="U427" s="211">
        <v>3</v>
      </c>
      <c r="V427" s="212">
        <v>9</v>
      </c>
      <c r="W427" s="212" t="s">
        <v>695</v>
      </c>
      <c r="X427" s="201">
        <v>34</v>
      </c>
      <c r="Y427" s="202" t="s">
        <v>696</v>
      </c>
      <c r="Z427" s="203">
        <v>46265</v>
      </c>
      <c r="AA427" s="214" t="s">
        <v>1347</v>
      </c>
      <c r="AB427" s="284"/>
      <c r="AC427" s="284"/>
      <c r="AD427" s="284"/>
      <c r="AE427" s="284"/>
      <c r="AF427" s="284"/>
      <c r="AG427" s="284"/>
      <c r="AH427" s="284"/>
      <c r="AI427" s="285"/>
      <c r="AJ427" s="286"/>
      <c r="AK427" s="286"/>
      <c r="AL427" s="286"/>
    </row>
    <row r="428" spans="1:38" s="185" customFormat="1" ht="13.2" x14ac:dyDescent="0.25">
      <c r="A428" s="180"/>
      <c r="B428" s="224" t="str">
        <f t="shared" si="21"/>
        <v>Lat KrabangSydneySingapore</v>
      </c>
      <c r="C428" s="224" t="str">
        <f t="shared" si="23"/>
        <v>Lat KrabangSydney</v>
      </c>
      <c r="D428" s="224" t="str">
        <f t="shared" si="22"/>
        <v>SydneySingapore</v>
      </c>
      <c r="E428" s="210" t="s">
        <v>715</v>
      </c>
      <c r="F428" s="210" t="s">
        <v>501</v>
      </c>
      <c r="G428" s="210" t="s">
        <v>507</v>
      </c>
      <c r="H428" s="210" t="s">
        <v>597</v>
      </c>
      <c r="I428" s="210" t="s">
        <v>1210</v>
      </c>
      <c r="J428" s="210" t="s">
        <v>1211</v>
      </c>
      <c r="K428" s="210" t="s">
        <v>446</v>
      </c>
      <c r="L428" s="210" t="s">
        <v>446</v>
      </c>
      <c r="M428" s="210" t="s">
        <v>694</v>
      </c>
      <c r="N428" s="210" t="s">
        <v>446</v>
      </c>
      <c r="O428" s="199" t="s">
        <v>565</v>
      </c>
      <c r="P428" s="241">
        <v>73</v>
      </c>
      <c r="Q428" s="241">
        <v>73</v>
      </c>
      <c r="R428" s="241">
        <v>73</v>
      </c>
      <c r="S428" s="213" t="s">
        <v>695</v>
      </c>
      <c r="T428" s="213" t="s">
        <v>695</v>
      </c>
      <c r="U428" s="211">
        <v>3</v>
      </c>
      <c r="V428" s="212">
        <v>9</v>
      </c>
      <c r="W428" s="212" t="s">
        <v>695</v>
      </c>
      <c r="X428" s="201">
        <v>29</v>
      </c>
      <c r="Y428" s="202" t="s">
        <v>696</v>
      </c>
      <c r="Z428" s="203">
        <v>46265</v>
      </c>
      <c r="AA428" s="214" t="s">
        <v>1347</v>
      </c>
      <c r="AB428" s="284"/>
      <c r="AC428" s="284"/>
      <c r="AD428" s="284"/>
      <c r="AE428" s="284"/>
      <c r="AF428" s="284"/>
      <c r="AG428" s="284"/>
      <c r="AH428" s="284"/>
      <c r="AI428" s="285"/>
      <c r="AJ428" s="286"/>
      <c r="AK428" s="286"/>
      <c r="AL428" s="286"/>
    </row>
    <row r="429" spans="1:38" s="185" customFormat="1" ht="13.2" x14ac:dyDescent="0.25">
      <c r="A429" s="180"/>
      <c r="B429" s="224" t="str">
        <f t="shared" si="21"/>
        <v>Lat KrabangMelbourneSingapore</v>
      </c>
      <c r="C429" s="224" t="str">
        <f t="shared" si="23"/>
        <v>Lat KrabangMelbourne</v>
      </c>
      <c r="D429" s="224" t="str">
        <f t="shared" si="22"/>
        <v>MelbourneSingapore</v>
      </c>
      <c r="E429" s="210" t="s">
        <v>715</v>
      </c>
      <c r="F429" s="210" t="s">
        <v>501</v>
      </c>
      <c r="G429" s="210" t="s">
        <v>507</v>
      </c>
      <c r="H429" s="210" t="s">
        <v>598</v>
      </c>
      <c r="I429" s="210" t="s">
        <v>1212</v>
      </c>
      <c r="J429" s="210" t="s">
        <v>1211</v>
      </c>
      <c r="K429" s="210" t="s">
        <v>446</v>
      </c>
      <c r="L429" s="210" t="s">
        <v>446</v>
      </c>
      <c r="M429" s="210" t="s">
        <v>694</v>
      </c>
      <c r="N429" s="210" t="s">
        <v>446</v>
      </c>
      <c r="O429" s="199" t="s">
        <v>565</v>
      </c>
      <c r="P429" s="241">
        <v>73</v>
      </c>
      <c r="Q429" s="241">
        <v>73</v>
      </c>
      <c r="R429" s="241">
        <v>73</v>
      </c>
      <c r="S429" s="213" t="s">
        <v>695</v>
      </c>
      <c r="T429" s="213" t="s">
        <v>695</v>
      </c>
      <c r="U429" s="211">
        <v>3</v>
      </c>
      <c r="V429" s="212">
        <v>9</v>
      </c>
      <c r="W429" s="212" t="s">
        <v>695</v>
      </c>
      <c r="X429" s="201">
        <v>25</v>
      </c>
      <c r="Y429" s="202" t="s">
        <v>696</v>
      </c>
      <c r="Z429" s="203">
        <v>46265</v>
      </c>
      <c r="AA429" s="214" t="s">
        <v>1347</v>
      </c>
      <c r="AB429" s="284"/>
      <c r="AC429" s="284"/>
      <c r="AD429" s="284"/>
      <c r="AE429" s="284"/>
      <c r="AF429" s="284"/>
      <c r="AG429" s="284"/>
      <c r="AH429" s="284"/>
      <c r="AI429" s="285"/>
      <c r="AJ429" s="286"/>
      <c r="AK429" s="286"/>
      <c r="AL429" s="286"/>
    </row>
    <row r="430" spans="1:38" s="185" customFormat="1" ht="13.2" x14ac:dyDescent="0.25">
      <c r="A430" s="180"/>
      <c r="B430" s="224" t="str">
        <f t="shared" si="21"/>
        <v>Lat KrabangFremantleSingapore</v>
      </c>
      <c r="C430" s="224" t="str">
        <f t="shared" si="23"/>
        <v>Lat KrabangFremantle</v>
      </c>
      <c r="D430" s="224" t="str">
        <f t="shared" si="22"/>
        <v>FremantleSingapore</v>
      </c>
      <c r="E430" s="210" t="s">
        <v>715</v>
      </c>
      <c r="F430" s="210" t="s">
        <v>501</v>
      </c>
      <c r="G430" s="210" t="s">
        <v>507</v>
      </c>
      <c r="H430" s="210" t="s">
        <v>601</v>
      </c>
      <c r="I430" s="210" t="s">
        <v>1213</v>
      </c>
      <c r="J430" s="210" t="s">
        <v>1211</v>
      </c>
      <c r="K430" s="210" t="s">
        <v>446</v>
      </c>
      <c r="L430" s="210" t="s">
        <v>446</v>
      </c>
      <c r="M430" s="210" t="s">
        <v>694</v>
      </c>
      <c r="N430" s="210" t="s">
        <v>446</v>
      </c>
      <c r="O430" s="199" t="s">
        <v>565</v>
      </c>
      <c r="P430" s="241">
        <v>87</v>
      </c>
      <c r="Q430" s="241">
        <v>87</v>
      </c>
      <c r="R430" s="241">
        <v>87</v>
      </c>
      <c r="S430" s="213" t="s">
        <v>695</v>
      </c>
      <c r="T430" s="213" t="s">
        <v>695</v>
      </c>
      <c r="U430" s="211">
        <v>3</v>
      </c>
      <c r="V430" s="212">
        <v>9</v>
      </c>
      <c r="W430" s="212" t="s">
        <v>695</v>
      </c>
      <c r="X430" s="201">
        <v>24</v>
      </c>
      <c r="Y430" s="202" t="s">
        <v>696</v>
      </c>
      <c r="Z430" s="203">
        <v>46265</v>
      </c>
      <c r="AA430" s="214" t="s">
        <v>1347</v>
      </c>
      <c r="AB430" s="284"/>
      <c r="AC430" s="284"/>
      <c r="AD430" s="284"/>
      <c r="AE430" s="284"/>
      <c r="AF430" s="284"/>
      <c r="AG430" s="284"/>
      <c r="AH430" s="284"/>
      <c r="AI430" s="285"/>
      <c r="AJ430" s="286"/>
      <c r="AK430" s="286"/>
      <c r="AL430" s="286"/>
    </row>
    <row r="431" spans="1:38" s="185" customFormat="1" ht="13.2" x14ac:dyDescent="0.25">
      <c r="A431" s="180"/>
      <c r="B431" s="224" t="str">
        <f t="shared" si="21"/>
        <v>Lat KrabangBrisbaneSingapore</v>
      </c>
      <c r="C431" s="224" t="str">
        <f t="shared" si="23"/>
        <v>Lat KrabangBrisbane</v>
      </c>
      <c r="D431" s="224" t="str">
        <f t="shared" si="22"/>
        <v>BrisbaneSingapore</v>
      </c>
      <c r="E431" s="210" t="s">
        <v>715</v>
      </c>
      <c r="F431" s="210" t="s">
        <v>501</v>
      </c>
      <c r="G431" s="210" t="s">
        <v>507</v>
      </c>
      <c r="H431" s="210" t="s">
        <v>599</v>
      </c>
      <c r="I431" s="210" t="s">
        <v>1214</v>
      </c>
      <c r="J431" s="210" t="s">
        <v>1211</v>
      </c>
      <c r="K431" s="210" t="s">
        <v>446</v>
      </c>
      <c r="L431" s="210" t="s">
        <v>446</v>
      </c>
      <c r="M431" s="210" t="s">
        <v>694</v>
      </c>
      <c r="N431" s="210" t="s">
        <v>446</v>
      </c>
      <c r="O431" s="199" t="s">
        <v>565</v>
      </c>
      <c r="P431" s="241">
        <v>73</v>
      </c>
      <c r="Q431" s="241">
        <v>73</v>
      </c>
      <c r="R431" s="241">
        <v>73</v>
      </c>
      <c r="S431" s="213" t="s">
        <v>695</v>
      </c>
      <c r="T431" s="213" t="s">
        <v>695</v>
      </c>
      <c r="U431" s="211">
        <v>3</v>
      </c>
      <c r="V431" s="212">
        <v>9</v>
      </c>
      <c r="W431" s="212" t="s">
        <v>695</v>
      </c>
      <c r="X431" s="201">
        <v>25</v>
      </c>
      <c r="Y431" s="202" t="s">
        <v>696</v>
      </c>
      <c r="Z431" s="203">
        <v>46265</v>
      </c>
      <c r="AA431" s="214" t="s">
        <v>1347</v>
      </c>
      <c r="AB431" s="284"/>
      <c r="AC431" s="284"/>
      <c r="AD431" s="284"/>
      <c r="AE431" s="284"/>
      <c r="AF431" s="284"/>
      <c r="AG431" s="284"/>
      <c r="AH431" s="284"/>
      <c r="AI431" s="285"/>
      <c r="AJ431" s="286"/>
      <c r="AK431" s="286"/>
      <c r="AL431" s="286"/>
    </row>
    <row r="432" spans="1:38" s="185" customFormat="1" ht="13.2" x14ac:dyDescent="0.25">
      <c r="A432" s="180"/>
      <c r="B432" s="224" t="str">
        <f t="shared" si="21"/>
        <v>Lat KrabangAdelaideSingapore</v>
      </c>
      <c r="C432" s="224" t="str">
        <f t="shared" si="23"/>
        <v>Lat KrabangAdelaide</v>
      </c>
      <c r="D432" s="224" t="str">
        <f t="shared" si="22"/>
        <v>AdelaideSingapore</v>
      </c>
      <c r="E432" s="210" t="s">
        <v>715</v>
      </c>
      <c r="F432" s="210" t="s">
        <v>501</v>
      </c>
      <c r="G432" s="210" t="s">
        <v>507</v>
      </c>
      <c r="H432" s="210" t="s">
        <v>600</v>
      </c>
      <c r="I432" s="210" t="s">
        <v>1215</v>
      </c>
      <c r="J432" s="210" t="s">
        <v>1211</v>
      </c>
      <c r="K432" s="210" t="s">
        <v>446</v>
      </c>
      <c r="L432" s="210" t="s">
        <v>446</v>
      </c>
      <c r="M432" s="210" t="s">
        <v>694</v>
      </c>
      <c r="N432" s="210" t="s">
        <v>446</v>
      </c>
      <c r="O432" s="199" t="s">
        <v>565</v>
      </c>
      <c r="P432" s="241">
        <v>90</v>
      </c>
      <c r="Q432" s="241">
        <v>90</v>
      </c>
      <c r="R432" s="241">
        <v>90</v>
      </c>
      <c r="S432" s="213" t="s">
        <v>695</v>
      </c>
      <c r="T432" s="213" t="s">
        <v>695</v>
      </c>
      <c r="U432" s="211">
        <v>3</v>
      </c>
      <c r="V432" s="212">
        <v>9</v>
      </c>
      <c r="W432" s="212" t="s">
        <v>695</v>
      </c>
      <c r="X432" s="201">
        <v>34</v>
      </c>
      <c r="Y432" s="202" t="s">
        <v>696</v>
      </c>
      <c r="Z432" s="203">
        <v>46265</v>
      </c>
      <c r="AA432" s="214" t="s">
        <v>1347</v>
      </c>
      <c r="AB432" s="284"/>
      <c r="AC432" s="284"/>
      <c r="AD432" s="284"/>
      <c r="AE432" s="284"/>
      <c r="AF432" s="284"/>
      <c r="AG432" s="284"/>
      <c r="AH432" s="284"/>
      <c r="AI432" s="285"/>
      <c r="AJ432" s="286"/>
      <c r="AK432" s="286"/>
      <c r="AL432" s="286"/>
    </row>
    <row r="433" spans="1:38" s="185" customFormat="1" ht="26.4" x14ac:dyDescent="0.25">
      <c r="A433" s="180"/>
      <c r="B433" s="224" t="str">
        <f t="shared" si="21"/>
        <v>IstanbulSydneySingapore</v>
      </c>
      <c r="C433" s="224" t="str">
        <f t="shared" si="23"/>
        <v>IstanbulSydney</v>
      </c>
      <c r="D433" s="224" t="str">
        <f t="shared" si="22"/>
        <v>SydneySingapore</v>
      </c>
      <c r="E433" s="210" t="s">
        <v>975</v>
      </c>
      <c r="F433" s="210" t="s">
        <v>1216</v>
      </c>
      <c r="G433" s="210" t="s">
        <v>508</v>
      </c>
      <c r="H433" s="210" t="s">
        <v>597</v>
      </c>
      <c r="I433" s="210" t="s">
        <v>1217</v>
      </c>
      <c r="J433" s="210" t="s">
        <v>1218</v>
      </c>
      <c r="K433" s="210" t="s">
        <v>446</v>
      </c>
      <c r="L433" s="210" t="s">
        <v>446</v>
      </c>
      <c r="M433" s="210" t="s">
        <v>694</v>
      </c>
      <c r="N433" s="210" t="s">
        <v>446</v>
      </c>
      <c r="O433" s="199" t="s">
        <v>565</v>
      </c>
      <c r="P433" s="241">
        <v>110</v>
      </c>
      <c r="Q433" s="241">
        <v>110</v>
      </c>
      <c r="R433" s="241">
        <v>110</v>
      </c>
      <c r="S433" s="213" t="s">
        <v>695</v>
      </c>
      <c r="T433" s="213" t="s">
        <v>695</v>
      </c>
      <c r="U433" s="211">
        <v>0</v>
      </c>
      <c r="V433" s="212">
        <v>16</v>
      </c>
      <c r="W433" s="212" t="s">
        <v>695</v>
      </c>
      <c r="X433" s="201">
        <v>56</v>
      </c>
      <c r="Y433" s="202" t="s">
        <v>696</v>
      </c>
      <c r="Z433" s="203">
        <v>46265</v>
      </c>
      <c r="AA433" s="214" t="s">
        <v>1329</v>
      </c>
      <c r="AB433" s="284"/>
      <c r="AC433" s="284"/>
      <c r="AD433" s="284"/>
      <c r="AE433" s="284"/>
      <c r="AF433" s="284"/>
      <c r="AG433" s="284"/>
      <c r="AH433" s="284"/>
      <c r="AI433" s="285"/>
      <c r="AJ433" s="286"/>
      <c r="AK433" s="286"/>
      <c r="AL433" s="286"/>
    </row>
    <row r="434" spans="1:38" s="185" customFormat="1" ht="26.4" x14ac:dyDescent="0.25">
      <c r="A434" s="180"/>
      <c r="B434" s="224" t="str">
        <f t="shared" si="21"/>
        <v>IstanbulMelbourneSingapore</v>
      </c>
      <c r="C434" s="224" t="str">
        <f t="shared" si="23"/>
        <v>IstanbulMelbourne</v>
      </c>
      <c r="D434" s="224" t="str">
        <f t="shared" si="22"/>
        <v>MelbourneSingapore</v>
      </c>
      <c r="E434" s="210" t="s">
        <v>975</v>
      </c>
      <c r="F434" s="210" t="s">
        <v>1216</v>
      </c>
      <c r="G434" s="210" t="s">
        <v>508</v>
      </c>
      <c r="H434" s="210" t="s">
        <v>598</v>
      </c>
      <c r="I434" s="210" t="s">
        <v>1219</v>
      </c>
      <c r="J434" s="210" t="s">
        <v>1218</v>
      </c>
      <c r="K434" s="210" t="s">
        <v>446</v>
      </c>
      <c r="L434" s="210" t="s">
        <v>446</v>
      </c>
      <c r="M434" s="210" t="s">
        <v>694</v>
      </c>
      <c r="N434" s="210" t="s">
        <v>446</v>
      </c>
      <c r="O434" s="199" t="s">
        <v>565</v>
      </c>
      <c r="P434" s="241">
        <v>110</v>
      </c>
      <c r="Q434" s="241">
        <v>110</v>
      </c>
      <c r="R434" s="241">
        <v>110</v>
      </c>
      <c r="S434" s="213" t="s">
        <v>695</v>
      </c>
      <c r="T434" s="213" t="s">
        <v>695</v>
      </c>
      <c r="U434" s="211">
        <v>0</v>
      </c>
      <c r="V434" s="212">
        <v>16</v>
      </c>
      <c r="W434" s="212" t="s">
        <v>695</v>
      </c>
      <c r="X434" s="201">
        <v>52</v>
      </c>
      <c r="Y434" s="202" t="s">
        <v>696</v>
      </c>
      <c r="Z434" s="203">
        <v>46265</v>
      </c>
      <c r="AA434" s="214" t="s">
        <v>1329</v>
      </c>
      <c r="AB434" s="284"/>
      <c r="AC434" s="284"/>
      <c r="AD434" s="284"/>
      <c r="AE434" s="284"/>
      <c r="AF434" s="284"/>
      <c r="AG434" s="284"/>
      <c r="AH434" s="284"/>
      <c r="AI434" s="285"/>
      <c r="AJ434" s="286"/>
      <c r="AK434" s="286"/>
      <c r="AL434" s="286"/>
    </row>
    <row r="435" spans="1:38" s="185" customFormat="1" ht="26.4" x14ac:dyDescent="0.25">
      <c r="A435" s="180"/>
      <c r="B435" s="224" t="str">
        <f t="shared" si="21"/>
        <v>IstanbulFremantleSingapore</v>
      </c>
      <c r="C435" s="224" t="str">
        <f t="shared" si="23"/>
        <v>IstanbulFremantle</v>
      </c>
      <c r="D435" s="224" t="str">
        <f t="shared" si="22"/>
        <v>FremantleSingapore</v>
      </c>
      <c r="E435" s="210" t="s">
        <v>975</v>
      </c>
      <c r="F435" s="210" t="s">
        <v>1216</v>
      </c>
      <c r="G435" s="210" t="s">
        <v>508</v>
      </c>
      <c r="H435" s="210" t="s">
        <v>601</v>
      </c>
      <c r="I435" s="210" t="s">
        <v>1220</v>
      </c>
      <c r="J435" s="210" t="s">
        <v>1218</v>
      </c>
      <c r="K435" s="210" t="s">
        <v>446</v>
      </c>
      <c r="L435" s="210" t="s">
        <v>446</v>
      </c>
      <c r="M435" s="210" t="s">
        <v>694</v>
      </c>
      <c r="N435" s="210" t="s">
        <v>446</v>
      </c>
      <c r="O435" s="199" t="s">
        <v>565</v>
      </c>
      <c r="P435" s="241">
        <v>120</v>
      </c>
      <c r="Q435" s="241">
        <v>120</v>
      </c>
      <c r="R435" s="241">
        <v>120</v>
      </c>
      <c r="S435" s="213" t="s">
        <v>695</v>
      </c>
      <c r="T435" s="213" t="s">
        <v>695</v>
      </c>
      <c r="U435" s="211">
        <v>0</v>
      </c>
      <c r="V435" s="212">
        <v>16</v>
      </c>
      <c r="W435" s="212" t="s">
        <v>695</v>
      </c>
      <c r="X435" s="201">
        <v>51</v>
      </c>
      <c r="Y435" s="202" t="s">
        <v>696</v>
      </c>
      <c r="Z435" s="203">
        <v>46265</v>
      </c>
      <c r="AA435" s="214" t="s">
        <v>1329</v>
      </c>
      <c r="AB435" s="284"/>
      <c r="AC435" s="284"/>
      <c r="AD435" s="284"/>
      <c r="AE435" s="284"/>
      <c r="AF435" s="284"/>
      <c r="AG435" s="284"/>
      <c r="AH435" s="284"/>
      <c r="AI435" s="285"/>
      <c r="AJ435" s="286"/>
      <c r="AK435" s="286"/>
      <c r="AL435" s="286"/>
    </row>
    <row r="436" spans="1:38" s="185" customFormat="1" ht="26.4" x14ac:dyDescent="0.25">
      <c r="A436" s="180"/>
      <c r="B436" s="224" t="str">
        <f t="shared" si="21"/>
        <v>IstanbulBrisbaneSingapore</v>
      </c>
      <c r="C436" s="224" t="str">
        <f t="shared" si="23"/>
        <v>IstanbulBrisbane</v>
      </c>
      <c r="D436" s="224" t="str">
        <f t="shared" si="22"/>
        <v>BrisbaneSingapore</v>
      </c>
      <c r="E436" s="210" t="s">
        <v>975</v>
      </c>
      <c r="F436" s="210" t="s">
        <v>1216</v>
      </c>
      <c r="G436" s="210" t="s">
        <v>508</v>
      </c>
      <c r="H436" s="210" t="s">
        <v>599</v>
      </c>
      <c r="I436" s="210" t="s">
        <v>1221</v>
      </c>
      <c r="J436" s="210" t="s">
        <v>1218</v>
      </c>
      <c r="K436" s="210" t="s">
        <v>446</v>
      </c>
      <c r="L436" s="210" t="s">
        <v>446</v>
      </c>
      <c r="M436" s="210" t="s">
        <v>694</v>
      </c>
      <c r="N436" s="210" t="s">
        <v>446</v>
      </c>
      <c r="O436" s="199" t="s">
        <v>565</v>
      </c>
      <c r="P436" s="241">
        <v>110</v>
      </c>
      <c r="Q436" s="241">
        <v>110</v>
      </c>
      <c r="R436" s="241">
        <v>110</v>
      </c>
      <c r="S436" s="213" t="s">
        <v>695</v>
      </c>
      <c r="T436" s="213" t="s">
        <v>695</v>
      </c>
      <c r="U436" s="211">
        <v>0</v>
      </c>
      <c r="V436" s="212">
        <v>16</v>
      </c>
      <c r="W436" s="212" t="s">
        <v>695</v>
      </c>
      <c r="X436" s="201">
        <v>52</v>
      </c>
      <c r="Y436" s="202" t="s">
        <v>696</v>
      </c>
      <c r="Z436" s="203">
        <v>46265</v>
      </c>
      <c r="AA436" s="214" t="s">
        <v>1329</v>
      </c>
      <c r="AB436" s="284"/>
      <c r="AC436" s="284"/>
      <c r="AD436" s="284"/>
      <c r="AE436" s="284"/>
      <c r="AF436" s="284"/>
      <c r="AG436" s="284"/>
      <c r="AH436" s="284"/>
      <c r="AI436" s="285"/>
      <c r="AJ436" s="286"/>
      <c r="AK436" s="286"/>
      <c r="AL436" s="286"/>
    </row>
    <row r="437" spans="1:38" s="185" customFormat="1" ht="26.4" x14ac:dyDescent="0.25">
      <c r="A437" s="180"/>
      <c r="B437" s="224" t="str">
        <f t="shared" si="21"/>
        <v>IstanbulAdelaideSingapore</v>
      </c>
      <c r="C437" s="224" t="str">
        <f t="shared" si="23"/>
        <v>IstanbulAdelaide</v>
      </c>
      <c r="D437" s="224" t="str">
        <f t="shared" si="22"/>
        <v>AdelaideSingapore</v>
      </c>
      <c r="E437" s="210" t="s">
        <v>975</v>
      </c>
      <c r="F437" s="210" t="s">
        <v>1216</v>
      </c>
      <c r="G437" s="210" t="s">
        <v>508</v>
      </c>
      <c r="H437" s="210" t="s">
        <v>600</v>
      </c>
      <c r="I437" s="210" t="s">
        <v>1222</v>
      </c>
      <c r="J437" s="210" t="s">
        <v>1218</v>
      </c>
      <c r="K437" s="210" t="s">
        <v>446</v>
      </c>
      <c r="L437" s="210" t="s">
        <v>446</v>
      </c>
      <c r="M437" s="210" t="s">
        <v>694</v>
      </c>
      <c r="N437" s="210" t="s">
        <v>446</v>
      </c>
      <c r="O437" s="199" t="s">
        <v>565</v>
      </c>
      <c r="P437" s="241">
        <v>110</v>
      </c>
      <c r="Q437" s="241">
        <v>110</v>
      </c>
      <c r="R437" s="241">
        <v>110</v>
      </c>
      <c r="S437" s="213" t="s">
        <v>695</v>
      </c>
      <c r="T437" s="213" t="s">
        <v>695</v>
      </c>
      <c r="U437" s="211">
        <v>0</v>
      </c>
      <c r="V437" s="212">
        <v>16</v>
      </c>
      <c r="W437" s="212" t="s">
        <v>695</v>
      </c>
      <c r="X437" s="201">
        <v>61</v>
      </c>
      <c r="Y437" s="202" t="s">
        <v>696</v>
      </c>
      <c r="Z437" s="203">
        <v>46265</v>
      </c>
      <c r="AA437" s="214" t="s">
        <v>1329</v>
      </c>
      <c r="AB437" s="284"/>
      <c r="AC437" s="284"/>
      <c r="AD437" s="284"/>
      <c r="AE437" s="284"/>
      <c r="AF437" s="284"/>
      <c r="AG437" s="284"/>
      <c r="AH437" s="284"/>
      <c r="AI437" s="285"/>
      <c r="AJ437" s="286"/>
      <c r="AK437" s="286"/>
      <c r="AL437" s="286"/>
    </row>
    <row r="438" spans="1:38" s="185" customFormat="1" ht="26.4" x14ac:dyDescent="0.25">
      <c r="A438" s="180"/>
      <c r="B438" s="224" t="str">
        <f t="shared" si="21"/>
        <v>IzmirSydneySingapore</v>
      </c>
      <c r="C438" s="224" t="str">
        <f t="shared" si="23"/>
        <v>IzmirSydney</v>
      </c>
      <c r="D438" s="224" t="str">
        <f t="shared" si="22"/>
        <v>SydneySingapore</v>
      </c>
      <c r="E438" s="210" t="s">
        <v>975</v>
      </c>
      <c r="F438" s="210" t="s">
        <v>1216</v>
      </c>
      <c r="G438" s="210" t="s">
        <v>514</v>
      </c>
      <c r="H438" s="210" t="s">
        <v>597</v>
      </c>
      <c r="I438" s="210" t="s">
        <v>1223</v>
      </c>
      <c r="J438" s="210" t="s">
        <v>1224</v>
      </c>
      <c r="K438" s="210" t="s">
        <v>446</v>
      </c>
      <c r="L438" s="210" t="s">
        <v>446</v>
      </c>
      <c r="M438" s="210" t="s">
        <v>694</v>
      </c>
      <c r="N438" s="210" t="s">
        <v>446</v>
      </c>
      <c r="O438" s="199" t="s">
        <v>565</v>
      </c>
      <c r="P438" s="241">
        <v>110</v>
      </c>
      <c r="Q438" s="241">
        <v>110</v>
      </c>
      <c r="R438" s="241">
        <v>110</v>
      </c>
      <c r="S438" s="213" t="s">
        <v>695</v>
      </c>
      <c r="T438" s="213" t="s">
        <v>695</v>
      </c>
      <c r="U438" s="211">
        <v>0</v>
      </c>
      <c r="V438" s="212">
        <v>16</v>
      </c>
      <c r="W438" s="212" t="s">
        <v>695</v>
      </c>
      <c r="X438" s="201">
        <v>56</v>
      </c>
      <c r="Y438" s="202" t="s">
        <v>696</v>
      </c>
      <c r="Z438" s="203">
        <v>46265</v>
      </c>
      <c r="AA438" s="214" t="s">
        <v>1329</v>
      </c>
      <c r="AB438" s="284"/>
      <c r="AC438" s="284"/>
      <c r="AD438" s="284"/>
      <c r="AE438" s="284"/>
      <c r="AF438" s="284"/>
      <c r="AG438" s="284"/>
      <c r="AH438" s="284"/>
      <c r="AI438" s="285"/>
      <c r="AJ438" s="286"/>
      <c r="AK438" s="286"/>
      <c r="AL438" s="286"/>
    </row>
    <row r="439" spans="1:38" s="185" customFormat="1" ht="26.4" x14ac:dyDescent="0.25">
      <c r="A439" s="180"/>
      <c r="B439" s="224" t="str">
        <f t="shared" si="21"/>
        <v>IzmirMelbourneSingapore</v>
      </c>
      <c r="C439" s="224" t="str">
        <f t="shared" si="23"/>
        <v>IzmirMelbourne</v>
      </c>
      <c r="D439" s="224" t="str">
        <f t="shared" si="22"/>
        <v>MelbourneSingapore</v>
      </c>
      <c r="E439" s="210" t="s">
        <v>975</v>
      </c>
      <c r="F439" s="210" t="s">
        <v>1216</v>
      </c>
      <c r="G439" s="210" t="s">
        <v>514</v>
      </c>
      <c r="H439" s="210" t="s">
        <v>598</v>
      </c>
      <c r="I439" s="210" t="s">
        <v>1225</v>
      </c>
      <c r="J439" s="210" t="s">
        <v>1224</v>
      </c>
      <c r="K439" s="210" t="s">
        <v>446</v>
      </c>
      <c r="L439" s="210" t="s">
        <v>446</v>
      </c>
      <c r="M439" s="210" t="s">
        <v>694</v>
      </c>
      <c r="N439" s="210" t="s">
        <v>446</v>
      </c>
      <c r="O439" s="199" t="s">
        <v>565</v>
      </c>
      <c r="P439" s="241">
        <v>110</v>
      </c>
      <c r="Q439" s="241">
        <v>110</v>
      </c>
      <c r="R439" s="241">
        <v>110</v>
      </c>
      <c r="S439" s="213" t="s">
        <v>695</v>
      </c>
      <c r="T439" s="213" t="s">
        <v>695</v>
      </c>
      <c r="U439" s="211">
        <v>0</v>
      </c>
      <c r="V439" s="212">
        <v>16</v>
      </c>
      <c r="W439" s="212" t="s">
        <v>695</v>
      </c>
      <c r="X439" s="201">
        <v>52</v>
      </c>
      <c r="Y439" s="202" t="s">
        <v>696</v>
      </c>
      <c r="Z439" s="203">
        <v>46265</v>
      </c>
      <c r="AA439" s="214" t="s">
        <v>1329</v>
      </c>
      <c r="AB439" s="284"/>
      <c r="AC439" s="284"/>
      <c r="AD439" s="284"/>
      <c r="AE439" s="284"/>
      <c r="AF439" s="284"/>
      <c r="AG439" s="284"/>
      <c r="AH439" s="284"/>
      <c r="AI439" s="285"/>
      <c r="AJ439" s="286"/>
      <c r="AK439" s="286"/>
      <c r="AL439" s="286"/>
    </row>
    <row r="440" spans="1:38" s="185" customFormat="1" ht="26.4" x14ac:dyDescent="0.25">
      <c r="A440" s="180"/>
      <c r="B440" s="224" t="str">
        <f t="shared" si="21"/>
        <v>IzmirFremantleSingapore</v>
      </c>
      <c r="C440" s="224" t="str">
        <f t="shared" si="23"/>
        <v>IzmirFremantle</v>
      </c>
      <c r="D440" s="224" t="str">
        <f t="shared" si="22"/>
        <v>FremantleSingapore</v>
      </c>
      <c r="E440" s="210" t="s">
        <v>975</v>
      </c>
      <c r="F440" s="210" t="s">
        <v>1216</v>
      </c>
      <c r="G440" s="210" t="s">
        <v>514</v>
      </c>
      <c r="H440" s="210" t="s">
        <v>601</v>
      </c>
      <c r="I440" s="210" t="s">
        <v>1226</v>
      </c>
      <c r="J440" s="210" t="s">
        <v>1224</v>
      </c>
      <c r="K440" s="210" t="s">
        <v>446</v>
      </c>
      <c r="L440" s="210" t="s">
        <v>446</v>
      </c>
      <c r="M440" s="210" t="s">
        <v>694</v>
      </c>
      <c r="N440" s="210" t="s">
        <v>446</v>
      </c>
      <c r="O440" s="199" t="s">
        <v>565</v>
      </c>
      <c r="P440" s="241">
        <v>120</v>
      </c>
      <c r="Q440" s="241">
        <v>120</v>
      </c>
      <c r="R440" s="241">
        <v>120</v>
      </c>
      <c r="S440" s="213" t="s">
        <v>695</v>
      </c>
      <c r="T440" s="213" t="s">
        <v>695</v>
      </c>
      <c r="U440" s="211">
        <v>0</v>
      </c>
      <c r="V440" s="212">
        <v>16</v>
      </c>
      <c r="W440" s="212" t="s">
        <v>695</v>
      </c>
      <c r="X440" s="201">
        <v>51</v>
      </c>
      <c r="Y440" s="202" t="s">
        <v>696</v>
      </c>
      <c r="Z440" s="203">
        <v>46265</v>
      </c>
      <c r="AA440" s="214" t="s">
        <v>1329</v>
      </c>
      <c r="AB440" s="284"/>
      <c r="AC440" s="284"/>
      <c r="AD440" s="284"/>
      <c r="AE440" s="284"/>
      <c r="AF440" s="284"/>
      <c r="AG440" s="284"/>
      <c r="AH440" s="284"/>
      <c r="AI440" s="285"/>
      <c r="AJ440" s="286"/>
      <c r="AK440" s="286"/>
      <c r="AL440" s="286"/>
    </row>
    <row r="441" spans="1:38" s="185" customFormat="1" ht="26.4" x14ac:dyDescent="0.25">
      <c r="A441" s="180"/>
      <c r="B441" s="224" t="str">
        <f t="shared" si="21"/>
        <v>IzmirBrisbaneSingapore</v>
      </c>
      <c r="C441" s="224" t="str">
        <f t="shared" si="23"/>
        <v>IzmirBrisbane</v>
      </c>
      <c r="D441" s="224" t="str">
        <f t="shared" si="22"/>
        <v>BrisbaneSingapore</v>
      </c>
      <c r="E441" s="210" t="s">
        <v>975</v>
      </c>
      <c r="F441" s="210" t="s">
        <v>1216</v>
      </c>
      <c r="G441" s="210" t="s">
        <v>514</v>
      </c>
      <c r="H441" s="210" t="s">
        <v>599</v>
      </c>
      <c r="I441" s="210" t="s">
        <v>1227</v>
      </c>
      <c r="J441" s="210" t="s">
        <v>1224</v>
      </c>
      <c r="K441" s="210" t="s">
        <v>446</v>
      </c>
      <c r="L441" s="210" t="s">
        <v>446</v>
      </c>
      <c r="M441" s="210" t="s">
        <v>694</v>
      </c>
      <c r="N441" s="210" t="s">
        <v>446</v>
      </c>
      <c r="O441" s="199" t="s">
        <v>565</v>
      </c>
      <c r="P441" s="241">
        <v>110</v>
      </c>
      <c r="Q441" s="241">
        <v>110</v>
      </c>
      <c r="R441" s="241">
        <v>110</v>
      </c>
      <c r="S441" s="213" t="s">
        <v>695</v>
      </c>
      <c r="T441" s="213" t="s">
        <v>695</v>
      </c>
      <c r="U441" s="211">
        <v>0</v>
      </c>
      <c r="V441" s="212">
        <v>16</v>
      </c>
      <c r="W441" s="212" t="s">
        <v>695</v>
      </c>
      <c r="X441" s="201">
        <v>52</v>
      </c>
      <c r="Y441" s="202" t="s">
        <v>696</v>
      </c>
      <c r="Z441" s="203">
        <v>46265</v>
      </c>
      <c r="AA441" s="214" t="s">
        <v>1329</v>
      </c>
      <c r="AB441" s="284"/>
      <c r="AC441" s="284"/>
      <c r="AD441" s="284"/>
      <c r="AE441" s="284"/>
      <c r="AF441" s="284"/>
      <c r="AG441" s="284"/>
      <c r="AH441" s="284"/>
      <c r="AI441" s="285"/>
      <c r="AJ441" s="286"/>
      <c r="AK441" s="286"/>
      <c r="AL441" s="286"/>
    </row>
    <row r="442" spans="1:38" s="185" customFormat="1" ht="26.4" x14ac:dyDescent="0.25">
      <c r="A442" s="180"/>
      <c r="B442" s="224" t="str">
        <f t="shared" si="21"/>
        <v>IzmirAdelaideSingapore</v>
      </c>
      <c r="C442" s="224" t="str">
        <f t="shared" si="23"/>
        <v>IzmirAdelaide</v>
      </c>
      <c r="D442" s="224" t="str">
        <f t="shared" si="22"/>
        <v>AdelaideSingapore</v>
      </c>
      <c r="E442" s="210" t="s">
        <v>975</v>
      </c>
      <c r="F442" s="210" t="s">
        <v>1216</v>
      </c>
      <c r="G442" s="210" t="s">
        <v>514</v>
      </c>
      <c r="H442" s="210" t="s">
        <v>600</v>
      </c>
      <c r="I442" s="210" t="s">
        <v>1228</v>
      </c>
      <c r="J442" s="210" t="s">
        <v>1224</v>
      </c>
      <c r="K442" s="210" t="s">
        <v>446</v>
      </c>
      <c r="L442" s="210" t="s">
        <v>446</v>
      </c>
      <c r="M442" s="210" t="s">
        <v>694</v>
      </c>
      <c r="N442" s="210" t="s">
        <v>446</v>
      </c>
      <c r="O442" s="199" t="s">
        <v>565</v>
      </c>
      <c r="P442" s="241">
        <v>110</v>
      </c>
      <c r="Q442" s="241">
        <v>110</v>
      </c>
      <c r="R442" s="241">
        <v>110</v>
      </c>
      <c r="S442" s="213" t="s">
        <v>695</v>
      </c>
      <c r="T442" s="213" t="s">
        <v>695</v>
      </c>
      <c r="U442" s="211">
        <v>0</v>
      </c>
      <c r="V442" s="212">
        <v>16</v>
      </c>
      <c r="W442" s="212" t="s">
        <v>695</v>
      </c>
      <c r="X442" s="201">
        <v>61</v>
      </c>
      <c r="Y442" s="202" t="s">
        <v>696</v>
      </c>
      <c r="Z442" s="203">
        <v>46265</v>
      </c>
      <c r="AA442" s="214" t="s">
        <v>1329</v>
      </c>
      <c r="AB442" s="284"/>
      <c r="AC442" s="284"/>
      <c r="AD442" s="284"/>
      <c r="AE442" s="284"/>
      <c r="AF442" s="284"/>
      <c r="AG442" s="284"/>
      <c r="AH442" s="284"/>
      <c r="AI442" s="285"/>
      <c r="AJ442" s="286"/>
      <c r="AK442" s="286"/>
      <c r="AL442" s="286"/>
    </row>
    <row r="443" spans="1:38" s="185" customFormat="1" ht="13.2" x14ac:dyDescent="0.25">
      <c r="A443" s="180"/>
      <c r="B443" s="224" t="str">
        <f t="shared" si="21"/>
        <v>Jebel AliSydneySingapore</v>
      </c>
      <c r="C443" s="224" t="str">
        <f t="shared" si="23"/>
        <v>Jebel AliSydney</v>
      </c>
      <c r="D443" s="224" t="str">
        <f t="shared" si="22"/>
        <v>SydneySingapore</v>
      </c>
      <c r="E443" s="210" t="s">
        <v>1229</v>
      </c>
      <c r="F443" s="210" t="s">
        <v>1230</v>
      </c>
      <c r="G443" s="210" t="s">
        <v>520</v>
      </c>
      <c r="H443" s="210" t="s">
        <v>597</v>
      </c>
      <c r="I443" s="210" t="s">
        <v>1231</v>
      </c>
      <c r="J443" s="210" t="s">
        <v>1232</v>
      </c>
      <c r="K443" s="210" t="s">
        <v>446</v>
      </c>
      <c r="L443" s="210" t="s">
        <v>446</v>
      </c>
      <c r="M443" s="210" t="s">
        <v>694</v>
      </c>
      <c r="N443" s="210" t="s">
        <v>446</v>
      </c>
      <c r="O443" s="199" t="s">
        <v>1344</v>
      </c>
      <c r="P443" s="241" t="s">
        <v>1345</v>
      </c>
      <c r="Q443" s="241" t="s">
        <v>1344</v>
      </c>
      <c r="R443" s="241" t="s">
        <v>1344</v>
      </c>
      <c r="S443" s="213" t="s">
        <v>1344</v>
      </c>
      <c r="T443" s="213" t="s">
        <v>1344</v>
      </c>
      <c r="U443" s="211" t="s">
        <v>1344</v>
      </c>
      <c r="V443" s="212" t="s">
        <v>1344</v>
      </c>
      <c r="W443" s="212" t="s">
        <v>1344</v>
      </c>
      <c r="X443" s="201" t="s">
        <v>1344</v>
      </c>
      <c r="Y443" s="202" t="s">
        <v>1344</v>
      </c>
      <c r="Z443" s="203" t="s">
        <v>1344</v>
      </c>
      <c r="AA443" s="214" t="s">
        <v>1345</v>
      </c>
      <c r="AB443" s="284"/>
      <c r="AC443" s="284"/>
      <c r="AD443" s="284"/>
      <c r="AE443" s="284"/>
      <c r="AF443" s="284"/>
      <c r="AG443" s="284"/>
      <c r="AH443" s="284"/>
      <c r="AI443" s="285"/>
      <c r="AJ443" s="286"/>
      <c r="AK443" s="286"/>
      <c r="AL443" s="286"/>
    </row>
    <row r="444" spans="1:38" s="185" customFormat="1" ht="13.2" x14ac:dyDescent="0.25">
      <c r="A444" s="180"/>
      <c r="B444" s="224" t="str">
        <f t="shared" si="21"/>
        <v>Jebel AliMelbourneSingapore</v>
      </c>
      <c r="C444" s="224" t="str">
        <f t="shared" si="23"/>
        <v>Jebel AliMelbourne</v>
      </c>
      <c r="D444" s="224" t="str">
        <f t="shared" si="22"/>
        <v>MelbourneSingapore</v>
      </c>
      <c r="E444" s="210" t="s">
        <v>1229</v>
      </c>
      <c r="F444" s="210" t="s">
        <v>1230</v>
      </c>
      <c r="G444" s="210" t="s">
        <v>520</v>
      </c>
      <c r="H444" s="210" t="s">
        <v>598</v>
      </c>
      <c r="I444" s="210" t="s">
        <v>1233</v>
      </c>
      <c r="J444" s="210" t="s">
        <v>1232</v>
      </c>
      <c r="K444" s="210" t="s">
        <v>446</v>
      </c>
      <c r="L444" s="210" t="s">
        <v>446</v>
      </c>
      <c r="M444" s="210" t="s">
        <v>694</v>
      </c>
      <c r="N444" s="210" t="s">
        <v>446</v>
      </c>
      <c r="O444" s="199" t="s">
        <v>1344</v>
      </c>
      <c r="P444" s="241" t="s">
        <v>1345</v>
      </c>
      <c r="Q444" s="241" t="s">
        <v>1344</v>
      </c>
      <c r="R444" s="241" t="s">
        <v>1344</v>
      </c>
      <c r="S444" s="213" t="s">
        <v>1344</v>
      </c>
      <c r="T444" s="213" t="s">
        <v>1344</v>
      </c>
      <c r="U444" s="211" t="s">
        <v>1344</v>
      </c>
      <c r="V444" s="212" t="s">
        <v>1344</v>
      </c>
      <c r="W444" s="212" t="s">
        <v>1344</v>
      </c>
      <c r="X444" s="201" t="s">
        <v>1344</v>
      </c>
      <c r="Y444" s="202" t="s">
        <v>1344</v>
      </c>
      <c r="Z444" s="203" t="s">
        <v>1344</v>
      </c>
      <c r="AA444" s="214" t="s">
        <v>1345</v>
      </c>
      <c r="AB444" s="284"/>
      <c r="AC444" s="284"/>
      <c r="AD444" s="284"/>
      <c r="AE444" s="284"/>
      <c r="AF444" s="284"/>
      <c r="AG444" s="284"/>
      <c r="AH444" s="284"/>
      <c r="AI444" s="285"/>
      <c r="AJ444" s="286"/>
      <c r="AK444" s="286"/>
      <c r="AL444" s="286"/>
    </row>
    <row r="445" spans="1:38" s="185" customFormat="1" ht="13.2" x14ac:dyDescent="0.25">
      <c r="A445" s="180"/>
      <c r="B445" s="224" t="str">
        <f t="shared" si="21"/>
        <v>Jebel AliFremantleSingapore</v>
      </c>
      <c r="C445" s="224" t="str">
        <f t="shared" si="23"/>
        <v>Jebel AliFremantle</v>
      </c>
      <c r="D445" s="224" t="str">
        <f t="shared" si="22"/>
        <v>FremantleSingapore</v>
      </c>
      <c r="E445" s="210" t="s">
        <v>1229</v>
      </c>
      <c r="F445" s="210" t="s">
        <v>1230</v>
      </c>
      <c r="G445" s="210" t="s">
        <v>520</v>
      </c>
      <c r="H445" s="210" t="s">
        <v>601</v>
      </c>
      <c r="I445" s="210" t="s">
        <v>1234</v>
      </c>
      <c r="J445" s="210" t="s">
        <v>1232</v>
      </c>
      <c r="K445" s="210" t="s">
        <v>446</v>
      </c>
      <c r="L445" s="210" t="s">
        <v>446</v>
      </c>
      <c r="M445" s="210" t="s">
        <v>694</v>
      </c>
      <c r="N445" s="210" t="s">
        <v>446</v>
      </c>
      <c r="O445" s="199" t="s">
        <v>1344</v>
      </c>
      <c r="P445" s="241" t="s">
        <v>1345</v>
      </c>
      <c r="Q445" s="241" t="s">
        <v>1344</v>
      </c>
      <c r="R445" s="241" t="s">
        <v>1344</v>
      </c>
      <c r="S445" s="213" t="s">
        <v>1344</v>
      </c>
      <c r="T445" s="213" t="s">
        <v>1344</v>
      </c>
      <c r="U445" s="211" t="s">
        <v>1344</v>
      </c>
      <c r="V445" s="212" t="s">
        <v>1344</v>
      </c>
      <c r="W445" s="212" t="s">
        <v>1344</v>
      </c>
      <c r="X445" s="201" t="s">
        <v>1344</v>
      </c>
      <c r="Y445" s="202" t="s">
        <v>1344</v>
      </c>
      <c r="Z445" s="203" t="s">
        <v>1344</v>
      </c>
      <c r="AA445" s="214" t="s">
        <v>1345</v>
      </c>
      <c r="AB445" s="284"/>
      <c r="AC445" s="284"/>
      <c r="AD445" s="284"/>
      <c r="AE445" s="284"/>
      <c r="AF445" s="284"/>
      <c r="AG445" s="284"/>
      <c r="AH445" s="284"/>
      <c r="AI445" s="285"/>
      <c r="AJ445" s="286"/>
      <c r="AK445" s="286"/>
      <c r="AL445" s="286"/>
    </row>
    <row r="446" spans="1:38" s="185" customFormat="1" ht="13.2" x14ac:dyDescent="0.25">
      <c r="A446" s="180"/>
      <c r="B446" s="224" t="str">
        <f t="shared" si="21"/>
        <v>Jebel AliBrisbaneSingapore</v>
      </c>
      <c r="C446" s="224" t="str">
        <f t="shared" si="23"/>
        <v>Jebel AliBrisbane</v>
      </c>
      <c r="D446" s="224" t="str">
        <f t="shared" si="22"/>
        <v>BrisbaneSingapore</v>
      </c>
      <c r="E446" s="210" t="s">
        <v>1229</v>
      </c>
      <c r="F446" s="210" t="s">
        <v>1230</v>
      </c>
      <c r="G446" s="210" t="s">
        <v>520</v>
      </c>
      <c r="H446" s="210" t="s">
        <v>599</v>
      </c>
      <c r="I446" s="210" t="s">
        <v>1235</v>
      </c>
      <c r="J446" s="210" t="s">
        <v>1232</v>
      </c>
      <c r="K446" s="210" t="s">
        <v>446</v>
      </c>
      <c r="L446" s="210" t="s">
        <v>446</v>
      </c>
      <c r="M446" s="210" t="s">
        <v>694</v>
      </c>
      <c r="N446" s="210" t="s">
        <v>446</v>
      </c>
      <c r="O446" s="199" t="s">
        <v>1344</v>
      </c>
      <c r="P446" s="241" t="s">
        <v>1345</v>
      </c>
      <c r="Q446" s="241" t="s">
        <v>1344</v>
      </c>
      <c r="R446" s="241" t="s">
        <v>1344</v>
      </c>
      <c r="S446" s="213" t="s">
        <v>1344</v>
      </c>
      <c r="T446" s="213" t="s">
        <v>1344</v>
      </c>
      <c r="U446" s="211" t="s">
        <v>1344</v>
      </c>
      <c r="V446" s="212" t="s">
        <v>1344</v>
      </c>
      <c r="W446" s="212" t="s">
        <v>1344</v>
      </c>
      <c r="X446" s="201" t="s">
        <v>1344</v>
      </c>
      <c r="Y446" s="202" t="s">
        <v>1344</v>
      </c>
      <c r="Z446" s="203" t="s">
        <v>1344</v>
      </c>
      <c r="AA446" s="214" t="s">
        <v>1345</v>
      </c>
      <c r="AB446" s="284"/>
      <c r="AC446" s="284"/>
      <c r="AD446" s="284"/>
      <c r="AE446" s="284"/>
      <c r="AF446" s="284"/>
      <c r="AG446" s="284"/>
      <c r="AH446" s="284"/>
      <c r="AI446" s="285"/>
      <c r="AJ446" s="286"/>
      <c r="AK446" s="286"/>
      <c r="AL446" s="286"/>
    </row>
    <row r="447" spans="1:38" s="185" customFormat="1" ht="13.2" x14ac:dyDescent="0.25">
      <c r="A447" s="180"/>
      <c r="B447" s="224" t="str">
        <f t="shared" si="21"/>
        <v>Jebel AliAdelaideSingapore</v>
      </c>
      <c r="C447" s="224" t="str">
        <f t="shared" si="23"/>
        <v>Jebel AliAdelaide</v>
      </c>
      <c r="D447" s="224" t="str">
        <f t="shared" si="22"/>
        <v>AdelaideSingapore</v>
      </c>
      <c r="E447" s="210" t="s">
        <v>1229</v>
      </c>
      <c r="F447" s="210" t="s">
        <v>1230</v>
      </c>
      <c r="G447" s="210" t="s">
        <v>520</v>
      </c>
      <c r="H447" s="210" t="s">
        <v>600</v>
      </c>
      <c r="I447" s="210" t="s">
        <v>1236</v>
      </c>
      <c r="J447" s="210" t="s">
        <v>1232</v>
      </c>
      <c r="K447" s="210" t="s">
        <v>446</v>
      </c>
      <c r="L447" s="210" t="s">
        <v>446</v>
      </c>
      <c r="M447" s="210" t="s">
        <v>694</v>
      </c>
      <c r="N447" s="210" t="s">
        <v>446</v>
      </c>
      <c r="O447" s="199" t="s">
        <v>1344</v>
      </c>
      <c r="P447" s="241" t="s">
        <v>1345</v>
      </c>
      <c r="Q447" s="241" t="s">
        <v>1344</v>
      </c>
      <c r="R447" s="241" t="s">
        <v>1344</v>
      </c>
      <c r="S447" s="213" t="s">
        <v>1344</v>
      </c>
      <c r="T447" s="213" t="s">
        <v>1344</v>
      </c>
      <c r="U447" s="211" t="s">
        <v>1344</v>
      </c>
      <c r="V447" s="212" t="s">
        <v>1344</v>
      </c>
      <c r="W447" s="212" t="s">
        <v>1344</v>
      </c>
      <c r="X447" s="201" t="s">
        <v>1344</v>
      </c>
      <c r="Y447" s="202" t="s">
        <v>1344</v>
      </c>
      <c r="Z447" s="203" t="s">
        <v>1344</v>
      </c>
      <c r="AA447" s="214" t="s">
        <v>1345</v>
      </c>
      <c r="AB447" s="284"/>
      <c r="AC447" s="284"/>
      <c r="AD447" s="284"/>
      <c r="AE447" s="284"/>
      <c r="AF447" s="284"/>
      <c r="AG447" s="284"/>
      <c r="AH447" s="284"/>
      <c r="AI447" s="285"/>
      <c r="AJ447" s="286"/>
      <c r="AK447" s="286"/>
      <c r="AL447" s="286"/>
    </row>
    <row r="448" spans="1:38" s="185" customFormat="1" ht="13.2" x14ac:dyDescent="0.25">
      <c r="A448" s="180"/>
      <c r="B448" s="224" t="str">
        <f t="shared" si="21"/>
        <v>AberdeenSydneyLondon Gateway Port</v>
      </c>
      <c r="C448" s="224" t="str">
        <f t="shared" si="23"/>
        <v>AberdeenSydney</v>
      </c>
      <c r="D448" s="224" t="str">
        <f t="shared" si="22"/>
        <v>SydneyLondon Gateway Port</v>
      </c>
      <c r="E448" s="210" t="s">
        <v>701</v>
      </c>
      <c r="F448" s="210" t="s">
        <v>528</v>
      </c>
      <c r="G448" s="210" t="s">
        <v>527</v>
      </c>
      <c r="H448" s="210" t="s">
        <v>597</v>
      </c>
      <c r="I448" s="210" t="s">
        <v>1237</v>
      </c>
      <c r="J448" s="210" t="s">
        <v>1238</v>
      </c>
      <c r="K448" s="210" t="s">
        <v>970</v>
      </c>
      <c r="L448" s="210" t="s">
        <v>528</v>
      </c>
      <c r="M448" s="210" t="s">
        <v>731</v>
      </c>
      <c r="N448" s="210" t="s">
        <v>536</v>
      </c>
      <c r="O448" s="199" t="s">
        <v>565</v>
      </c>
      <c r="P448" s="241">
        <v>75</v>
      </c>
      <c r="Q448" s="241">
        <v>75</v>
      </c>
      <c r="R448" s="241">
        <v>75</v>
      </c>
      <c r="S448" s="213" t="s">
        <v>695</v>
      </c>
      <c r="T448" s="213" t="s">
        <v>695</v>
      </c>
      <c r="U448" s="211">
        <v>0</v>
      </c>
      <c r="V448" s="212">
        <v>6</v>
      </c>
      <c r="W448" s="212">
        <v>4.5</v>
      </c>
      <c r="X448" s="201">
        <v>52</v>
      </c>
      <c r="Y448" s="202" t="s">
        <v>696</v>
      </c>
      <c r="Z448" s="203">
        <v>46265</v>
      </c>
      <c r="AA448" s="214" t="s">
        <v>1347</v>
      </c>
      <c r="AB448" s="284"/>
      <c r="AC448" s="284"/>
      <c r="AD448" s="284"/>
      <c r="AE448" s="284"/>
      <c r="AF448" s="284"/>
      <c r="AG448" s="284"/>
      <c r="AH448" s="284"/>
      <c r="AI448" s="285"/>
      <c r="AJ448" s="286"/>
      <c r="AK448" s="286"/>
      <c r="AL448" s="286"/>
    </row>
    <row r="449" spans="1:38" s="185" customFormat="1" ht="13.2" x14ac:dyDescent="0.25">
      <c r="A449" s="180"/>
      <c r="B449" s="224" t="str">
        <f t="shared" si="21"/>
        <v>AberdeenMelbourneLondon Gateway Port</v>
      </c>
      <c r="C449" s="224" t="str">
        <f t="shared" si="23"/>
        <v>AberdeenMelbourne</v>
      </c>
      <c r="D449" s="224" t="str">
        <f t="shared" si="22"/>
        <v>MelbourneLondon Gateway Port</v>
      </c>
      <c r="E449" s="210" t="s">
        <v>701</v>
      </c>
      <c r="F449" s="210" t="s">
        <v>528</v>
      </c>
      <c r="G449" s="210" t="s">
        <v>527</v>
      </c>
      <c r="H449" s="210" t="s">
        <v>598</v>
      </c>
      <c r="I449" s="210" t="s">
        <v>1239</v>
      </c>
      <c r="J449" s="210" t="s">
        <v>1238</v>
      </c>
      <c r="K449" s="210" t="s">
        <v>970</v>
      </c>
      <c r="L449" s="210" t="s">
        <v>528</v>
      </c>
      <c r="M449" s="210" t="s">
        <v>731</v>
      </c>
      <c r="N449" s="210" t="s">
        <v>536</v>
      </c>
      <c r="O449" s="199" t="s">
        <v>565</v>
      </c>
      <c r="P449" s="241">
        <v>75</v>
      </c>
      <c r="Q449" s="241">
        <v>75</v>
      </c>
      <c r="R449" s="241">
        <v>75</v>
      </c>
      <c r="S449" s="213" t="s">
        <v>695</v>
      </c>
      <c r="T449" s="213" t="s">
        <v>695</v>
      </c>
      <c r="U449" s="211">
        <v>0</v>
      </c>
      <c r="V449" s="212">
        <v>6</v>
      </c>
      <c r="W449" s="212">
        <v>4.5</v>
      </c>
      <c r="X449" s="201">
        <v>52</v>
      </c>
      <c r="Y449" s="202" t="s">
        <v>696</v>
      </c>
      <c r="Z449" s="203">
        <v>46265</v>
      </c>
      <c r="AA449" s="214" t="s">
        <v>1347</v>
      </c>
      <c r="AB449" s="284"/>
      <c r="AC449" s="284"/>
      <c r="AD449" s="284"/>
      <c r="AE449" s="284"/>
      <c r="AF449" s="284"/>
      <c r="AG449" s="284"/>
      <c r="AH449" s="284"/>
      <c r="AI449" s="285"/>
      <c r="AJ449" s="286"/>
      <c r="AK449" s="286"/>
      <c r="AL449" s="286"/>
    </row>
    <row r="450" spans="1:38" s="185" customFormat="1" ht="13.2" x14ac:dyDescent="0.25">
      <c r="A450" s="180"/>
      <c r="B450" s="224" t="str">
        <f t="shared" si="21"/>
        <v>AberdeenFremantleSingapore</v>
      </c>
      <c r="C450" s="224" t="str">
        <f t="shared" si="23"/>
        <v>AberdeenFremantle</v>
      </c>
      <c r="D450" s="224" t="str">
        <f t="shared" si="22"/>
        <v>FremantleSingapore</v>
      </c>
      <c r="E450" s="210" t="s">
        <v>701</v>
      </c>
      <c r="F450" s="210" t="s">
        <v>528</v>
      </c>
      <c r="G450" s="210" t="s">
        <v>527</v>
      </c>
      <c r="H450" s="210" t="s">
        <v>601</v>
      </c>
      <c r="I450" s="210" t="s">
        <v>1240</v>
      </c>
      <c r="J450" s="210" t="s">
        <v>1238</v>
      </c>
      <c r="K450" s="210" t="s">
        <v>446</v>
      </c>
      <c r="L450" s="210" t="s">
        <v>446</v>
      </c>
      <c r="M450" s="210" t="s">
        <v>694</v>
      </c>
      <c r="N450" s="210" t="s">
        <v>536</v>
      </c>
      <c r="O450" s="199" t="s">
        <v>565</v>
      </c>
      <c r="P450" s="241">
        <v>84</v>
      </c>
      <c r="Q450" s="241">
        <v>84</v>
      </c>
      <c r="R450" s="241">
        <v>84</v>
      </c>
      <c r="S450" s="213" t="s">
        <v>695</v>
      </c>
      <c r="T450" s="213" t="s">
        <v>695</v>
      </c>
      <c r="U450" s="211">
        <v>0</v>
      </c>
      <c r="V450" s="212">
        <v>16</v>
      </c>
      <c r="W450" s="212">
        <v>4.5</v>
      </c>
      <c r="X450" s="201">
        <v>51</v>
      </c>
      <c r="Y450" s="202" t="s">
        <v>696</v>
      </c>
      <c r="Z450" s="203">
        <v>46265</v>
      </c>
      <c r="AA450" s="214" t="s">
        <v>1347</v>
      </c>
      <c r="AB450" s="284"/>
      <c r="AC450" s="284"/>
      <c r="AD450" s="284"/>
      <c r="AE450" s="284"/>
      <c r="AF450" s="284"/>
      <c r="AG450" s="284"/>
      <c r="AH450" s="284"/>
      <c r="AI450" s="285"/>
      <c r="AJ450" s="286"/>
      <c r="AK450" s="286"/>
      <c r="AL450" s="286"/>
    </row>
    <row r="451" spans="1:38" s="185" customFormat="1" ht="13.2" x14ac:dyDescent="0.25">
      <c r="A451" s="180"/>
      <c r="B451" s="224" t="str">
        <f t="shared" si="21"/>
        <v>AberdeenBrisbaneSingapore</v>
      </c>
      <c r="C451" s="224" t="str">
        <f t="shared" si="23"/>
        <v>AberdeenBrisbane</v>
      </c>
      <c r="D451" s="224" t="str">
        <f t="shared" si="22"/>
        <v>BrisbaneSingapore</v>
      </c>
      <c r="E451" s="210" t="s">
        <v>701</v>
      </c>
      <c r="F451" s="210" t="s">
        <v>528</v>
      </c>
      <c r="G451" s="210" t="s">
        <v>527</v>
      </c>
      <c r="H451" s="210" t="s">
        <v>599</v>
      </c>
      <c r="I451" s="210" t="s">
        <v>1241</v>
      </c>
      <c r="J451" s="210" t="s">
        <v>1238</v>
      </c>
      <c r="K451" s="210" t="s">
        <v>446</v>
      </c>
      <c r="L451" s="210" t="s">
        <v>446</v>
      </c>
      <c r="M451" s="210" t="s">
        <v>694</v>
      </c>
      <c r="N451" s="210" t="s">
        <v>536</v>
      </c>
      <c r="O451" s="199" t="s">
        <v>565</v>
      </c>
      <c r="P451" s="241">
        <v>94</v>
      </c>
      <c r="Q451" s="241">
        <v>94</v>
      </c>
      <c r="R451" s="241">
        <v>94</v>
      </c>
      <c r="S451" s="213" t="s">
        <v>695</v>
      </c>
      <c r="T451" s="213" t="s">
        <v>695</v>
      </c>
      <c r="U451" s="211">
        <v>0</v>
      </c>
      <c r="V451" s="212">
        <v>16</v>
      </c>
      <c r="W451" s="212">
        <v>4.5</v>
      </c>
      <c r="X451" s="201">
        <v>52</v>
      </c>
      <c r="Y451" s="202" t="s">
        <v>696</v>
      </c>
      <c r="Z451" s="203">
        <v>46265</v>
      </c>
      <c r="AA451" s="214" t="s">
        <v>1347</v>
      </c>
      <c r="AB451" s="284"/>
      <c r="AC451" s="284"/>
      <c r="AD451" s="284"/>
      <c r="AE451" s="284"/>
      <c r="AF451" s="284"/>
      <c r="AG451" s="284"/>
      <c r="AH451" s="284"/>
      <c r="AI451" s="285"/>
      <c r="AJ451" s="286"/>
      <c r="AK451" s="286"/>
      <c r="AL451" s="286"/>
    </row>
    <row r="452" spans="1:38" s="185" customFormat="1" ht="13.2" x14ac:dyDescent="0.25">
      <c r="A452" s="180"/>
      <c r="B452" s="224" t="str">
        <f t="shared" si="21"/>
        <v>AberdeenBrisbaneLondon Gateway Port</v>
      </c>
      <c r="C452" s="224" t="str">
        <f t="shared" si="23"/>
        <v>AberdeenBrisbane</v>
      </c>
      <c r="D452" s="224" t="str">
        <f t="shared" si="22"/>
        <v>BrisbaneLondon Gateway Port</v>
      </c>
      <c r="E452" s="210" t="s">
        <v>701</v>
      </c>
      <c r="F452" s="210" t="s">
        <v>528</v>
      </c>
      <c r="G452" s="210" t="s">
        <v>527</v>
      </c>
      <c r="H452" s="210" t="s">
        <v>599</v>
      </c>
      <c r="I452" s="210" t="s">
        <v>1350</v>
      </c>
      <c r="J452" s="210" t="s">
        <v>1238</v>
      </c>
      <c r="K452" s="210" t="s">
        <v>970</v>
      </c>
      <c r="L452" s="210" t="s">
        <v>528</v>
      </c>
      <c r="M452" s="210" t="s">
        <v>731</v>
      </c>
      <c r="N452" s="210" t="s">
        <v>536</v>
      </c>
      <c r="O452" s="199" t="s">
        <v>565</v>
      </c>
      <c r="P452" s="241">
        <v>76</v>
      </c>
      <c r="Q452" s="241">
        <v>76</v>
      </c>
      <c r="R452" s="241">
        <v>76</v>
      </c>
      <c r="S452" s="213" t="s">
        <v>695</v>
      </c>
      <c r="T452" s="213" t="s">
        <v>695</v>
      </c>
      <c r="U452" s="211">
        <v>0</v>
      </c>
      <c r="V452" s="212">
        <v>6</v>
      </c>
      <c r="W452" s="212">
        <v>4.5</v>
      </c>
      <c r="X452" s="201">
        <v>58</v>
      </c>
      <c r="Y452" s="202" t="s">
        <v>1062</v>
      </c>
      <c r="Z452" s="203">
        <v>46265</v>
      </c>
      <c r="AA452" s="214" t="s">
        <v>1347</v>
      </c>
      <c r="AB452" s="284"/>
      <c r="AC452" s="284"/>
      <c r="AD452" s="284"/>
      <c r="AE452" s="284"/>
      <c r="AF452" s="284"/>
      <c r="AG452" s="284"/>
      <c r="AH452" s="284"/>
      <c r="AI452" s="285"/>
      <c r="AJ452" s="286"/>
      <c r="AK452" s="286"/>
      <c r="AL452" s="286"/>
    </row>
    <row r="453" spans="1:38" s="185" customFormat="1" ht="13.2" x14ac:dyDescent="0.25">
      <c r="A453" s="180"/>
      <c r="B453" s="224" t="str">
        <f t="shared" si="21"/>
        <v>AberdeenAdelaideSingapore</v>
      </c>
      <c r="C453" s="224" t="str">
        <f t="shared" si="23"/>
        <v>AberdeenAdelaide</v>
      </c>
      <c r="D453" s="224" t="str">
        <f t="shared" si="22"/>
        <v>AdelaideSingapore</v>
      </c>
      <c r="E453" s="210" t="s">
        <v>701</v>
      </c>
      <c r="F453" s="210" t="s">
        <v>528</v>
      </c>
      <c r="G453" s="210" t="s">
        <v>527</v>
      </c>
      <c r="H453" s="210" t="s">
        <v>600</v>
      </c>
      <c r="I453" s="210" t="s">
        <v>1242</v>
      </c>
      <c r="J453" s="210" t="s">
        <v>1238</v>
      </c>
      <c r="K453" s="210" t="s">
        <v>446</v>
      </c>
      <c r="L453" s="210" t="s">
        <v>446</v>
      </c>
      <c r="M453" s="210" t="s">
        <v>694</v>
      </c>
      <c r="N453" s="210" t="s">
        <v>536</v>
      </c>
      <c r="O453" s="199" t="s">
        <v>565</v>
      </c>
      <c r="P453" s="241">
        <v>114</v>
      </c>
      <c r="Q453" s="241">
        <v>114</v>
      </c>
      <c r="R453" s="241">
        <v>114</v>
      </c>
      <c r="S453" s="213" t="s">
        <v>695</v>
      </c>
      <c r="T453" s="213" t="s">
        <v>695</v>
      </c>
      <c r="U453" s="211">
        <v>0</v>
      </c>
      <c r="V453" s="212">
        <v>16</v>
      </c>
      <c r="W453" s="212">
        <v>4.5</v>
      </c>
      <c r="X453" s="201">
        <v>61</v>
      </c>
      <c r="Y453" s="202" t="s">
        <v>696</v>
      </c>
      <c r="Z453" s="203">
        <v>46265</v>
      </c>
      <c r="AA453" s="214" t="s">
        <v>1347</v>
      </c>
      <c r="AB453" s="284"/>
      <c r="AC453" s="284"/>
      <c r="AD453" s="284"/>
      <c r="AE453" s="284"/>
      <c r="AF453" s="284"/>
      <c r="AG453" s="284"/>
      <c r="AH453" s="284"/>
      <c r="AI453" s="285"/>
      <c r="AJ453" s="286"/>
      <c r="AK453" s="286"/>
      <c r="AL453" s="286"/>
    </row>
    <row r="454" spans="1:38" s="185" customFormat="1" ht="13.2" x14ac:dyDescent="0.25">
      <c r="A454" s="180"/>
      <c r="B454" s="224" t="str">
        <f t="shared" si="21"/>
        <v>BirminghamSydneyLondon Gateway Port</v>
      </c>
      <c r="C454" s="224" t="str">
        <f t="shared" si="23"/>
        <v>BirminghamSydney</v>
      </c>
      <c r="D454" s="224" t="str">
        <f t="shared" si="22"/>
        <v>SydneyLondon Gateway Port</v>
      </c>
      <c r="E454" s="210" t="s">
        <v>701</v>
      </c>
      <c r="F454" s="210" t="s">
        <v>528</v>
      </c>
      <c r="G454" s="210" t="s">
        <v>532</v>
      </c>
      <c r="H454" s="210" t="s">
        <v>597</v>
      </c>
      <c r="I454" s="210" t="s">
        <v>1243</v>
      </c>
      <c r="J454" s="210" t="s">
        <v>1244</v>
      </c>
      <c r="K454" s="210" t="s">
        <v>970</v>
      </c>
      <c r="L454" s="210" t="s">
        <v>528</v>
      </c>
      <c r="M454" s="210" t="s">
        <v>731</v>
      </c>
      <c r="N454" s="210" t="s">
        <v>536</v>
      </c>
      <c r="O454" s="199" t="s">
        <v>565</v>
      </c>
      <c r="P454" s="241">
        <v>75</v>
      </c>
      <c r="Q454" s="241">
        <v>75</v>
      </c>
      <c r="R454" s="241">
        <v>75</v>
      </c>
      <c r="S454" s="213" t="s">
        <v>695</v>
      </c>
      <c r="T454" s="213" t="s">
        <v>695</v>
      </c>
      <c r="U454" s="211">
        <v>0</v>
      </c>
      <c r="V454" s="212">
        <v>6</v>
      </c>
      <c r="W454" s="212">
        <v>4.5</v>
      </c>
      <c r="X454" s="201">
        <v>52</v>
      </c>
      <c r="Y454" s="202" t="s">
        <v>696</v>
      </c>
      <c r="Z454" s="203">
        <v>46265</v>
      </c>
      <c r="AA454" s="214" t="s">
        <v>1347</v>
      </c>
      <c r="AB454" s="284"/>
      <c r="AC454" s="284"/>
      <c r="AD454" s="284"/>
      <c r="AE454" s="284"/>
      <c r="AF454" s="284"/>
      <c r="AG454" s="284"/>
      <c r="AH454" s="284"/>
      <c r="AI454" s="285"/>
      <c r="AJ454" s="286"/>
      <c r="AK454" s="286"/>
      <c r="AL454" s="286"/>
    </row>
    <row r="455" spans="1:38" s="185" customFormat="1" ht="13.2" x14ac:dyDescent="0.25">
      <c r="A455" s="180"/>
      <c r="B455" s="224" t="str">
        <f t="shared" si="21"/>
        <v>BirminghamMelbourneLondon Gateway Port</v>
      </c>
      <c r="C455" s="224" t="str">
        <f t="shared" si="23"/>
        <v>BirminghamMelbourne</v>
      </c>
      <c r="D455" s="224" t="str">
        <f t="shared" si="22"/>
        <v>MelbourneLondon Gateway Port</v>
      </c>
      <c r="E455" s="210" t="s">
        <v>701</v>
      </c>
      <c r="F455" s="210" t="s">
        <v>528</v>
      </c>
      <c r="G455" s="210" t="s">
        <v>532</v>
      </c>
      <c r="H455" s="210" t="s">
        <v>598</v>
      </c>
      <c r="I455" s="210" t="s">
        <v>1245</v>
      </c>
      <c r="J455" s="210" t="s">
        <v>1244</v>
      </c>
      <c r="K455" s="210" t="s">
        <v>970</v>
      </c>
      <c r="L455" s="210" t="s">
        <v>528</v>
      </c>
      <c r="M455" s="210" t="s">
        <v>731</v>
      </c>
      <c r="N455" s="210" t="s">
        <v>536</v>
      </c>
      <c r="O455" s="199" t="s">
        <v>565</v>
      </c>
      <c r="P455" s="241">
        <v>75</v>
      </c>
      <c r="Q455" s="241">
        <v>75</v>
      </c>
      <c r="R455" s="241">
        <v>75</v>
      </c>
      <c r="S455" s="213" t="s">
        <v>695</v>
      </c>
      <c r="T455" s="213" t="s">
        <v>695</v>
      </c>
      <c r="U455" s="211">
        <v>0</v>
      </c>
      <c r="V455" s="212">
        <v>6</v>
      </c>
      <c r="W455" s="212">
        <v>4.5</v>
      </c>
      <c r="X455" s="201">
        <v>52</v>
      </c>
      <c r="Y455" s="202" t="s">
        <v>696</v>
      </c>
      <c r="Z455" s="203">
        <v>46265</v>
      </c>
      <c r="AA455" s="214" t="s">
        <v>1347</v>
      </c>
      <c r="AB455" s="284"/>
      <c r="AC455" s="284"/>
      <c r="AD455" s="284"/>
      <c r="AE455" s="284"/>
      <c r="AF455" s="284"/>
      <c r="AG455" s="284"/>
      <c r="AH455" s="284"/>
      <c r="AI455" s="285"/>
      <c r="AJ455" s="286"/>
      <c r="AK455" s="286"/>
      <c r="AL455" s="286"/>
    </row>
    <row r="456" spans="1:38" s="185" customFormat="1" ht="13.2" x14ac:dyDescent="0.25">
      <c r="A456" s="180"/>
      <c r="B456" s="224" t="str">
        <f t="shared" si="21"/>
        <v>BirminghamFremantleSingapore</v>
      </c>
      <c r="C456" s="224" t="str">
        <f t="shared" si="23"/>
        <v>BirminghamFremantle</v>
      </c>
      <c r="D456" s="224" t="str">
        <f t="shared" si="22"/>
        <v>FremantleSingapore</v>
      </c>
      <c r="E456" s="210" t="s">
        <v>701</v>
      </c>
      <c r="F456" s="210" t="s">
        <v>528</v>
      </c>
      <c r="G456" s="210" t="s">
        <v>532</v>
      </c>
      <c r="H456" s="210" t="s">
        <v>601</v>
      </c>
      <c r="I456" s="210" t="s">
        <v>1246</v>
      </c>
      <c r="J456" s="210" t="s">
        <v>1244</v>
      </c>
      <c r="K456" s="210" t="s">
        <v>446</v>
      </c>
      <c r="L456" s="210" t="s">
        <v>446</v>
      </c>
      <c r="M456" s="210" t="s">
        <v>694</v>
      </c>
      <c r="N456" s="210" t="s">
        <v>536</v>
      </c>
      <c r="O456" s="199" t="s">
        <v>565</v>
      </c>
      <c r="P456" s="241">
        <v>94</v>
      </c>
      <c r="Q456" s="241">
        <v>94</v>
      </c>
      <c r="R456" s="241">
        <v>94</v>
      </c>
      <c r="S456" s="213" t="s">
        <v>695</v>
      </c>
      <c r="T456" s="213" t="s">
        <v>695</v>
      </c>
      <c r="U456" s="211">
        <v>0</v>
      </c>
      <c r="V456" s="212">
        <v>16</v>
      </c>
      <c r="W456" s="212">
        <v>4.5</v>
      </c>
      <c r="X456" s="201">
        <v>51</v>
      </c>
      <c r="Y456" s="202" t="s">
        <v>696</v>
      </c>
      <c r="Z456" s="203">
        <v>46265</v>
      </c>
      <c r="AA456" s="214" t="s">
        <v>1347</v>
      </c>
      <c r="AB456" s="284"/>
      <c r="AC456" s="284"/>
      <c r="AD456" s="284"/>
      <c r="AE456" s="284"/>
      <c r="AF456" s="284"/>
      <c r="AG456" s="284"/>
      <c r="AH456" s="284"/>
      <c r="AI456" s="285"/>
      <c r="AJ456" s="286"/>
      <c r="AK456" s="286"/>
      <c r="AL456" s="286"/>
    </row>
    <row r="457" spans="1:38" s="185" customFormat="1" ht="13.2" x14ac:dyDescent="0.25">
      <c r="A457" s="180"/>
      <c r="B457" s="224" t="str">
        <f t="shared" ref="B457:B510" si="24">G457&amp;H457&amp;K457</f>
        <v>BirminghamBrisbaneSingapore</v>
      </c>
      <c r="C457" s="224" t="str">
        <f t="shared" si="23"/>
        <v>BirminghamBrisbane</v>
      </c>
      <c r="D457" s="224" t="str">
        <f t="shared" ref="D457:D510" si="25">H457&amp;K457</f>
        <v>BrisbaneSingapore</v>
      </c>
      <c r="E457" s="210" t="s">
        <v>701</v>
      </c>
      <c r="F457" s="210" t="s">
        <v>528</v>
      </c>
      <c r="G457" s="210" t="s">
        <v>532</v>
      </c>
      <c r="H457" s="210" t="s">
        <v>599</v>
      </c>
      <c r="I457" s="210" t="s">
        <v>1247</v>
      </c>
      <c r="J457" s="210" t="s">
        <v>1244</v>
      </c>
      <c r="K457" s="210" t="s">
        <v>446</v>
      </c>
      <c r="L457" s="210" t="s">
        <v>446</v>
      </c>
      <c r="M457" s="210" t="s">
        <v>694</v>
      </c>
      <c r="N457" s="210" t="s">
        <v>536</v>
      </c>
      <c r="O457" s="199" t="s">
        <v>565</v>
      </c>
      <c r="P457" s="241">
        <v>94</v>
      </c>
      <c r="Q457" s="241">
        <v>94</v>
      </c>
      <c r="R457" s="241">
        <v>94</v>
      </c>
      <c r="S457" s="213" t="s">
        <v>695</v>
      </c>
      <c r="T457" s="213" t="s">
        <v>695</v>
      </c>
      <c r="U457" s="211">
        <v>0</v>
      </c>
      <c r="V457" s="212">
        <v>16</v>
      </c>
      <c r="W457" s="212">
        <v>4.5</v>
      </c>
      <c r="X457" s="201">
        <v>52</v>
      </c>
      <c r="Y457" s="202" t="s">
        <v>696</v>
      </c>
      <c r="Z457" s="203">
        <v>46265</v>
      </c>
      <c r="AA457" s="214" t="s">
        <v>1347</v>
      </c>
      <c r="AB457" s="284"/>
      <c r="AC457" s="284"/>
      <c r="AD457" s="284"/>
      <c r="AE457" s="284"/>
      <c r="AF457" s="284"/>
      <c r="AG457" s="284"/>
      <c r="AH457" s="284"/>
      <c r="AI457" s="285"/>
      <c r="AJ457" s="286"/>
      <c r="AK457" s="286"/>
      <c r="AL457" s="286"/>
    </row>
    <row r="458" spans="1:38" s="185" customFormat="1" ht="13.2" x14ac:dyDescent="0.25">
      <c r="A458" s="180"/>
      <c r="B458" s="224" t="str">
        <f t="shared" si="24"/>
        <v>BirminghamBrisbaneLondon Gateway Port</v>
      </c>
      <c r="C458" s="224" t="str">
        <f t="shared" ref="C458:C510" si="26">G458&amp;H458</f>
        <v>BirminghamBrisbane</v>
      </c>
      <c r="D458" s="224" t="str">
        <f t="shared" si="25"/>
        <v>BrisbaneLondon Gateway Port</v>
      </c>
      <c r="E458" s="210" t="s">
        <v>701</v>
      </c>
      <c r="F458" s="210" t="s">
        <v>528</v>
      </c>
      <c r="G458" s="210" t="s">
        <v>532</v>
      </c>
      <c r="H458" s="210" t="s">
        <v>599</v>
      </c>
      <c r="I458" s="210" t="s">
        <v>1351</v>
      </c>
      <c r="J458" s="210" t="s">
        <v>1244</v>
      </c>
      <c r="K458" s="210" t="s">
        <v>970</v>
      </c>
      <c r="L458" s="210" t="s">
        <v>528</v>
      </c>
      <c r="M458" s="210" t="s">
        <v>731</v>
      </c>
      <c r="N458" s="210" t="s">
        <v>536</v>
      </c>
      <c r="O458" s="199" t="s">
        <v>565</v>
      </c>
      <c r="P458" s="241">
        <v>76</v>
      </c>
      <c r="Q458" s="241">
        <v>76</v>
      </c>
      <c r="R458" s="241">
        <v>76</v>
      </c>
      <c r="S458" s="213" t="s">
        <v>695</v>
      </c>
      <c r="T458" s="213" t="s">
        <v>695</v>
      </c>
      <c r="U458" s="211">
        <v>0</v>
      </c>
      <c r="V458" s="212">
        <v>6</v>
      </c>
      <c r="W458" s="212">
        <v>4.5</v>
      </c>
      <c r="X458" s="201">
        <v>58</v>
      </c>
      <c r="Y458" s="202" t="s">
        <v>1062</v>
      </c>
      <c r="Z458" s="203">
        <v>46265</v>
      </c>
      <c r="AA458" s="214" t="s">
        <v>1347</v>
      </c>
      <c r="AB458" s="284"/>
      <c r="AC458" s="284"/>
      <c r="AD458" s="284"/>
      <c r="AE458" s="284"/>
      <c r="AF458" s="284"/>
      <c r="AG458" s="284"/>
      <c r="AH458" s="284"/>
      <c r="AI458" s="285"/>
      <c r="AJ458" s="286"/>
      <c r="AK458" s="286"/>
      <c r="AL458" s="286"/>
    </row>
    <row r="459" spans="1:38" s="185" customFormat="1" ht="13.2" x14ac:dyDescent="0.25">
      <c r="A459" s="180"/>
      <c r="B459" s="224" t="str">
        <f t="shared" si="24"/>
        <v>BirminghamAdelaideSingapore</v>
      </c>
      <c r="C459" s="224" t="str">
        <f t="shared" si="26"/>
        <v>BirminghamAdelaide</v>
      </c>
      <c r="D459" s="224" t="str">
        <f t="shared" si="25"/>
        <v>AdelaideSingapore</v>
      </c>
      <c r="E459" s="210" t="s">
        <v>701</v>
      </c>
      <c r="F459" s="210" t="s">
        <v>528</v>
      </c>
      <c r="G459" s="210" t="s">
        <v>532</v>
      </c>
      <c r="H459" s="210" t="s">
        <v>600</v>
      </c>
      <c r="I459" s="210" t="s">
        <v>1248</v>
      </c>
      <c r="J459" s="210" t="s">
        <v>1244</v>
      </c>
      <c r="K459" s="210" t="s">
        <v>446</v>
      </c>
      <c r="L459" s="210" t="s">
        <v>446</v>
      </c>
      <c r="M459" s="210" t="s">
        <v>694</v>
      </c>
      <c r="N459" s="210" t="s">
        <v>536</v>
      </c>
      <c r="O459" s="199" t="s">
        <v>565</v>
      </c>
      <c r="P459" s="241">
        <v>135</v>
      </c>
      <c r="Q459" s="241">
        <v>135</v>
      </c>
      <c r="R459" s="241">
        <v>135</v>
      </c>
      <c r="S459" s="213" t="s">
        <v>695</v>
      </c>
      <c r="T459" s="213" t="s">
        <v>695</v>
      </c>
      <c r="U459" s="211">
        <v>0</v>
      </c>
      <c r="V459" s="212">
        <v>16</v>
      </c>
      <c r="W459" s="212">
        <v>4.5</v>
      </c>
      <c r="X459" s="201">
        <v>61</v>
      </c>
      <c r="Y459" s="202" t="s">
        <v>696</v>
      </c>
      <c r="Z459" s="203">
        <v>46265</v>
      </c>
      <c r="AA459" s="214" t="s">
        <v>1347</v>
      </c>
      <c r="AB459" s="284"/>
      <c r="AC459" s="284"/>
      <c r="AD459" s="284"/>
      <c r="AE459" s="284"/>
      <c r="AF459" s="284"/>
      <c r="AG459" s="284"/>
      <c r="AH459" s="284"/>
      <c r="AI459" s="285"/>
      <c r="AJ459" s="286"/>
      <c r="AK459" s="286"/>
      <c r="AL459" s="286"/>
    </row>
    <row r="460" spans="1:38" s="185" customFormat="1" ht="13.2" x14ac:dyDescent="0.25">
      <c r="A460" s="180"/>
      <c r="B460" s="224" t="str">
        <f t="shared" si="24"/>
        <v>BradfordSydneyLondon Gateway Port</v>
      </c>
      <c r="C460" s="224" t="str">
        <f t="shared" si="26"/>
        <v>BradfordSydney</v>
      </c>
      <c r="D460" s="224" t="str">
        <f t="shared" si="25"/>
        <v>SydneyLondon Gateway Port</v>
      </c>
      <c r="E460" s="210" t="s">
        <v>701</v>
      </c>
      <c r="F460" s="210" t="s">
        <v>528</v>
      </c>
      <c r="G460" s="210" t="s">
        <v>533</v>
      </c>
      <c r="H460" s="210" t="s">
        <v>597</v>
      </c>
      <c r="I460" s="210" t="s">
        <v>1249</v>
      </c>
      <c r="J460" s="210" t="s">
        <v>1250</v>
      </c>
      <c r="K460" s="210" t="s">
        <v>970</v>
      </c>
      <c r="L460" s="210" t="s">
        <v>528</v>
      </c>
      <c r="M460" s="210" t="s">
        <v>731</v>
      </c>
      <c r="N460" s="210" t="s">
        <v>536</v>
      </c>
      <c r="O460" s="199" t="s">
        <v>565</v>
      </c>
      <c r="P460" s="241">
        <v>75</v>
      </c>
      <c r="Q460" s="241">
        <v>75</v>
      </c>
      <c r="R460" s="241">
        <v>75</v>
      </c>
      <c r="S460" s="213" t="s">
        <v>695</v>
      </c>
      <c r="T460" s="213" t="s">
        <v>695</v>
      </c>
      <c r="U460" s="211">
        <v>0</v>
      </c>
      <c r="V460" s="212">
        <v>6</v>
      </c>
      <c r="W460" s="212">
        <v>4.5</v>
      </c>
      <c r="X460" s="201">
        <v>52</v>
      </c>
      <c r="Y460" s="202" t="s">
        <v>696</v>
      </c>
      <c r="Z460" s="203">
        <v>46265</v>
      </c>
      <c r="AA460" s="214" t="s">
        <v>1347</v>
      </c>
      <c r="AB460" s="284"/>
      <c r="AC460" s="284"/>
      <c r="AD460" s="284"/>
      <c r="AE460" s="284"/>
      <c r="AF460" s="284"/>
      <c r="AG460" s="284"/>
      <c r="AH460" s="284"/>
      <c r="AI460" s="285"/>
      <c r="AJ460" s="286"/>
      <c r="AK460" s="286"/>
      <c r="AL460" s="286"/>
    </row>
    <row r="461" spans="1:38" s="185" customFormat="1" ht="13.2" x14ac:dyDescent="0.25">
      <c r="A461" s="180"/>
      <c r="B461" s="224" t="str">
        <f t="shared" si="24"/>
        <v>BradfordMelbourneLondon Gateway Port</v>
      </c>
      <c r="C461" s="224" t="str">
        <f t="shared" si="26"/>
        <v>BradfordMelbourne</v>
      </c>
      <c r="D461" s="224" t="str">
        <f t="shared" si="25"/>
        <v>MelbourneLondon Gateway Port</v>
      </c>
      <c r="E461" s="210" t="s">
        <v>701</v>
      </c>
      <c r="F461" s="210" t="s">
        <v>528</v>
      </c>
      <c r="G461" s="210" t="s">
        <v>533</v>
      </c>
      <c r="H461" s="210" t="s">
        <v>598</v>
      </c>
      <c r="I461" s="210" t="s">
        <v>1251</v>
      </c>
      <c r="J461" s="210" t="s">
        <v>1250</v>
      </c>
      <c r="K461" s="210" t="s">
        <v>970</v>
      </c>
      <c r="L461" s="210" t="s">
        <v>528</v>
      </c>
      <c r="M461" s="210" t="s">
        <v>731</v>
      </c>
      <c r="N461" s="210" t="s">
        <v>536</v>
      </c>
      <c r="O461" s="199" t="s">
        <v>565</v>
      </c>
      <c r="P461" s="241">
        <v>75</v>
      </c>
      <c r="Q461" s="241">
        <v>75</v>
      </c>
      <c r="R461" s="241">
        <v>75</v>
      </c>
      <c r="S461" s="213" t="s">
        <v>695</v>
      </c>
      <c r="T461" s="213" t="s">
        <v>695</v>
      </c>
      <c r="U461" s="211">
        <v>0</v>
      </c>
      <c r="V461" s="212">
        <v>6</v>
      </c>
      <c r="W461" s="212">
        <v>4.5</v>
      </c>
      <c r="X461" s="201">
        <v>52</v>
      </c>
      <c r="Y461" s="202" t="s">
        <v>696</v>
      </c>
      <c r="Z461" s="203">
        <v>46265</v>
      </c>
      <c r="AA461" s="214" t="s">
        <v>1347</v>
      </c>
      <c r="AB461" s="284"/>
      <c r="AC461" s="284"/>
      <c r="AD461" s="284"/>
      <c r="AE461" s="284"/>
      <c r="AF461" s="284"/>
      <c r="AG461" s="284"/>
      <c r="AH461" s="284"/>
      <c r="AI461" s="285"/>
      <c r="AJ461" s="286"/>
      <c r="AK461" s="286"/>
      <c r="AL461" s="286"/>
    </row>
    <row r="462" spans="1:38" s="185" customFormat="1" ht="13.2" x14ac:dyDescent="0.25">
      <c r="A462" s="180"/>
      <c r="B462" s="224" t="str">
        <f t="shared" si="24"/>
        <v>BradfordFremantleSingapore</v>
      </c>
      <c r="C462" s="224" t="str">
        <f t="shared" si="26"/>
        <v>BradfordFremantle</v>
      </c>
      <c r="D462" s="224" t="str">
        <f t="shared" si="25"/>
        <v>FremantleSingapore</v>
      </c>
      <c r="E462" s="210" t="s">
        <v>701</v>
      </c>
      <c r="F462" s="210" t="s">
        <v>528</v>
      </c>
      <c r="G462" s="210" t="s">
        <v>533</v>
      </c>
      <c r="H462" s="210" t="s">
        <v>601</v>
      </c>
      <c r="I462" s="210" t="s">
        <v>1252</v>
      </c>
      <c r="J462" s="210" t="s">
        <v>1250</v>
      </c>
      <c r="K462" s="210" t="s">
        <v>446</v>
      </c>
      <c r="L462" s="210" t="s">
        <v>446</v>
      </c>
      <c r="M462" s="210" t="s">
        <v>694</v>
      </c>
      <c r="N462" s="210" t="s">
        <v>536</v>
      </c>
      <c r="O462" s="199" t="s">
        <v>565</v>
      </c>
      <c r="P462" s="241">
        <v>94</v>
      </c>
      <c r="Q462" s="241">
        <v>94</v>
      </c>
      <c r="R462" s="241">
        <v>94</v>
      </c>
      <c r="S462" s="213" t="s">
        <v>695</v>
      </c>
      <c r="T462" s="213" t="s">
        <v>695</v>
      </c>
      <c r="U462" s="211">
        <v>0</v>
      </c>
      <c r="V462" s="212">
        <v>16</v>
      </c>
      <c r="W462" s="212">
        <v>4.5</v>
      </c>
      <c r="X462" s="201">
        <v>51</v>
      </c>
      <c r="Y462" s="202" t="s">
        <v>696</v>
      </c>
      <c r="Z462" s="203">
        <v>46265</v>
      </c>
      <c r="AA462" s="214" t="s">
        <v>1347</v>
      </c>
      <c r="AB462" s="284"/>
      <c r="AC462" s="284"/>
      <c r="AD462" s="284"/>
      <c r="AE462" s="284"/>
      <c r="AF462" s="284"/>
      <c r="AG462" s="284"/>
      <c r="AH462" s="284"/>
      <c r="AI462" s="285"/>
      <c r="AJ462" s="286"/>
      <c r="AK462" s="286"/>
      <c r="AL462" s="286"/>
    </row>
    <row r="463" spans="1:38" s="185" customFormat="1" ht="13.2" x14ac:dyDescent="0.25">
      <c r="A463" s="180"/>
      <c r="B463" s="224" t="str">
        <f t="shared" si="24"/>
        <v>BradfordBrisbaneSingapore</v>
      </c>
      <c r="C463" s="224" t="str">
        <f t="shared" si="26"/>
        <v>BradfordBrisbane</v>
      </c>
      <c r="D463" s="224" t="str">
        <f t="shared" si="25"/>
        <v>BrisbaneSingapore</v>
      </c>
      <c r="E463" s="210" t="s">
        <v>701</v>
      </c>
      <c r="F463" s="210" t="s">
        <v>528</v>
      </c>
      <c r="G463" s="210" t="s">
        <v>533</v>
      </c>
      <c r="H463" s="210" t="s">
        <v>599</v>
      </c>
      <c r="I463" s="210" t="s">
        <v>1253</v>
      </c>
      <c r="J463" s="210" t="s">
        <v>1250</v>
      </c>
      <c r="K463" s="210" t="s">
        <v>446</v>
      </c>
      <c r="L463" s="210" t="s">
        <v>446</v>
      </c>
      <c r="M463" s="210" t="s">
        <v>694</v>
      </c>
      <c r="N463" s="210" t="s">
        <v>536</v>
      </c>
      <c r="O463" s="199" t="s">
        <v>565</v>
      </c>
      <c r="P463" s="241">
        <v>94</v>
      </c>
      <c r="Q463" s="241">
        <v>94</v>
      </c>
      <c r="R463" s="241">
        <v>94</v>
      </c>
      <c r="S463" s="213" t="s">
        <v>695</v>
      </c>
      <c r="T463" s="213" t="s">
        <v>695</v>
      </c>
      <c r="U463" s="211">
        <v>0</v>
      </c>
      <c r="V463" s="212">
        <v>16</v>
      </c>
      <c r="W463" s="212">
        <v>4.5</v>
      </c>
      <c r="X463" s="201">
        <v>52</v>
      </c>
      <c r="Y463" s="202" t="s">
        <v>696</v>
      </c>
      <c r="Z463" s="203">
        <v>46265</v>
      </c>
      <c r="AA463" s="214" t="s">
        <v>1347</v>
      </c>
      <c r="AB463" s="284"/>
      <c r="AC463" s="284"/>
      <c r="AD463" s="284"/>
      <c r="AE463" s="284"/>
      <c r="AF463" s="284"/>
      <c r="AG463" s="284"/>
      <c r="AH463" s="284"/>
      <c r="AI463" s="285"/>
      <c r="AJ463" s="286"/>
      <c r="AK463" s="286"/>
      <c r="AL463" s="286"/>
    </row>
    <row r="464" spans="1:38" s="185" customFormat="1" ht="13.2" x14ac:dyDescent="0.25">
      <c r="A464" s="180"/>
      <c r="B464" s="224" t="str">
        <f t="shared" si="24"/>
        <v>BradfordBrisbaneLondon Gateway Port</v>
      </c>
      <c r="C464" s="224" t="str">
        <f t="shared" si="26"/>
        <v>BradfordBrisbane</v>
      </c>
      <c r="D464" s="224" t="str">
        <f t="shared" si="25"/>
        <v>BrisbaneLondon Gateway Port</v>
      </c>
      <c r="E464" s="210" t="s">
        <v>701</v>
      </c>
      <c r="F464" s="210" t="s">
        <v>528</v>
      </c>
      <c r="G464" s="210" t="s">
        <v>533</v>
      </c>
      <c r="H464" s="210" t="s">
        <v>599</v>
      </c>
      <c r="I464" s="210" t="s">
        <v>1352</v>
      </c>
      <c r="J464" s="210" t="s">
        <v>1250</v>
      </c>
      <c r="K464" s="210" t="s">
        <v>970</v>
      </c>
      <c r="L464" s="210" t="s">
        <v>528</v>
      </c>
      <c r="M464" s="210" t="s">
        <v>731</v>
      </c>
      <c r="N464" s="210" t="s">
        <v>536</v>
      </c>
      <c r="O464" s="199" t="s">
        <v>565</v>
      </c>
      <c r="P464" s="241">
        <v>76</v>
      </c>
      <c r="Q464" s="241">
        <v>76</v>
      </c>
      <c r="R464" s="241">
        <v>76</v>
      </c>
      <c r="S464" s="213" t="s">
        <v>695</v>
      </c>
      <c r="T464" s="213" t="s">
        <v>695</v>
      </c>
      <c r="U464" s="211">
        <v>0</v>
      </c>
      <c r="V464" s="212">
        <v>6</v>
      </c>
      <c r="W464" s="212">
        <v>4.5</v>
      </c>
      <c r="X464" s="201">
        <v>58</v>
      </c>
      <c r="Y464" s="202" t="s">
        <v>1062</v>
      </c>
      <c r="Z464" s="203">
        <v>46265</v>
      </c>
      <c r="AA464" s="214" t="s">
        <v>1347</v>
      </c>
      <c r="AB464" s="284"/>
      <c r="AC464" s="284"/>
      <c r="AD464" s="284"/>
      <c r="AE464" s="284"/>
      <c r="AF464" s="284"/>
      <c r="AG464" s="284"/>
      <c r="AH464" s="284"/>
      <c r="AI464" s="285"/>
      <c r="AJ464" s="286"/>
      <c r="AK464" s="286"/>
      <c r="AL464" s="286"/>
    </row>
    <row r="465" spans="1:38" s="185" customFormat="1" ht="13.2" x14ac:dyDescent="0.25">
      <c r="A465" s="180"/>
      <c r="B465" s="224" t="str">
        <f t="shared" si="24"/>
        <v>BradfordAdelaideSingapore</v>
      </c>
      <c r="C465" s="224" t="str">
        <f t="shared" si="26"/>
        <v>BradfordAdelaide</v>
      </c>
      <c r="D465" s="224" t="str">
        <f t="shared" si="25"/>
        <v>AdelaideSingapore</v>
      </c>
      <c r="E465" s="210" t="s">
        <v>701</v>
      </c>
      <c r="F465" s="210" t="s">
        <v>528</v>
      </c>
      <c r="G465" s="210" t="s">
        <v>533</v>
      </c>
      <c r="H465" s="210" t="s">
        <v>600</v>
      </c>
      <c r="I465" s="210" t="s">
        <v>1254</v>
      </c>
      <c r="J465" s="210" t="s">
        <v>1250</v>
      </c>
      <c r="K465" s="210" t="s">
        <v>446</v>
      </c>
      <c r="L465" s="210" t="s">
        <v>446</v>
      </c>
      <c r="M465" s="210" t="s">
        <v>694</v>
      </c>
      <c r="N465" s="210" t="s">
        <v>536</v>
      </c>
      <c r="O465" s="199" t="s">
        <v>565</v>
      </c>
      <c r="P465" s="241">
        <v>135</v>
      </c>
      <c r="Q465" s="241">
        <v>135</v>
      </c>
      <c r="R465" s="241">
        <v>135</v>
      </c>
      <c r="S465" s="213" t="s">
        <v>695</v>
      </c>
      <c r="T465" s="213" t="s">
        <v>695</v>
      </c>
      <c r="U465" s="211">
        <v>0</v>
      </c>
      <c r="V465" s="212">
        <v>16</v>
      </c>
      <c r="W465" s="212">
        <v>4.5</v>
      </c>
      <c r="X465" s="201">
        <v>61</v>
      </c>
      <c r="Y465" s="202" t="s">
        <v>696</v>
      </c>
      <c r="Z465" s="203">
        <v>46265</v>
      </c>
      <c r="AA465" s="214" t="s">
        <v>1347</v>
      </c>
      <c r="AB465" s="284"/>
      <c r="AC465" s="284"/>
      <c r="AD465" s="284"/>
      <c r="AE465" s="284"/>
      <c r="AF465" s="284"/>
      <c r="AG465" s="284"/>
      <c r="AH465" s="284"/>
      <c r="AI465" s="285"/>
      <c r="AJ465" s="286"/>
      <c r="AK465" s="286"/>
      <c r="AL465" s="286"/>
    </row>
    <row r="466" spans="1:38" s="185" customFormat="1" ht="13.2" x14ac:dyDescent="0.25">
      <c r="A466" s="180"/>
      <c r="B466" s="224" t="str">
        <f t="shared" si="24"/>
        <v>BristolSydneyLondon Gateway Port</v>
      </c>
      <c r="C466" s="224" t="str">
        <f t="shared" si="26"/>
        <v>BristolSydney</v>
      </c>
      <c r="D466" s="224" t="str">
        <f t="shared" si="25"/>
        <v>SydneyLondon Gateway Port</v>
      </c>
      <c r="E466" s="210" t="s">
        <v>701</v>
      </c>
      <c r="F466" s="210" t="s">
        <v>528</v>
      </c>
      <c r="G466" s="210" t="s">
        <v>535</v>
      </c>
      <c r="H466" s="210" t="s">
        <v>597</v>
      </c>
      <c r="I466" s="210" t="s">
        <v>1255</v>
      </c>
      <c r="J466" s="210" t="s">
        <v>1256</v>
      </c>
      <c r="K466" s="210" t="s">
        <v>970</v>
      </c>
      <c r="L466" s="210" t="s">
        <v>528</v>
      </c>
      <c r="M466" s="210" t="s">
        <v>731</v>
      </c>
      <c r="N466" s="210" t="s">
        <v>536</v>
      </c>
      <c r="O466" s="199" t="s">
        <v>565</v>
      </c>
      <c r="P466" s="241">
        <v>75</v>
      </c>
      <c r="Q466" s="241">
        <v>75</v>
      </c>
      <c r="R466" s="241">
        <v>75</v>
      </c>
      <c r="S466" s="213" t="s">
        <v>695</v>
      </c>
      <c r="T466" s="213" t="s">
        <v>695</v>
      </c>
      <c r="U466" s="211">
        <v>0</v>
      </c>
      <c r="V466" s="212">
        <v>6</v>
      </c>
      <c r="W466" s="212">
        <v>4.5</v>
      </c>
      <c r="X466" s="201">
        <v>52</v>
      </c>
      <c r="Y466" s="202" t="s">
        <v>696</v>
      </c>
      <c r="Z466" s="203">
        <v>46265</v>
      </c>
      <c r="AA466" s="214" t="s">
        <v>1347</v>
      </c>
      <c r="AB466" s="284"/>
      <c r="AC466" s="284"/>
      <c r="AD466" s="284"/>
      <c r="AE466" s="284"/>
      <c r="AF466" s="284"/>
      <c r="AG466" s="284"/>
      <c r="AH466" s="284"/>
      <c r="AI466" s="285"/>
      <c r="AJ466" s="286"/>
      <c r="AK466" s="286"/>
      <c r="AL466" s="286"/>
    </row>
    <row r="467" spans="1:38" s="185" customFormat="1" ht="13.2" x14ac:dyDescent="0.25">
      <c r="A467" s="180"/>
      <c r="B467" s="224" t="str">
        <f t="shared" si="24"/>
        <v>BristolMelbourneLondon Gateway Port</v>
      </c>
      <c r="C467" s="224" t="str">
        <f t="shared" si="26"/>
        <v>BristolMelbourne</v>
      </c>
      <c r="D467" s="224" t="str">
        <f t="shared" si="25"/>
        <v>MelbourneLondon Gateway Port</v>
      </c>
      <c r="E467" s="210" t="s">
        <v>701</v>
      </c>
      <c r="F467" s="210" t="s">
        <v>528</v>
      </c>
      <c r="G467" s="210" t="s">
        <v>535</v>
      </c>
      <c r="H467" s="210" t="s">
        <v>598</v>
      </c>
      <c r="I467" s="210" t="s">
        <v>1257</v>
      </c>
      <c r="J467" s="210" t="s">
        <v>1256</v>
      </c>
      <c r="K467" s="210" t="s">
        <v>970</v>
      </c>
      <c r="L467" s="210" t="s">
        <v>528</v>
      </c>
      <c r="M467" s="210" t="s">
        <v>731</v>
      </c>
      <c r="N467" s="210" t="s">
        <v>536</v>
      </c>
      <c r="O467" s="199" t="s">
        <v>565</v>
      </c>
      <c r="P467" s="241">
        <v>75</v>
      </c>
      <c r="Q467" s="241">
        <v>75</v>
      </c>
      <c r="R467" s="241">
        <v>75</v>
      </c>
      <c r="S467" s="213" t="s">
        <v>695</v>
      </c>
      <c r="T467" s="213" t="s">
        <v>695</v>
      </c>
      <c r="U467" s="211">
        <v>0</v>
      </c>
      <c r="V467" s="212">
        <v>6</v>
      </c>
      <c r="W467" s="212">
        <v>4.5</v>
      </c>
      <c r="X467" s="201">
        <v>52</v>
      </c>
      <c r="Y467" s="202" t="s">
        <v>696</v>
      </c>
      <c r="Z467" s="203">
        <v>46265</v>
      </c>
      <c r="AA467" s="214" t="s">
        <v>1347</v>
      </c>
      <c r="AB467" s="284"/>
      <c r="AC467" s="284"/>
      <c r="AD467" s="284"/>
      <c r="AE467" s="284"/>
      <c r="AF467" s="284"/>
      <c r="AG467" s="284"/>
      <c r="AH467" s="284"/>
      <c r="AI467" s="285"/>
      <c r="AJ467" s="286"/>
      <c r="AK467" s="286"/>
      <c r="AL467" s="286"/>
    </row>
    <row r="468" spans="1:38" s="185" customFormat="1" ht="13.2" x14ac:dyDescent="0.25">
      <c r="A468" s="180"/>
      <c r="B468" s="224" t="str">
        <f t="shared" si="24"/>
        <v>BristolFremantleSingapore</v>
      </c>
      <c r="C468" s="224" t="str">
        <f t="shared" si="26"/>
        <v>BristolFremantle</v>
      </c>
      <c r="D468" s="224" t="str">
        <f t="shared" si="25"/>
        <v>FremantleSingapore</v>
      </c>
      <c r="E468" s="210" t="s">
        <v>701</v>
      </c>
      <c r="F468" s="210" t="s">
        <v>528</v>
      </c>
      <c r="G468" s="210" t="s">
        <v>535</v>
      </c>
      <c r="H468" s="210" t="s">
        <v>601</v>
      </c>
      <c r="I468" s="210" t="s">
        <v>1258</v>
      </c>
      <c r="J468" s="210" t="s">
        <v>1256</v>
      </c>
      <c r="K468" s="210" t="s">
        <v>446</v>
      </c>
      <c r="L468" s="210" t="s">
        <v>446</v>
      </c>
      <c r="M468" s="210" t="s">
        <v>694</v>
      </c>
      <c r="N468" s="210" t="s">
        <v>536</v>
      </c>
      <c r="O468" s="199" t="s">
        <v>565</v>
      </c>
      <c r="P468" s="241">
        <v>84</v>
      </c>
      <c r="Q468" s="241">
        <v>84</v>
      </c>
      <c r="R468" s="241">
        <v>84</v>
      </c>
      <c r="S468" s="213" t="s">
        <v>695</v>
      </c>
      <c r="T468" s="213" t="s">
        <v>695</v>
      </c>
      <c r="U468" s="211">
        <v>0</v>
      </c>
      <c r="V468" s="212">
        <v>16</v>
      </c>
      <c r="W468" s="212">
        <v>4.5</v>
      </c>
      <c r="X468" s="201">
        <v>51</v>
      </c>
      <c r="Y468" s="202" t="s">
        <v>696</v>
      </c>
      <c r="Z468" s="203">
        <v>46265</v>
      </c>
      <c r="AA468" s="214" t="s">
        <v>1347</v>
      </c>
      <c r="AB468" s="284"/>
      <c r="AC468" s="284"/>
      <c r="AD468" s="284"/>
      <c r="AE468" s="284"/>
      <c r="AF468" s="284"/>
      <c r="AG468" s="284"/>
      <c r="AH468" s="284"/>
      <c r="AI468" s="285"/>
      <c r="AJ468" s="286"/>
      <c r="AK468" s="286"/>
      <c r="AL468" s="286"/>
    </row>
    <row r="469" spans="1:38" s="185" customFormat="1" ht="13.2" x14ac:dyDescent="0.25">
      <c r="A469" s="180"/>
      <c r="B469" s="224" t="str">
        <f t="shared" si="24"/>
        <v>BristolBrisbaneSingapore</v>
      </c>
      <c r="C469" s="224" t="str">
        <f t="shared" si="26"/>
        <v>BristolBrisbane</v>
      </c>
      <c r="D469" s="224" t="str">
        <f t="shared" si="25"/>
        <v>BrisbaneSingapore</v>
      </c>
      <c r="E469" s="210" t="s">
        <v>701</v>
      </c>
      <c r="F469" s="210" t="s">
        <v>528</v>
      </c>
      <c r="G469" s="210" t="s">
        <v>535</v>
      </c>
      <c r="H469" s="210" t="s">
        <v>599</v>
      </c>
      <c r="I469" s="210" t="s">
        <v>1259</v>
      </c>
      <c r="J469" s="210" t="s">
        <v>1256</v>
      </c>
      <c r="K469" s="210" t="s">
        <v>446</v>
      </c>
      <c r="L469" s="210" t="s">
        <v>446</v>
      </c>
      <c r="M469" s="210" t="s">
        <v>694</v>
      </c>
      <c r="N469" s="210" t="s">
        <v>536</v>
      </c>
      <c r="O469" s="199" t="s">
        <v>565</v>
      </c>
      <c r="P469" s="241">
        <v>94</v>
      </c>
      <c r="Q469" s="241">
        <v>94</v>
      </c>
      <c r="R469" s="241">
        <v>94</v>
      </c>
      <c r="S469" s="213" t="s">
        <v>695</v>
      </c>
      <c r="T469" s="213" t="s">
        <v>695</v>
      </c>
      <c r="U469" s="211">
        <v>0</v>
      </c>
      <c r="V469" s="212">
        <v>16</v>
      </c>
      <c r="W469" s="212">
        <v>4.5</v>
      </c>
      <c r="X469" s="201">
        <v>52</v>
      </c>
      <c r="Y469" s="202" t="s">
        <v>696</v>
      </c>
      <c r="Z469" s="203">
        <v>46265</v>
      </c>
      <c r="AA469" s="214" t="s">
        <v>1347</v>
      </c>
      <c r="AB469" s="284"/>
      <c r="AC469" s="284"/>
      <c r="AD469" s="284"/>
      <c r="AE469" s="284"/>
      <c r="AF469" s="284"/>
      <c r="AG469" s="284"/>
      <c r="AH469" s="284"/>
      <c r="AI469" s="285"/>
      <c r="AJ469" s="286"/>
      <c r="AK469" s="286"/>
      <c r="AL469" s="286"/>
    </row>
    <row r="470" spans="1:38" s="185" customFormat="1" ht="13.2" x14ac:dyDescent="0.25">
      <c r="A470" s="180"/>
      <c r="B470" s="224" t="str">
        <f t="shared" si="24"/>
        <v>BristolBrisbaneLondon Gateway Port</v>
      </c>
      <c r="C470" s="224" t="str">
        <f t="shared" si="26"/>
        <v>BristolBrisbane</v>
      </c>
      <c r="D470" s="224" t="str">
        <f t="shared" si="25"/>
        <v>BrisbaneLondon Gateway Port</v>
      </c>
      <c r="E470" s="210" t="s">
        <v>701</v>
      </c>
      <c r="F470" s="210" t="s">
        <v>528</v>
      </c>
      <c r="G470" s="210" t="s">
        <v>535</v>
      </c>
      <c r="H470" s="210" t="s">
        <v>599</v>
      </c>
      <c r="I470" s="210" t="s">
        <v>1353</v>
      </c>
      <c r="J470" s="210" t="s">
        <v>1256</v>
      </c>
      <c r="K470" s="210" t="s">
        <v>970</v>
      </c>
      <c r="L470" s="210" t="s">
        <v>528</v>
      </c>
      <c r="M470" s="210" t="s">
        <v>731</v>
      </c>
      <c r="N470" s="210" t="s">
        <v>536</v>
      </c>
      <c r="O470" s="199" t="s">
        <v>565</v>
      </c>
      <c r="P470" s="241">
        <v>76</v>
      </c>
      <c r="Q470" s="241">
        <v>76</v>
      </c>
      <c r="R470" s="241">
        <v>76</v>
      </c>
      <c r="S470" s="213" t="s">
        <v>695</v>
      </c>
      <c r="T470" s="213" t="s">
        <v>695</v>
      </c>
      <c r="U470" s="211">
        <v>0</v>
      </c>
      <c r="V470" s="212">
        <v>6</v>
      </c>
      <c r="W470" s="212">
        <v>4.5</v>
      </c>
      <c r="X470" s="201">
        <v>58</v>
      </c>
      <c r="Y470" s="202" t="s">
        <v>1062</v>
      </c>
      <c r="Z470" s="203">
        <v>46265</v>
      </c>
      <c r="AA470" s="214" t="s">
        <v>1347</v>
      </c>
      <c r="AB470" s="284"/>
      <c r="AC470" s="284"/>
      <c r="AD470" s="284"/>
      <c r="AE470" s="284"/>
      <c r="AF470" s="284"/>
      <c r="AG470" s="284"/>
      <c r="AH470" s="284"/>
      <c r="AI470" s="285"/>
      <c r="AJ470" s="286"/>
      <c r="AK470" s="286"/>
      <c r="AL470" s="286"/>
    </row>
    <row r="471" spans="1:38" s="185" customFormat="1" ht="13.2" x14ac:dyDescent="0.25">
      <c r="A471" s="180"/>
      <c r="B471" s="224" t="str">
        <f t="shared" si="24"/>
        <v>BristolAdelaideSingapore</v>
      </c>
      <c r="C471" s="224" t="str">
        <f t="shared" si="26"/>
        <v>BristolAdelaide</v>
      </c>
      <c r="D471" s="224" t="str">
        <f t="shared" si="25"/>
        <v>AdelaideSingapore</v>
      </c>
      <c r="E471" s="210" t="s">
        <v>701</v>
      </c>
      <c r="F471" s="210" t="s">
        <v>528</v>
      </c>
      <c r="G471" s="210" t="s">
        <v>535</v>
      </c>
      <c r="H471" s="210" t="s">
        <v>600</v>
      </c>
      <c r="I471" s="210" t="s">
        <v>1260</v>
      </c>
      <c r="J471" s="210" t="s">
        <v>1256</v>
      </c>
      <c r="K471" s="210" t="s">
        <v>446</v>
      </c>
      <c r="L471" s="210" t="s">
        <v>446</v>
      </c>
      <c r="M471" s="210" t="s">
        <v>694</v>
      </c>
      <c r="N471" s="210" t="s">
        <v>536</v>
      </c>
      <c r="O471" s="199" t="s">
        <v>565</v>
      </c>
      <c r="P471" s="241">
        <v>114</v>
      </c>
      <c r="Q471" s="241">
        <v>114</v>
      </c>
      <c r="R471" s="241">
        <v>114</v>
      </c>
      <c r="S471" s="213" t="s">
        <v>695</v>
      </c>
      <c r="T471" s="213" t="s">
        <v>695</v>
      </c>
      <c r="U471" s="211">
        <v>0</v>
      </c>
      <c r="V471" s="212">
        <v>16</v>
      </c>
      <c r="W471" s="212">
        <v>4.5</v>
      </c>
      <c r="X471" s="201">
        <v>61</v>
      </c>
      <c r="Y471" s="202" t="s">
        <v>696</v>
      </c>
      <c r="Z471" s="203">
        <v>46265</v>
      </c>
      <c r="AA471" s="214" t="s">
        <v>1347</v>
      </c>
      <c r="AB471" s="284"/>
      <c r="AC471" s="284"/>
      <c r="AD471" s="284"/>
      <c r="AE471" s="284"/>
      <c r="AF471" s="284"/>
      <c r="AG471" s="284"/>
      <c r="AH471" s="284"/>
      <c r="AI471" s="285"/>
      <c r="AJ471" s="286"/>
      <c r="AK471" s="286"/>
      <c r="AL471" s="286"/>
    </row>
    <row r="472" spans="1:38" s="185" customFormat="1" ht="13.2" x14ac:dyDescent="0.25">
      <c r="A472" s="180"/>
      <c r="B472" s="224" t="str">
        <f t="shared" si="24"/>
        <v>ColnbrookSydneyLondon Gateway Port</v>
      </c>
      <c r="C472" s="224" t="str">
        <f t="shared" si="26"/>
        <v>ColnbrookSydney</v>
      </c>
      <c r="D472" s="224" t="str">
        <f t="shared" si="25"/>
        <v>SydneyLondon Gateway Port</v>
      </c>
      <c r="E472" s="210" t="s">
        <v>701</v>
      </c>
      <c r="F472" s="210" t="s">
        <v>528</v>
      </c>
      <c r="G472" s="210" t="s">
        <v>656</v>
      </c>
      <c r="H472" s="210" t="s">
        <v>597</v>
      </c>
      <c r="I472" s="210" t="s">
        <v>1261</v>
      </c>
      <c r="J472" s="210" t="s">
        <v>1262</v>
      </c>
      <c r="K472" s="210" t="s">
        <v>970</v>
      </c>
      <c r="L472" s="210" t="s">
        <v>528</v>
      </c>
      <c r="M472" s="210" t="s">
        <v>731</v>
      </c>
      <c r="N472" s="210" t="s">
        <v>536</v>
      </c>
      <c r="O472" s="199" t="s">
        <v>565</v>
      </c>
      <c r="P472" s="241">
        <v>75</v>
      </c>
      <c r="Q472" s="241">
        <v>75</v>
      </c>
      <c r="R472" s="241">
        <v>75</v>
      </c>
      <c r="S472" s="213" t="s">
        <v>695</v>
      </c>
      <c r="T472" s="213" t="s">
        <v>695</v>
      </c>
      <c r="U472" s="211">
        <v>0</v>
      </c>
      <c r="V472" s="212">
        <v>6</v>
      </c>
      <c r="W472" s="212">
        <v>4.5</v>
      </c>
      <c r="X472" s="201">
        <v>52</v>
      </c>
      <c r="Y472" s="202" t="s">
        <v>696</v>
      </c>
      <c r="Z472" s="203">
        <v>46265</v>
      </c>
      <c r="AA472" s="214" t="s">
        <v>1347</v>
      </c>
      <c r="AB472" s="284"/>
      <c r="AC472" s="284"/>
      <c r="AD472" s="284"/>
      <c r="AE472" s="284"/>
      <c r="AF472" s="284"/>
      <c r="AG472" s="284"/>
      <c r="AH472" s="284"/>
      <c r="AI472" s="285"/>
      <c r="AJ472" s="286"/>
      <c r="AK472" s="286"/>
      <c r="AL472" s="286"/>
    </row>
    <row r="473" spans="1:38" s="185" customFormat="1" ht="13.2" x14ac:dyDescent="0.25">
      <c r="A473" s="180"/>
      <c r="B473" s="224" t="str">
        <f t="shared" si="24"/>
        <v>ColnbrookMelbourneLondon Gateway Port</v>
      </c>
      <c r="C473" s="224" t="str">
        <f t="shared" si="26"/>
        <v>ColnbrookMelbourne</v>
      </c>
      <c r="D473" s="224" t="str">
        <f t="shared" si="25"/>
        <v>MelbourneLondon Gateway Port</v>
      </c>
      <c r="E473" s="210" t="s">
        <v>701</v>
      </c>
      <c r="F473" s="210" t="s">
        <v>528</v>
      </c>
      <c r="G473" s="210" t="s">
        <v>656</v>
      </c>
      <c r="H473" s="210" t="s">
        <v>598</v>
      </c>
      <c r="I473" s="210" t="s">
        <v>1263</v>
      </c>
      <c r="J473" s="210" t="s">
        <v>1262</v>
      </c>
      <c r="K473" s="210" t="s">
        <v>970</v>
      </c>
      <c r="L473" s="210" t="s">
        <v>528</v>
      </c>
      <c r="M473" s="210" t="s">
        <v>731</v>
      </c>
      <c r="N473" s="210" t="s">
        <v>536</v>
      </c>
      <c r="O473" s="199" t="s">
        <v>565</v>
      </c>
      <c r="P473" s="241">
        <v>75</v>
      </c>
      <c r="Q473" s="241">
        <v>75</v>
      </c>
      <c r="R473" s="241">
        <v>75</v>
      </c>
      <c r="S473" s="213" t="s">
        <v>695</v>
      </c>
      <c r="T473" s="213" t="s">
        <v>695</v>
      </c>
      <c r="U473" s="211">
        <v>0</v>
      </c>
      <c r="V473" s="212">
        <v>6</v>
      </c>
      <c r="W473" s="212">
        <v>4.5</v>
      </c>
      <c r="X473" s="201">
        <v>52</v>
      </c>
      <c r="Y473" s="202" t="s">
        <v>696</v>
      </c>
      <c r="Z473" s="203">
        <v>46265</v>
      </c>
      <c r="AA473" s="214" t="s">
        <v>1347</v>
      </c>
      <c r="AB473" s="284"/>
      <c r="AC473" s="284"/>
      <c r="AD473" s="284"/>
      <c r="AE473" s="284"/>
      <c r="AF473" s="284"/>
      <c r="AG473" s="284"/>
      <c r="AH473" s="284"/>
      <c r="AI473" s="285"/>
      <c r="AJ473" s="286"/>
      <c r="AK473" s="286"/>
      <c r="AL473" s="286"/>
    </row>
    <row r="474" spans="1:38" s="185" customFormat="1" ht="13.2" x14ac:dyDescent="0.25">
      <c r="A474" s="180"/>
      <c r="B474" s="224" t="str">
        <f t="shared" si="24"/>
        <v>ColnbrookFremantleSingapore</v>
      </c>
      <c r="C474" s="224" t="str">
        <f t="shared" si="26"/>
        <v>ColnbrookFremantle</v>
      </c>
      <c r="D474" s="224" t="str">
        <f t="shared" si="25"/>
        <v>FremantleSingapore</v>
      </c>
      <c r="E474" s="210" t="s">
        <v>701</v>
      </c>
      <c r="F474" s="210" t="s">
        <v>528</v>
      </c>
      <c r="G474" s="210" t="s">
        <v>656</v>
      </c>
      <c r="H474" s="210" t="s">
        <v>601</v>
      </c>
      <c r="I474" s="210" t="s">
        <v>1264</v>
      </c>
      <c r="J474" s="210" t="s">
        <v>1262</v>
      </c>
      <c r="K474" s="210" t="s">
        <v>446</v>
      </c>
      <c r="L474" s="210" t="s">
        <v>446</v>
      </c>
      <c r="M474" s="210" t="s">
        <v>694</v>
      </c>
      <c r="N474" s="210" t="s">
        <v>536</v>
      </c>
      <c r="O474" s="199" t="s">
        <v>565</v>
      </c>
      <c r="P474" s="241">
        <v>84</v>
      </c>
      <c r="Q474" s="241">
        <v>84</v>
      </c>
      <c r="R474" s="241">
        <v>84</v>
      </c>
      <c r="S474" s="213" t="s">
        <v>695</v>
      </c>
      <c r="T474" s="213" t="s">
        <v>695</v>
      </c>
      <c r="U474" s="211">
        <v>0</v>
      </c>
      <c r="V474" s="212">
        <v>16</v>
      </c>
      <c r="W474" s="212">
        <v>4.5</v>
      </c>
      <c r="X474" s="201">
        <v>51</v>
      </c>
      <c r="Y474" s="202" t="s">
        <v>696</v>
      </c>
      <c r="Z474" s="203">
        <v>46265</v>
      </c>
      <c r="AA474" s="214" t="s">
        <v>1347</v>
      </c>
      <c r="AB474" s="284"/>
      <c r="AC474" s="284"/>
      <c r="AD474" s="284"/>
      <c r="AE474" s="284"/>
      <c r="AF474" s="284"/>
      <c r="AG474" s="284"/>
      <c r="AH474" s="284"/>
      <c r="AI474" s="285"/>
      <c r="AJ474" s="286"/>
      <c r="AK474" s="286"/>
      <c r="AL474" s="286"/>
    </row>
    <row r="475" spans="1:38" s="185" customFormat="1" ht="13.2" x14ac:dyDescent="0.25">
      <c r="A475" s="180"/>
      <c r="B475" s="224" t="str">
        <f t="shared" si="24"/>
        <v>ColnbrookBrisbaneSingapore</v>
      </c>
      <c r="C475" s="224" t="str">
        <f t="shared" si="26"/>
        <v>ColnbrookBrisbane</v>
      </c>
      <c r="D475" s="224" t="str">
        <f t="shared" si="25"/>
        <v>BrisbaneSingapore</v>
      </c>
      <c r="E475" s="210" t="s">
        <v>701</v>
      </c>
      <c r="F475" s="210" t="s">
        <v>528</v>
      </c>
      <c r="G475" s="210" t="s">
        <v>656</v>
      </c>
      <c r="H475" s="210" t="s">
        <v>599</v>
      </c>
      <c r="I475" s="210" t="s">
        <v>1265</v>
      </c>
      <c r="J475" s="210" t="s">
        <v>1262</v>
      </c>
      <c r="K475" s="210" t="s">
        <v>446</v>
      </c>
      <c r="L475" s="210" t="s">
        <v>446</v>
      </c>
      <c r="M475" s="210" t="s">
        <v>694</v>
      </c>
      <c r="N475" s="210" t="s">
        <v>536</v>
      </c>
      <c r="O475" s="199" t="s">
        <v>565</v>
      </c>
      <c r="P475" s="241">
        <v>94</v>
      </c>
      <c r="Q475" s="241">
        <v>94</v>
      </c>
      <c r="R475" s="241">
        <v>94</v>
      </c>
      <c r="S475" s="213" t="s">
        <v>695</v>
      </c>
      <c r="T475" s="213" t="s">
        <v>695</v>
      </c>
      <c r="U475" s="211">
        <v>0</v>
      </c>
      <c r="V475" s="212">
        <v>16</v>
      </c>
      <c r="W475" s="212">
        <v>4.5</v>
      </c>
      <c r="X475" s="201">
        <v>52</v>
      </c>
      <c r="Y475" s="202" t="s">
        <v>696</v>
      </c>
      <c r="Z475" s="203">
        <v>46265</v>
      </c>
      <c r="AA475" s="214" t="s">
        <v>1347</v>
      </c>
      <c r="AB475" s="284"/>
      <c r="AC475" s="284"/>
      <c r="AD475" s="284"/>
      <c r="AE475" s="284"/>
      <c r="AF475" s="284"/>
      <c r="AG475" s="284"/>
      <c r="AH475" s="284"/>
      <c r="AI475" s="285"/>
      <c r="AJ475" s="286"/>
      <c r="AK475" s="286"/>
      <c r="AL475" s="286"/>
    </row>
    <row r="476" spans="1:38" s="185" customFormat="1" ht="13.2" x14ac:dyDescent="0.25">
      <c r="A476" s="180"/>
      <c r="B476" s="224" t="str">
        <f t="shared" si="24"/>
        <v>ColnbrookBrisbaneLondon Gateway Port</v>
      </c>
      <c r="C476" s="224" t="str">
        <f t="shared" si="26"/>
        <v>ColnbrookBrisbane</v>
      </c>
      <c r="D476" s="224" t="str">
        <f t="shared" si="25"/>
        <v>BrisbaneLondon Gateway Port</v>
      </c>
      <c r="E476" s="210" t="s">
        <v>701</v>
      </c>
      <c r="F476" s="210" t="s">
        <v>528</v>
      </c>
      <c r="G476" s="210" t="s">
        <v>656</v>
      </c>
      <c r="H476" s="210" t="s">
        <v>599</v>
      </c>
      <c r="I476" s="210" t="s">
        <v>1354</v>
      </c>
      <c r="J476" s="210" t="s">
        <v>1262</v>
      </c>
      <c r="K476" s="210" t="s">
        <v>970</v>
      </c>
      <c r="L476" s="210" t="s">
        <v>528</v>
      </c>
      <c r="M476" s="210" t="s">
        <v>731</v>
      </c>
      <c r="N476" s="210" t="s">
        <v>536</v>
      </c>
      <c r="O476" s="199" t="s">
        <v>565</v>
      </c>
      <c r="P476" s="241">
        <v>76</v>
      </c>
      <c r="Q476" s="241">
        <v>76</v>
      </c>
      <c r="R476" s="241">
        <v>76</v>
      </c>
      <c r="S476" s="213" t="s">
        <v>695</v>
      </c>
      <c r="T476" s="213" t="s">
        <v>695</v>
      </c>
      <c r="U476" s="211">
        <v>0</v>
      </c>
      <c r="V476" s="212">
        <v>6</v>
      </c>
      <c r="W476" s="212">
        <v>4.5</v>
      </c>
      <c r="X476" s="201">
        <v>58</v>
      </c>
      <c r="Y476" s="202" t="s">
        <v>1062</v>
      </c>
      <c r="Z476" s="203">
        <v>46265</v>
      </c>
      <c r="AA476" s="214" t="s">
        <v>1347</v>
      </c>
      <c r="AB476" s="284"/>
      <c r="AC476" s="284"/>
      <c r="AD476" s="284"/>
      <c r="AE476" s="284"/>
      <c r="AF476" s="284"/>
      <c r="AG476" s="284"/>
      <c r="AH476" s="284"/>
      <c r="AI476" s="285"/>
      <c r="AJ476" s="286"/>
      <c r="AK476" s="286"/>
      <c r="AL476" s="286"/>
    </row>
    <row r="477" spans="1:38" s="185" customFormat="1" ht="13.2" x14ac:dyDescent="0.25">
      <c r="A477" s="180"/>
      <c r="B477" s="224" t="str">
        <f t="shared" si="24"/>
        <v>ColnbrookAdelaideSingapore</v>
      </c>
      <c r="C477" s="224" t="str">
        <f t="shared" si="26"/>
        <v>ColnbrookAdelaide</v>
      </c>
      <c r="D477" s="224" t="str">
        <f t="shared" si="25"/>
        <v>AdelaideSingapore</v>
      </c>
      <c r="E477" s="210" t="s">
        <v>701</v>
      </c>
      <c r="F477" s="210" t="s">
        <v>528</v>
      </c>
      <c r="G477" s="210" t="s">
        <v>656</v>
      </c>
      <c r="H477" s="210" t="s">
        <v>600</v>
      </c>
      <c r="I477" s="210" t="s">
        <v>1266</v>
      </c>
      <c r="J477" s="210" t="s">
        <v>1262</v>
      </c>
      <c r="K477" s="210" t="s">
        <v>446</v>
      </c>
      <c r="L477" s="210" t="s">
        <v>446</v>
      </c>
      <c r="M477" s="210" t="s">
        <v>694</v>
      </c>
      <c r="N477" s="210" t="s">
        <v>536</v>
      </c>
      <c r="O477" s="199" t="s">
        <v>565</v>
      </c>
      <c r="P477" s="241">
        <v>114</v>
      </c>
      <c r="Q477" s="241">
        <v>114</v>
      </c>
      <c r="R477" s="241">
        <v>114</v>
      </c>
      <c r="S477" s="213" t="s">
        <v>695</v>
      </c>
      <c r="T477" s="213" t="s">
        <v>695</v>
      </c>
      <c r="U477" s="211">
        <v>0</v>
      </c>
      <c r="V477" s="212">
        <v>16</v>
      </c>
      <c r="W477" s="212">
        <v>4.5</v>
      </c>
      <c r="X477" s="201">
        <v>61</v>
      </c>
      <c r="Y477" s="202" t="s">
        <v>696</v>
      </c>
      <c r="Z477" s="203">
        <v>46265</v>
      </c>
      <c r="AA477" s="214" t="s">
        <v>1347</v>
      </c>
      <c r="AB477" s="284"/>
      <c r="AC477" s="284"/>
      <c r="AD477" s="284"/>
      <c r="AE477" s="284"/>
      <c r="AF477" s="284"/>
      <c r="AG477" s="284"/>
      <c r="AH477" s="284"/>
      <c r="AI477" s="285"/>
      <c r="AJ477" s="286"/>
      <c r="AK477" s="286"/>
      <c r="AL477" s="286"/>
    </row>
    <row r="478" spans="1:38" s="185" customFormat="1" ht="13.2" x14ac:dyDescent="0.25">
      <c r="A478" s="180"/>
      <c r="B478" s="224" t="str">
        <f t="shared" si="24"/>
        <v>GlasgowSydneyLondon Gateway Port</v>
      </c>
      <c r="C478" s="224" t="str">
        <f t="shared" si="26"/>
        <v>GlasgowSydney</v>
      </c>
      <c r="D478" s="224" t="str">
        <f t="shared" si="25"/>
        <v>SydneyLondon Gateway Port</v>
      </c>
      <c r="E478" s="210" t="s">
        <v>701</v>
      </c>
      <c r="F478" s="210" t="s">
        <v>528</v>
      </c>
      <c r="G478" s="210" t="s">
        <v>662</v>
      </c>
      <c r="H478" s="210" t="s">
        <v>597</v>
      </c>
      <c r="I478" s="210" t="s">
        <v>1267</v>
      </c>
      <c r="J478" s="210" t="s">
        <v>1268</v>
      </c>
      <c r="K478" s="210" t="s">
        <v>970</v>
      </c>
      <c r="L478" s="210" t="s">
        <v>528</v>
      </c>
      <c r="M478" s="210" t="s">
        <v>731</v>
      </c>
      <c r="N478" s="210" t="s">
        <v>536</v>
      </c>
      <c r="O478" s="199" t="s">
        <v>565</v>
      </c>
      <c r="P478" s="241">
        <v>75</v>
      </c>
      <c r="Q478" s="241">
        <v>75</v>
      </c>
      <c r="R478" s="241">
        <v>75</v>
      </c>
      <c r="S478" s="213" t="s">
        <v>695</v>
      </c>
      <c r="T478" s="213" t="s">
        <v>695</v>
      </c>
      <c r="U478" s="211">
        <v>0</v>
      </c>
      <c r="V478" s="212">
        <v>6</v>
      </c>
      <c r="W478" s="212">
        <v>4.5</v>
      </c>
      <c r="X478" s="201">
        <v>52</v>
      </c>
      <c r="Y478" s="202" t="s">
        <v>696</v>
      </c>
      <c r="Z478" s="203">
        <v>46265</v>
      </c>
      <c r="AA478" s="214" t="s">
        <v>1347</v>
      </c>
      <c r="AB478" s="284"/>
      <c r="AC478" s="284"/>
      <c r="AD478" s="284"/>
      <c r="AE478" s="284"/>
      <c r="AF478" s="284"/>
      <c r="AG478" s="284"/>
      <c r="AH478" s="284"/>
      <c r="AI478" s="285"/>
      <c r="AJ478" s="286"/>
      <c r="AK478" s="286"/>
      <c r="AL478" s="286"/>
    </row>
    <row r="479" spans="1:38" s="185" customFormat="1" ht="13.2" x14ac:dyDescent="0.25">
      <c r="A479" s="180"/>
      <c r="B479" s="224" t="str">
        <f t="shared" si="24"/>
        <v>GlasgowMelbourneLondon Gateway Port</v>
      </c>
      <c r="C479" s="224" t="str">
        <f t="shared" si="26"/>
        <v>GlasgowMelbourne</v>
      </c>
      <c r="D479" s="224" t="str">
        <f t="shared" si="25"/>
        <v>MelbourneLondon Gateway Port</v>
      </c>
      <c r="E479" s="210" t="s">
        <v>701</v>
      </c>
      <c r="F479" s="210" t="s">
        <v>528</v>
      </c>
      <c r="G479" s="210" t="s">
        <v>662</v>
      </c>
      <c r="H479" s="210" t="s">
        <v>598</v>
      </c>
      <c r="I479" s="210" t="s">
        <v>1269</v>
      </c>
      <c r="J479" s="210" t="s">
        <v>1268</v>
      </c>
      <c r="K479" s="210" t="s">
        <v>970</v>
      </c>
      <c r="L479" s="210" t="s">
        <v>528</v>
      </c>
      <c r="M479" s="210" t="s">
        <v>731</v>
      </c>
      <c r="N479" s="210" t="s">
        <v>536</v>
      </c>
      <c r="O479" s="199" t="s">
        <v>565</v>
      </c>
      <c r="P479" s="241">
        <v>75</v>
      </c>
      <c r="Q479" s="241">
        <v>75</v>
      </c>
      <c r="R479" s="241">
        <v>75</v>
      </c>
      <c r="S479" s="213" t="s">
        <v>695</v>
      </c>
      <c r="T479" s="213" t="s">
        <v>695</v>
      </c>
      <c r="U479" s="211">
        <v>0</v>
      </c>
      <c r="V479" s="212">
        <v>6</v>
      </c>
      <c r="W479" s="212">
        <v>4.5</v>
      </c>
      <c r="X479" s="201">
        <v>52</v>
      </c>
      <c r="Y479" s="202" t="s">
        <v>696</v>
      </c>
      <c r="Z479" s="203">
        <v>46265</v>
      </c>
      <c r="AA479" s="214" t="s">
        <v>1347</v>
      </c>
      <c r="AB479" s="284"/>
      <c r="AC479" s="284"/>
      <c r="AD479" s="284"/>
      <c r="AE479" s="284"/>
      <c r="AF479" s="284"/>
      <c r="AG479" s="284"/>
      <c r="AH479" s="284"/>
      <c r="AI479" s="285"/>
      <c r="AJ479" s="286"/>
      <c r="AK479" s="286"/>
      <c r="AL479" s="286"/>
    </row>
    <row r="480" spans="1:38" s="185" customFormat="1" ht="13.2" x14ac:dyDescent="0.25">
      <c r="A480" s="180"/>
      <c r="B480" s="224" t="str">
        <f t="shared" si="24"/>
        <v>GlasgowFremantleSingapore</v>
      </c>
      <c r="C480" s="224" t="str">
        <f t="shared" si="26"/>
        <v>GlasgowFremantle</v>
      </c>
      <c r="D480" s="224" t="str">
        <f t="shared" si="25"/>
        <v>FremantleSingapore</v>
      </c>
      <c r="E480" s="210" t="s">
        <v>701</v>
      </c>
      <c r="F480" s="210" t="s">
        <v>528</v>
      </c>
      <c r="G480" s="210" t="s">
        <v>662</v>
      </c>
      <c r="H480" s="210" t="s">
        <v>601</v>
      </c>
      <c r="I480" s="210" t="s">
        <v>1270</v>
      </c>
      <c r="J480" s="210" t="s">
        <v>1268</v>
      </c>
      <c r="K480" s="210" t="s">
        <v>446</v>
      </c>
      <c r="L480" s="210" t="s">
        <v>446</v>
      </c>
      <c r="M480" s="210" t="s">
        <v>694</v>
      </c>
      <c r="N480" s="210" t="s">
        <v>536</v>
      </c>
      <c r="O480" s="199" t="s">
        <v>565</v>
      </c>
      <c r="P480" s="241">
        <v>84</v>
      </c>
      <c r="Q480" s="241">
        <v>84</v>
      </c>
      <c r="R480" s="241">
        <v>84</v>
      </c>
      <c r="S480" s="213" t="s">
        <v>695</v>
      </c>
      <c r="T480" s="213" t="s">
        <v>695</v>
      </c>
      <c r="U480" s="211">
        <v>0</v>
      </c>
      <c r="V480" s="212">
        <v>16</v>
      </c>
      <c r="W480" s="212">
        <v>4.5</v>
      </c>
      <c r="X480" s="201">
        <v>51</v>
      </c>
      <c r="Y480" s="202" t="s">
        <v>696</v>
      </c>
      <c r="Z480" s="203">
        <v>46265</v>
      </c>
      <c r="AA480" s="214" t="s">
        <v>1347</v>
      </c>
      <c r="AB480" s="284"/>
      <c r="AC480" s="284"/>
      <c r="AD480" s="284"/>
      <c r="AE480" s="284"/>
      <c r="AF480" s="284"/>
      <c r="AG480" s="284"/>
      <c r="AH480" s="284"/>
      <c r="AI480" s="285"/>
      <c r="AJ480" s="286"/>
      <c r="AK480" s="286"/>
      <c r="AL480" s="286"/>
    </row>
    <row r="481" spans="1:38" s="185" customFormat="1" ht="13.2" x14ac:dyDescent="0.25">
      <c r="A481" s="180"/>
      <c r="B481" s="224" t="str">
        <f t="shared" si="24"/>
        <v>GlasgowBrisbaneSingapore</v>
      </c>
      <c r="C481" s="224" t="str">
        <f t="shared" si="26"/>
        <v>GlasgowBrisbane</v>
      </c>
      <c r="D481" s="224" t="str">
        <f t="shared" si="25"/>
        <v>BrisbaneSingapore</v>
      </c>
      <c r="E481" s="210" t="s">
        <v>701</v>
      </c>
      <c r="F481" s="210" t="s">
        <v>528</v>
      </c>
      <c r="G481" s="210" t="s">
        <v>662</v>
      </c>
      <c r="H481" s="210" t="s">
        <v>599</v>
      </c>
      <c r="I481" s="210" t="s">
        <v>1271</v>
      </c>
      <c r="J481" s="210" t="s">
        <v>1268</v>
      </c>
      <c r="K481" s="210" t="s">
        <v>446</v>
      </c>
      <c r="L481" s="210" t="s">
        <v>446</v>
      </c>
      <c r="M481" s="210" t="s">
        <v>694</v>
      </c>
      <c r="N481" s="210" t="s">
        <v>536</v>
      </c>
      <c r="O481" s="199" t="s">
        <v>565</v>
      </c>
      <c r="P481" s="241">
        <v>94</v>
      </c>
      <c r="Q481" s="241">
        <v>94</v>
      </c>
      <c r="R481" s="241">
        <v>94</v>
      </c>
      <c r="S481" s="213" t="s">
        <v>695</v>
      </c>
      <c r="T481" s="213" t="s">
        <v>695</v>
      </c>
      <c r="U481" s="211">
        <v>0</v>
      </c>
      <c r="V481" s="212">
        <v>16</v>
      </c>
      <c r="W481" s="212">
        <v>4.5</v>
      </c>
      <c r="X481" s="201">
        <v>52</v>
      </c>
      <c r="Y481" s="202" t="s">
        <v>696</v>
      </c>
      <c r="Z481" s="203">
        <v>46265</v>
      </c>
      <c r="AA481" s="214" t="s">
        <v>1347</v>
      </c>
      <c r="AB481" s="284"/>
      <c r="AC481" s="284"/>
      <c r="AD481" s="284"/>
      <c r="AE481" s="284"/>
      <c r="AF481" s="284"/>
      <c r="AG481" s="284"/>
      <c r="AH481" s="284"/>
      <c r="AI481" s="285"/>
      <c r="AJ481" s="286"/>
      <c r="AK481" s="286"/>
      <c r="AL481" s="286"/>
    </row>
    <row r="482" spans="1:38" s="185" customFormat="1" ht="13.2" x14ac:dyDescent="0.25">
      <c r="A482" s="180"/>
      <c r="B482" s="224" t="str">
        <f t="shared" si="24"/>
        <v>GlasgowBrisbaneLondon Gateway Port</v>
      </c>
      <c r="C482" s="224" t="str">
        <f t="shared" si="26"/>
        <v>GlasgowBrisbane</v>
      </c>
      <c r="D482" s="224" t="str">
        <f t="shared" si="25"/>
        <v>BrisbaneLondon Gateway Port</v>
      </c>
      <c r="E482" s="210" t="s">
        <v>701</v>
      </c>
      <c r="F482" s="210" t="s">
        <v>528</v>
      </c>
      <c r="G482" s="210" t="s">
        <v>662</v>
      </c>
      <c r="H482" s="210" t="s">
        <v>599</v>
      </c>
      <c r="I482" s="210" t="s">
        <v>1355</v>
      </c>
      <c r="J482" s="210" t="s">
        <v>1268</v>
      </c>
      <c r="K482" s="210" t="s">
        <v>970</v>
      </c>
      <c r="L482" s="210" t="s">
        <v>528</v>
      </c>
      <c r="M482" s="210" t="s">
        <v>731</v>
      </c>
      <c r="N482" s="210" t="s">
        <v>536</v>
      </c>
      <c r="O482" s="199" t="s">
        <v>565</v>
      </c>
      <c r="P482" s="241">
        <v>76</v>
      </c>
      <c r="Q482" s="241">
        <v>76</v>
      </c>
      <c r="R482" s="241">
        <v>76</v>
      </c>
      <c r="S482" s="213" t="s">
        <v>695</v>
      </c>
      <c r="T482" s="213" t="s">
        <v>695</v>
      </c>
      <c r="U482" s="211">
        <v>0</v>
      </c>
      <c r="V482" s="212">
        <v>6</v>
      </c>
      <c r="W482" s="212">
        <v>4.5</v>
      </c>
      <c r="X482" s="201">
        <v>58</v>
      </c>
      <c r="Y482" s="202" t="s">
        <v>1062</v>
      </c>
      <c r="Z482" s="203">
        <v>46265</v>
      </c>
      <c r="AA482" s="214" t="s">
        <v>1347</v>
      </c>
      <c r="AB482" s="284"/>
      <c r="AC482" s="284"/>
      <c r="AD482" s="284"/>
      <c r="AE482" s="284"/>
      <c r="AF482" s="284"/>
      <c r="AG482" s="284"/>
      <c r="AH482" s="284"/>
      <c r="AI482" s="285"/>
      <c r="AJ482" s="286"/>
      <c r="AK482" s="286"/>
      <c r="AL482" s="286"/>
    </row>
    <row r="483" spans="1:38" s="185" customFormat="1" ht="13.2" x14ac:dyDescent="0.25">
      <c r="A483" s="180"/>
      <c r="B483" s="224" t="str">
        <f t="shared" si="24"/>
        <v>GlasgowAdelaideSingapore</v>
      </c>
      <c r="C483" s="224" t="str">
        <f t="shared" si="26"/>
        <v>GlasgowAdelaide</v>
      </c>
      <c r="D483" s="224" t="str">
        <f t="shared" si="25"/>
        <v>AdelaideSingapore</v>
      </c>
      <c r="E483" s="210" t="s">
        <v>701</v>
      </c>
      <c r="F483" s="210" t="s">
        <v>528</v>
      </c>
      <c r="G483" s="210" t="s">
        <v>662</v>
      </c>
      <c r="H483" s="210" t="s">
        <v>600</v>
      </c>
      <c r="I483" s="210" t="s">
        <v>1272</v>
      </c>
      <c r="J483" s="210" t="s">
        <v>1268</v>
      </c>
      <c r="K483" s="210" t="s">
        <v>446</v>
      </c>
      <c r="L483" s="210" t="s">
        <v>446</v>
      </c>
      <c r="M483" s="210" t="s">
        <v>694</v>
      </c>
      <c r="N483" s="210" t="s">
        <v>536</v>
      </c>
      <c r="O483" s="199" t="s">
        <v>565</v>
      </c>
      <c r="P483" s="241">
        <v>114</v>
      </c>
      <c r="Q483" s="241">
        <v>114</v>
      </c>
      <c r="R483" s="241">
        <v>114</v>
      </c>
      <c r="S483" s="213" t="s">
        <v>695</v>
      </c>
      <c r="T483" s="213" t="s">
        <v>695</v>
      </c>
      <c r="U483" s="211">
        <v>0</v>
      </c>
      <c r="V483" s="212">
        <v>16</v>
      </c>
      <c r="W483" s="212">
        <v>4.5</v>
      </c>
      <c r="X483" s="201">
        <v>61</v>
      </c>
      <c r="Y483" s="202" t="s">
        <v>696</v>
      </c>
      <c r="Z483" s="203">
        <v>46265</v>
      </c>
      <c r="AA483" s="214" t="s">
        <v>1347</v>
      </c>
      <c r="AB483" s="284"/>
      <c r="AC483" s="284"/>
      <c r="AD483" s="284"/>
      <c r="AE483" s="284"/>
      <c r="AF483" s="284"/>
      <c r="AG483" s="284"/>
      <c r="AH483" s="284"/>
      <c r="AI483" s="285"/>
      <c r="AJ483" s="286"/>
      <c r="AK483" s="286"/>
      <c r="AL483" s="286"/>
    </row>
    <row r="484" spans="1:38" s="185" customFormat="1" ht="13.2" x14ac:dyDescent="0.25">
      <c r="A484" s="180"/>
      <c r="B484" s="224" t="str">
        <f t="shared" si="24"/>
        <v>LondonSydneyLondon Gateway Port</v>
      </c>
      <c r="C484" s="224" t="str">
        <f t="shared" si="26"/>
        <v>LondonSydney</v>
      </c>
      <c r="D484" s="224" t="str">
        <f t="shared" si="25"/>
        <v>SydneyLondon Gateway Port</v>
      </c>
      <c r="E484" s="210" t="s">
        <v>701</v>
      </c>
      <c r="F484" s="210" t="s">
        <v>528</v>
      </c>
      <c r="G484" s="210" t="s">
        <v>536</v>
      </c>
      <c r="H484" s="210" t="s">
        <v>597</v>
      </c>
      <c r="I484" s="210" t="s">
        <v>1273</v>
      </c>
      <c r="J484" s="210" t="s">
        <v>1274</v>
      </c>
      <c r="K484" s="210" t="s">
        <v>970</v>
      </c>
      <c r="L484" s="210" t="s">
        <v>528</v>
      </c>
      <c r="M484" s="210" t="s">
        <v>748</v>
      </c>
      <c r="N484" s="210" t="s">
        <v>536</v>
      </c>
      <c r="O484" s="199" t="s">
        <v>565</v>
      </c>
      <c r="P484" s="241">
        <v>75</v>
      </c>
      <c r="Q484" s="241">
        <v>75</v>
      </c>
      <c r="R484" s="241">
        <v>75</v>
      </c>
      <c r="S484" s="213" t="s">
        <v>695</v>
      </c>
      <c r="T484" s="213" t="s">
        <v>695</v>
      </c>
      <c r="U484" s="211">
        <v>0</v>
      </c>
      <c r="V484" s="212">
        <v>6</v>
      </c>
      <c r="W484" s="212">
        <v>4.5</v>
      </c>
      <c r="X484" s="201">
        <v>52</v>
      </c>
      <c r="Y484" s="202" t="s">
        <v>696</v>
      </c>
      <c r="Z484" s="203">
        <v>46265</v>
      </c>
      <c r="AA484" s="214" t="s">
        <v>1347</v>
      </c>
      <c r="AB484" s="284"/>
      <c r="AC484" s="284"/>
      <c r="AD484" s="284"/>
      <c r="AE484" s="284"/>
      <c r="AF484" s="284"/>
      <c r="AG484" s="284"/>
      <c r="AH484" s="284"/>
      <c r="AI484" s="285"/>
      <c r="AJ484" s="286"/>
      <c r="AK484" s="286"/>
      <c r="AL484" s="286"/>
    </row>
    <row r="485" spans="1:38" s="185" customFormat="1" ht="13.2" x14ac:dyDescent="0.25">
      <c r="A485" s="180"/>
      <c r="B485" s="224" t="str">
        <f t="shared" si="24"/>
        <v>LondonMelbourneLondon Gateway Port</v>
      </c>
      <c r="C485" s="224" t="str">
        <f t="shared" si="26"/>
        <v>LondonMelbourne</v>
      </c>
      <c r="D485" s="224" t="str">
        <f t="shared" si="25"/>
        <v>MelbourneLondon Gateway Port</v>
      </c>
      <c r="E485" s="210" t="s">
        <v>701</v>
      </c>
      <c r="F485" s="210" t="s">
        <v>528</v>
      </c>
      <c r="G485" s="210" t="s">
        <v>536</v>
      </c>
      <c r="H485" s="210" t="s">
        <v>598</v>
      </c>
      <c r="I485" s="210" t="s">
        <v>1275</v>
      </c>
      <c r="J485" s="210" t="s">
        <v>1274</v>
      </c>
      <c r="K485" s="210" t="s">
        <v>970</v>
      </c>
      <c r="L485" s="210" t="s">
        <v>528</v>
      </c>
      <c r="M485" s="210" t="s">
        <v>748</v>
      </c>
      <c r="N485" s="210" t="s">
        <v>536</v>
      </c>
      <c r="O485" s="199" t="s">
        <v>565</v>
      </c>
      <c r="P485" s="241">
        <v>75</v>
      </c>
      <c r="Q485" s="241">
        <v>75</v>
      </c>
      <c r="R485" s="241">
        <v>75</v>
      </c>
      <c r="S485" s="213" t="s">
        <v>695</v>
      </c>
      <c r="T485" s="213" t="s">
        <v>695</v>
      </c>
      <c r="U485" s="211">
        <v>0</v>
      </c>
      <c r="V485" s="212">
        <v>6</v>
      </c>
      <c r="W485" s="212">
        <v>4.5</v>
      </c>
      <c r="X485" s="201">
        <v>52</v>
      </c>
      <c r="Y485" s="202" t="s">
        <v>696</v>
      </c>
      <c r="Z485" s="203">
        <v>46265</v>
      </c>
      <c r="AA485" s="214" t="s">
        <v>1347</v>
      </c>
      <c r="AB485" s="284"/>
      <c r="AC485" s="284"/>
      <c r="AD485" s="284"/>
      <c r="AE485" s="284"/>
      <c r="AF485" s="284"/>
      <c r="AG485" s="284"/>
      <c r="AH485" s="284"/>
      <c r="AI485" s="285"/>
      <c r="AJ485" s="286"/>
      <c r="AK485" s="286"/>
      <c r="AL485" s="286"/>
    </row>
    <row r="486" spans="1:38" s="185" customFormat="1" ht="13.2" x14ac:dyDescent="0.25">
      <c r="A486" s="180"/>
      <c r="B486" s="224" t="str">
        <f t="shared" si="24"/>
        <v>LondonFremantleSingapore</v>
      </c>
      <c r="C486" s="224" t="str">
        <f t="shared" si="26"/>
        <v>LondonFremantle</v>
      </c>
      <c r="D486" s="224" t="str">
        <f t="shared" si="25"/>
        <v>FremantleSingapore</v>
      </c>
      <c r="E486" s="210" t="s">
        <v>701</v>
      </c>
      <c r="F486" s="210" t="s">
        <v>528</v>
      </c>
      <c r="G486" s="210" t="s">
        <v>536</v>
      </c>
      <c r="H486" s="210" t="s">
        <v>601</v>
      </c>
      <c r="I486" s="210" t="s">
        <v>1276</v>
      </c>
      <c r="J486" s="210" t="s">
        <v>1274</v>
      </c>
      <c r="K486" s="210" t="s">
        <v>446</v>
      </c>
      <c r="L486" s="210" t="s">
        <v>446</v>
      </c>
      <c r="M486" s="210" t="s">
        <v>694</v>
      </c>
      <c r="N486" s="210" t="s">
        <v>536</v>
      </c>
      <c r="O486" s="199" t="s">
        <v>565</v>
      </c>
      <c r="P486" s="241">
        <v>102</v>
      </c>
      <c r="Q486" s="241">
        <v>102</v>
      </c>
      <c r="R486" s="241">
        <v>102</v>
      </c>
      <c r="S486" s="213" t="s">
        <v>695</v>
      </c>
      <c r="T486" s="213" t="s">
        <v>695</v>
      </c>
      <c r="U486" s="211">
        <v>0</v>
      </c>
      <c r="V486" s="212">
        <v>16</v>
      </c>
      <c r="W486" s="212">
        <v>4.5</v>
      </c>
      <c r="X486" s="201">
        <v>51</v>
      </c>
      <c r="Y486" s="202" t="s">
        <v>696</v>
      </c>
      <c r="Z486" s="203">
        <v>46265</v>
      </c>
      <c r="AA486" s="214" t="s">
        <v>1347</v>
      </c>
      <c r="AB486" s="284"/>
      <c r="AC486" s="284"/>
      <c r="AD486" s="284"/>
      <c r="AE486" s="284"/>
      <c r="AF486" s="284"/>
      <c r="AG486" s="284"/>
      <c r="AH486" s="284"/>
      <c r="AI486" s="285"/>
      <c r="AJ486" s="286"/>
      <c r="AK486" s="286"/>
      <c r="AL486" s="286"/>
    </row>
    <row r="487" spans="1:38" s="185" customFormat="1" ht="13.2" x14ac:dyDescent="0.25">
      <c r="A487" s="180"/>
      <c r="B487" s="224" t="str">
        <f t="shared" si="24"/>
        <v>LondonBrisbaneSingapore</v>
      </c>
      <c r="C487" s="224" t="str">
        <f t="shared" si="26"/>
        <v>LondonBrisbane</v>
      </c>
      <c r="D487" s="224" t="str">
        <f t="shared" si="25"/>
        <v>BrisbaneSingapore</v>
      </c>
      <c r="E487" s="210" t="s">
        <v>701</v>
      </c>
      <c r="F487" s="210" t="s">
        <v>528</v>
      </c>
      <c r="G487" s="210" t="s">
        <v>536</v>
      </c>
      <c r="H487" s="210" t="s">
        <v>599</v>
      </c>
      <c r="I487" s="210" t="s">
        <v>1277</v>
      </c>
      <c r="J487" s="210" t="s">
        <v>1274</v>
      </c>
      <c r="K487" s="210" t="s">
        <v>446</v>
      </c>
      <c r="L487" s="210" t="s">
        <v>446</v>
      </c>
      <c r="M487" s="210" t="s">
        <v>694</v>
      </c>
      <c r="N487" s="210" t="s">
        <v>536</v>
      </c>
      <c r="O487" s="199" t="s">
        <v>565</v>
      </c>
      <c r="P487" s="241">
        <v>102</v>
      </c>
      <c r="Q487" s="241">
        <v>102</v>
      </c>
      <c r="R487" s="241">
        <v>102</v>
      </c>
      <c r="S487" s="213" t="s">
        <v>695</v>
      </c>
      <c r="T487" s="213" t="s">
        <v>695</v>
      </c>
      <c r="U487" s="211">
        <v>0</v>
      </c>
      <c r="V487" s="212">
        <v>16</v>
      </c>
      <c r="W487" s="212">
        <v>4.5</v>
      </c>
      <c r="X487" s="201">
        <v>52</v>
      </c>
      <c r="Y487" s="202" t="s">
        <v>696</v>
      </c>
      <c r="Z487" s="203">
        <v>46265</v>
      </c>
      <c r="AA487" s="214" t="s">
        <v>1347</v>
      </c>
      <c r="AB487" s="284"/>
      <c r="AC487" s="284"/>
      <c r="AD487" s="284"/>
      <c r="AE487" s="284"/>
      <c r="AF487" s="284"/>
      <c r="AG487" s="284"/>
      <c r="AH487" s="284"/>
      <c r="AI487" s="285"/>
      <c r="AJ487" s="286"/>
      <c r="AK487" s="286"/>
      <c r="AL487" s="286"/>
    </row>
    <row r="488" spans="1:38" s="185" customFormat="1" ht="13.2" x14ac:dyDescent="0.25">
      <c r="A488" s="180"/>
      <c r="B488" s="224" t="str">
        <f t="shared" si="24"/>
        <v>LondonBrisbaneLondon Gateway Port</v>
      </c>
      <c r="C488" s="224" t="str">
        <f t="shared" si="26"/>
        <v>LondonBrisbane</v>
      </c>
      <c r="D488" s="224" t="str">
        <f t="shared" si="25"/>
        <v>BrisbaneLondon Gateway Port</v>
      </c>
      <c r="E488" s="210" t="s">
        <v>701</v>
      </c>
      <c r="F488" s="210" t="s">
        <v>528</v>
      </c>
      <c r="G488" s="210" t="s">
        <v>536</v>
      </c>
      <c r="H488" s="210" t="s">
        <v>599</v>
      </c>
      <c r="I488" s="210" t="s">
        <v>1356</v>
      </c>
      <c r="J488" s="210" t="s">
        <v>1274</v>
      </c>
      <c r="K488" s="210" t="s">
        <v>970</v>
      </c>
      <c r="L488" s="210" t="s">
        <v>528</v>
      </c>
      <c r="M488" s="210" t="s">
        <v>731</v>
      </c>
      <c r="N488" s="210" t="s">
        <v>536</v>
      </c>
      <c r="O488" s="199" t="s">
        <v>565</v>
      </c>
      <c r="P488" s="241">
        <v>76</v>
      </c>
      <c r="Q488" s="241">
        <v>76</v>
      </c>
      <c r="R488" s="241">
        <v>76</v>
      </c>
      <c r="S488" s="213" t="s">
        <v>695</v>
      </c>
      <c r="T488" s="213" t="s">
        <v>695</v>
      </c>
      <c r="U488" s="211">
        <v>0</v>
      </c>
      <c r="V488" s="212">
        <v>6</v>
      </c>
      <c r="W488" s="212">
        <v>4.5</v>
      </c>
      <c r="X488" s="201">
        <v>58</v>
      </c>
      <c r="Y488" s="202" t="s">
        <v>1062</v>
      </c>
      <c r="Z488" s="203">
        <v>46265</v>
      </c>
      <c r="AA488" s="214" t="s">
        <v>1347</v>
      </c>
      <c r="AB488" s="284"/>
      <c r="AC488" s="284"/>
      <c r="AD488" s="284"/>
      <c r="AE488" s="284"/>
      <c r="AF488" s="284"/>
      <c r="AG488" s="284"/>
      <c r="AH488" s="284"/>
      <c r="AI488" s="285"/>
      <c r="AJ488" s="286"/>
      <c r="AK488" s="286"/>
      <c r="AL488" s="286"/>
    </row>
    <row r="489" spans="1:38" s="185" customFormat="1" ht="13.2" x14ac:dyDescent="0.25">
      <c r="A489" s="180"/>
      <c r="B489" s="224" t="str">
        <f t="shared" si="24"/>
        <v>LondonAdelaideSingapore</v>
      </c>
      <c r="C489" s="224" t="str">
        <f t="shared" si="26"/>
        <v>LondonAdelaide</v>
      </c>
      <c r="D489" s="224" t="str">
        <f t="shared" si="25"/>
        <v>AdelaideSingapore</v>
      </c>
      <c r="E489" s="210" t="s">
        <v>701</v>
      </c>
      <c r="F489" s="210" t="s">
        <v>528</v>
      </c>
      <c r="G489" s="210" t="s">
        <v>536</v>
      </c>
      <c r="H489" s="210" t="s">
        <v>600</v>
      </c>
      <c r="I489" s="210" t="s">
        <v>1278</v>
      </c>
      <c r="J489" s="210" t="s">
        <v>1274</v>
      </c>
      <c r="K489" s="210" t="s">
        <v>446</v>
      </c>
      <c r="L489" s="210" t="s">
        <v>446</v>
      </c>
      <c r="M489" s="210" t="s">
        <v>694</v>
      </c>
      <c r="N489" s="210" t="s">
        <v>536</v>
      </c>
      <c r="O489" s="199" t="s">
        <v>565</v>
      </c>
      <c r="P489" s="241">
        <v>143</v>
      </c>
      <c r="Q489" s="241">
        <v>143</v>
      </c>
      <c r="R489" s="241">
        <v>143</v>
      </c>
      <c r="S489" s="213" t="s">
        <v>695</v>
      </c>
      <c r="T489" s="213" t="s">
        <v>695</v>
      </c>
      <c r="U489" s="211">
        <v>0</v>
      </c>
      <c r="V489" s="212">
        <v>16</v>
      </c>
      <c r="W489" s="212">
        <v>4.5</v>
      </c>
      <c r="X489" s="201">
        <v>61</v>
      </c>
      <c r="Y489" s="202" t="s">
        <v>696</v>
      </c>
      <c r="Z489" s="203">
        <v>46265</v>
      </c>
      <c r="AA489" s="214" t="s">
        <v>1347</v>
      </c>
      <c r="AB489" s="284"/>
      <c r="AC489" s="284"/>
      <c r="AD489" s="284"/>
      <c r="AE489" s="284"/>
      <c r="AF489" s="284"/>
      <c r="AG489" s="284"/>
      <c r="AH489" s="284"/>
      <c r="AI489" s="285"/>
      <c r="AJ489" s="286"/>
      <c r="AK489" s="286"/>
      <c r="AL489" s="286"/>
    </row>
    <row r="490" spans="1:38" s="185" customFormat="1" ht="13.2" x14ac:dyDescent="0.25">
      <c r="A490" s="180"/>
      <c r="B490" s="224" t="str">
        <f t="shared" si="24"/>
        <v>ManchesterSydneyLondon Gateway Port</v>
      </c>
      <c r="C490" s="224" t="str">
        <f t="shared" si="26"/>
        <v>ManchesterSydney</v>
      </c>
      <c r="D490" s="224" t="str">
        <f t="shared" si="25"/>
        <v>SydneyLondon Gateway Port</v>
      </c>
      <c r="E490" s="210" t="s">
        <v>701</v>
      </c>
      <c r="F490" s="210" t="s">
        <v>528</v>
      </c>
      <c r="G490" s="210" t="s">
        <v>537</v>
      </c>
      <c r="H490" s="210" t="s">
        <v>597</v>
      </c>
      <c r="I490" s="210" t="s">
        <v>1279</v>
      </c>
      <c r="J490" s="210" t="s">
        <v>1280</v>
      </c>
      <c r="K490" s="210" t="s">
        <v>970</v>
      </c>
      <c r="L490" s="210" t="s">
        <v>528</v>
      </c>
      <c r="M490" s="210" t="s">
        <v>731</v>
      </c>
      <c r="N490" s="210" t="s">
        <v>536</v>
      </c>
      <c r="O490" s="199" t="s">
        <v>565</v>
      </c>
      <c r="P490" s="241">
        <v>75</v>
      </c>
      <c r="Q490" s="241">
        <v>75</v>
      </c>
      <c r="R490" s="241">
        <v>75</v>
      </c>
      <c r="S490" s="213" t="s">
        <v>695</v>
      </c>
      <c r="T490" s="213" t="s">
        <v>695</v>
      </c>
      <c r="U490" s="211">
        <v>0</v>
      </c>
      <c r="V490" s="212">
        <v>6</v>
      </c>
      <c r="W490" s="212">
        <v>4.5</v>
      </c>
      <c r="X490" s="201">
        <v>52</v>
      </c>
      <c r="Y490" s="202" t="s">
        <v>696</v>
      </c>
      <c r="Z490" s="203">
        <v>46265</v>
      </c>
      <c r="AA490" s="214" t="s">
        <v>1347</v>
      </c>
      <c r="AB490" s="284"/>
      <c r="AC490" s="284"/>
      <c r="AD490" s="284"/>
      <c r="AE490" s="284"/>
      <c r="AF490" s="284"/>
      <c r="AG490" s="284"/>
      <c r="AH490" s="284"/>
      <c r="AI490" s="285"/>
      <c r="AJ490" s="286"/>
      <c r="AK490" s="286"/>
      <c r="AL490" s="286"/>
    </row>
    <row r="491" spans="1:38" s="185" customFormat="1" ht="13.2" x14ac:dyDescent="0.25">
      <c r="A491" s="180"/>
      <c r="B491" s="224" t="str">
        <f t="shared" si="24"/>
        <v>ManchesterMelbourneLondon Gateway Port</v>
      </c>
      <c r="C491" s="224" t="str">
        <f t="shared" si="26"/>
        <v>ManchesterMelbourne</v>
      </c>
      <c r="D491" s="224" t="str">
        <f t="shared" si="25"/>
        <v>MelbourneLondon Gateway Port</v>
      </c>
      <c r="E491" s="210" t="s">
        <v>701</v>
      </c>
      <c r="F491" s="210" t="s">
        <v>528</v>
      </c>
      <c r="G491" s="210" t="s">
        <v>537</v>
      </c>
      <c r="H491" s="210" t="s">
        <v>598</v>
      </c>
      <c r="I491" s="210" t="s">
        <v>1281</v>
      </c>
      <c r="J491" s="210" t="s">
        <v>1280</v>
      </c>
      <c r="K491" s="210" t="s">
        <v>970</v>
      </c>
      <c r="L491" s="210" t="s">
        <v>528</v>
      </c>
      <c r="M491" s="210" t="s">
        <v>731</v>
      </c>
      <c r="N491" s="210" t="s">
        <v>536</v>
      </c>
      <c r="O491" s="199" t="s">
        <v>565</v>
      </c>
      <c r="P491" s="241">
        <v>75</v>
      </c>
      <c r="Q491" s="241">
        <v>75</v>
      </c>
      <c r="R491" s="241">
        <v>75</v>
      </c>
      <c r="S491" s="213" t="s">
        <v>695</v>
      </c>
      <c r="T491" s="213" t="s">
        <v>695</v>
      </c>
      <c r="U491" s="211">
        <v>0</v>
      </c>
      <c r="V491" s="212">
        <v>6</v>
      </c>
      <c r="W491" s="212">
        <v>4.5</v>
      </c>
      <c r="X491" s="201">
        <v>52</v>
      </c>
      <c r="Y491" s="202" t="s">
        <v>696</v>
      </c>
      <c r="Z491" s="203">
        <v>46265</v>
      </c>
      <c r="AA491" s="214" t="s">
        <v>1347</v>
      </c>
      <c r="AB491" s="284"/>
      <c r="AC491" s="284"/>
      <c r="AD491" s="284"/>
      <c r="AE491" s="284"/>
      <c r="AF491" s="284"/>
      <c r="AG491" s="284"/>
      <c r="AH491" s="284"/>
      <c r="AI491" s="285"/>
      <c r="AJ491" s="286"/>
      <c r="AK491" s="286"/>
      <c r="AL491" s="286"/>
    </row>
    <row r="492" spans="1:38" s="185" customFormat="1" ht="13.2" x14ac:dyDescent="0.25">
      <c r="A492" s="180"/>
      <c r="B492" s="224" t="str">
        <f t="shared" si="24"/>
        <v>ManchesterFremantleSingapore</v>
      </c>
      <c r="C492" s="224" t="str">
        <f t="shared" si="26"/>
        <v>ManchesterFremantle</v>
      </c>
      <c r="D492" s="224" t="str">
        <f t="shared" si="25"/>
        <v>FremantleSingapore</v>
      </c>
      <c r="E492" s="210" t="s">
        <v>701</v>
      </c>
      <c r="F492" s="210" t="s">
        <v>528</v>
      </c>
      <c r="G492" s="210" t="s">
        <v>537</v>
      </c>
      <c r="H492" s="210" t="s">
        <v>601</v>
      </c>
      <c r="I492" s="210" t="s">
        <v>1282</v>
      </c>
      <c r="J492" s="210" t="s">
        <v>1280</v>
      </c>
      <c r="K492" s="210" t="s">
        <v>446</v>
      </c>
      <c r="L492" s="210" t="s">
        <v>446</v>
      </c>
      <c r="M492" s="210" t="s">
        <v>694</v>
      </c>
      <c r="N492" s="210" t="s">
        <v>536</v>
      </c>
      <c r="O492" s="199" t="s">
        <v>565</v>
      </c>
      <c r="P492" s="241">
        <v>94</v>
      </c>
      <c r="Q492" s="241">
        <v>94</v>
      </c>
      <c r="R492" s="241">
        <v>94</v>
      </c>
      <c r="S492" s="213" t="s">
        <v>695</v>
      </c>
      <c r="T492" s="213" t="s">
        <v>695</v>
      </c>
      <c r="U492" s="211">
        <v>0</v>
      </c>
      <c r="V492" s="212">
        <v>16</v>
      </c>
      <c r="W492" s="212">
        <v>4.5</v>
      </c>
      <c r="X492" s="201">
        <v>51</v>
      </c>
      <c r="Y492" s="202" t="s">
        <v>696</v>
      </c>
      <c r="Z492" s="203">
        <v>46265</v>
      </c>
      <c r="AA492" s="214" t="s">
        <v>1347</v>
      </c>
      <c r="AB492" s="284"/>
      <c r="AC492" s="284"/>
      <c r="AD492" s="284"/>
      <c r="AE492" s="284"/>
      <c r="AF492" s="284"/>
      <c r="AG492" s="284"/>
      <c r="AH492" s="284"/>
      <c r="AI492" s="285"/>
      <c r="AJ492" s="286"/>
      <c r="AK492" s="286"/>
      <c r="AL492" s="286"/>
    </row>
    <row r="493" spans="1:38" s="185" customFormat="1" ht="13.2" x14ac:dyDescent="0.25">
      <c r="A493" s="180"/>
      <c r="B493" s="224" t="str">
        <f t="shared" si="24"/>
        <v>ManchesterBrisbaneSingapore</v>
      </c>
      <c r="C493" s="224" t="str">
        <f t="shared" si="26"/>
        <v>ManchesterBrisbane</v>
      </c>
      <c r="D493" s="224" t="str">
        <f t="shared" si="25"/>
        <v>BrisbaneSingapore</v>
      </c>
      <c r="E493" s="210" t="s">
        <v>701</v>
      </c>
      <c r="F493" s="210" t="s">
        <v>528</v>
      </c>
      <c r="G493" s="210" t="s">
        <v>537</v>
      </c>
      <c r="H493" s="210" t="s">
        <v>599</v>
      </c>
      <c r="I493" s="210" t="s">
        <v>1283</v>
      </c>
      <c r="J493" s="210" t="s">
        <v>1280</v>
      </c>
      <c r="K493" s="210" t="s">
        <v>446</v>
      </c>
      <c r="L493" s="210" t="s">
        <v>446</v>
      </c>
      <c r="M493" s="210" t="s">
        <v>694</v>
      </c>
      <c r="N493" s="210" t="s">
        <v>536</v>
      </c>
      <c r="O493" s="199" t="s">
        <v>565</v>
      </c>
      <c r="P493" s="241">
        <v>94</v>
      </c>
      <c r="Q493" s="241">
        <v>94</v>
      </c>
      <c r="R493" s="241">
        <v>94</v>
      </c>
      <c r="S493" s="213" t="s">
        <v>695</v>
      </c>
      <c r="T493" s="213" t="s">
        <v>695</v>
      </c>
      <c r="U493" s="211">
        <v>0</v>
      </c>
      <c r="V493" s="212">
        <v>16</v>
      </c>
      <c r="W493" s="212">
        <v>4.5</v>
      </c>
      <c r="X493" s="201">
        <v>52</v>
      </c>
      <c r="Y493" s="202" t="s">
        <v>696</v>
      </c>
      <c r="Z493" s="203">
        <v>46265</v>
      </c>
      <c r="AA493" s="214" t="s">
        <v>1347</v>
      </c>
      <c r="AB493" s="284"/>
      <c r="AC493" s="284"/>
      <c r="AD493" s="284"/>
      <c r="AE493" s="284"/>
      <c r="AF493" s="284"/>
      <c r="AG493" s="284"/>
      <c r="AH493" s="284"/>
      <c r="AI493" s="285"/>
      <c r="AJ493" s="286"/>
      <c r="AK493" s="286"/>
      <c r="AL493" s="286"/>
    </row>
    <row r="494" spans="1:38" s="185" customFormat="1" ht="13.2" x14ac:dyDescent="0.25">
      <c r="A494" s="180"/>
      <c r="B494" s="224" t="str">
        <f t="shared" si="24"/>
        <v>ManchesterBrisbaneLondon Gateway Port</v>
      </c>
      <c r="C494" s="224" t="str">
        <f t="shared" si="26"/>
        <v>ManchesterBrisbane</v>
      </c>
      <c r="D494" s="224" t="str">
        <f t="shared" si="25"/>
        <v>BrisbaneLondon Gateway Port</v>
      </c>
      <c r="E494" s="210" t="s">
        <v>701</v>
      </c>
      <c r="F494" s="210" t="s">
        <v>528</v>
      </c>
      <c r="G494" s="210" t="s">
        <v>537</v>
      </c>
      <c r="H494" s="210" t="s">
        <v>599</v>
      </c>
      <c r="I494" s="210" t="s">
        <v>1357</v>
      </c>
      <c r="J494" s="210" t="s">
        <v>1280</v>
      </c>
      <c r="K494" s="210" t="s">
        <v>970</v>
      </c>
      <c r="L494" s="210" t="s">
        <v>528</v>
      </c>
      <c r="M494" s="210" t="s">
        <v>731</v>
      </c>
      <c r="N494" s="210" t="s">
        <v>536</v>
      </c>
      <c r="O494" s="199" t="s">
        <v>565</v>
      </c>
      <c r="P494" s="241">
        <v>76</v>
      </c>
      <c r="Q494" s="241">
        <v>76</v>
      </c>
      <c r="R494" s="241">
        <v>76</v>
      </c>
      <c r="S494" s="213" t="s">
        <v>695</v>
      </c>
      <c r="T494" s="213" t="s">
        <v>695</v>
      </c>
      <c r="U494" s="211">
        <v>0</v>
      </c>
      <c r="V494" s="212">
        <v>6</v>
      </c>
      <c r="W494" s="212">
        <v>4.5</v>
      </c>
      <c r="X494" s="201">
        <v>58</v>
      </c>
      <c r="Y494" s="202" t="s">
        <v>1062</v>
      </c>
      <c r="Z494" s="203">
        <v>46265</v>
      </c>
      <c r="AA494" s="214" t="s">
        <v>1347</v>
      </c>
      <c r="AB494" s="284"/>
      <c r="AC494" s="284"/>
      <c r="AD494" s="284"/>
      <c r="AE494" s="284"/>
      <c r="AF494" s="284"/>
      <c r="AG494" s="284"/>
      <c r="AH494" s="284"/>
      <c r="AI494" s="285"/>
      <c r="AJ494" s="286"/>
      <c r="AK494" s="286"/>
      <c r="AL494" s="286"/>
    </row>
    <row r="495" spans="1:38" s="185" customFormat="1" ht="13.2" x14ac:dyDescent="0.25">
      <c r="A495" s="180"/>
      <c r="B495" s="224" t="str">
        <f t="shared" si="24"/>
        <v>ManchesterAdelaideSingapore</v>
      </c>
      <c r="C495" s="224" t="str">
        <f t="shared" si="26"/>
        <v>ManchesterAdelaide</v>
      </c>
      <c r="D495" s="224" t="str">
        <f t="shared" si="25"/>
        <v>AdelaideSingapore</v>
      </c>
      <c r="E495" s="210" t="s">
        <v>701</v>
      </c>
      <c r="F495" s="210" t="s">
        <v>528</v>
      </c>
      <c r="G495" s="210" t="s">
        <v>537</v>
      </c>
      <c r="H495" s="210" t="s">
        <v>600</v>
      </c>
      <c r="I495" s="210" t="s">
        <v>1284</v>
      </c>
      <c r="J495" s="210" t="s">
        <v>1280</v>
      </c>
      <c r="K495" s="210" t="s">
        <v>446</v>
      </c>
      <c r="L495" s="210" t="s">
        <v>446</v>
      </c>
      <c r="M495" s="210" t="s">
        <v>694</v>
      </c>
      <c r="N495" s="210" t="s">
        <v>536</v>
      </c>
      <c r="O495" s="199" t="s">
        <v>565</v>
      </c>
      <c r="P495" s="241">
        <v>135</v>
      </c>
      <c r="Q495" s="241">
        <v>135</v>
      </c>
      <c r="R495" s="241">
        <v>135</v>
      </c>
      <c r="S495" s="213" t="s">
        <v>695</v>
      </c>
      <c r="T495" s="213" t="s">
        <v>695</v>
      </c>
      <c r="U495" s="211">
        <v>0</v>
      </c>
      <c r="V495" s="212">
        <v>16</v>
      </c>
      <c r="W495" s="212">
        <v>4.5</v>
      </c>
      <c r="X495" s="201">
        <v>61</v>
      </c>
      <c r="Y495" s="202" t="s">
        <v>696</v>
      </c>
      <c r="Z495" s="203">
        <v>46265</v>
      </c>
      <c r="AA495" s="214" t="s">
        <v>1347</v>
      </c>
      <c r="AB495" s="284"/>
      <c r="AC495" s="284"/>
      <c r="AD495" s="284"/>
      <c r="AE495" s="284"/>
      <c r="AF495" s="284"/>
      <c r="AG495" s="284"/>
      <c r="AH495" s="284"/>
      <c r="AI495" s="285"/>
      <c r="AJ495" s="286"/>
      <c r="AK495" s="286"/>
      <c r="AL495" s="286"/>
    </row>
    <row r="496" spans="1:38" s="185" customFormat="1" ht="13.2" x14ac:dyDescent="0.25">
      <c r="A496" s="180"/>
      <c r="B496" s="224" t="str">
        <f t="shared" si="24"/>
        <v>DanangSydneySingapore</v>
      </c>
      <c r="C496" s="224" t="str">
        <f t="shared" si="26"/>
        <v>DanangSydney</v>
      </c>
      <c r="D496" s="224" t="str">
        <f t="shared" si="25"/>
        <v>SydneySingapore</v>
      </c>
      <c r="E496" s="210" t="s">
        <v>715</v>
      </c>
      <c r="F496" s="210" t="s">
        <v>544</v>
      </c>
      <c r="G496" s="210" t="s">
        <v>543</v>
      </c>
      <c r="H496" s="210" t="s">
        <v>597</v>
      </c>
      <c r="I496" s="210" t="s">
        <v>1285</v>
      </c>
      <c r="J496" s="210" t="s">
        <v>1286</v>
      </c>
      <c r="K496" s="210" t="s">
        <v>446</v>
      </c>
      <c r="L496" s="210" t="s">
        <v>446</v>
      </c>
      <c r="M496" s="210" t="s">
        <v>694</v>
      </c>
      <c r="N496" s="210" t="s">
        <v>446</v>
      </c>
      <c r="O496" s="199" t="s">
        <v>565</v>
      </c>
      <c r="P496" s="241">
        <v>96</v>
      </c>
      <c r="Q496" s="241">
        <v>96</v>
      </c>
      <c r="R496" s="241">
        <v>96</v>
      </c>
      <c r="S496" s="213" t="s">
        <v>695</v>
      </c>
      <c r="T496" s="213" t="s">
        <v>695</v>
      </c>
      <c r="U496" s="211">
        <v>3</v>
      </c>
      <c r="V496" s="212">
        <v>9</v>
      </c>
      <c r="W496" s="212" t="s">
        <v>695</v>
      </c>
      <c r="X496" s="201">
        <v>30</v>
      </c>
      <c r="Y496" s="202" t="s">
        <v>696</v>
      </c>
      <c r="Z496" s="203">
        <v>46265</v>
      </c>
      <c r="AA496" s="214" t="s">
        <v>1347</v>
      </c>
      <c r="AB496" s="284"/>
      <c r="AC496" s="284"/>
      <c r="AD496" s="284"/>
      <c r="AE496" s="284"/>
      <c r="AF496" s="284"/>
      <c r="AG496" s="284"/>
      <c r="AH496" s="284"/>
      <c r="AI496" s="285"/>
      <c r="AJ496" s="286"/>
      <c r="AK496" s="286"/>
      <c r="AL496" s="286"/>
    </row>
    <row r="497" spans="1:38" s="185" customFormat="1" ht="13.2" x14ac:dyDescent="0.25">
      <c r="A497" s="180"/>
      <c r="B497" s="224" t="str">
        <f t="shared" si="24"/>
        <v>DanangMelbourneSingapore</v>
      </c>
      <c r="C497" s="224" t="str">
        <f t="shared" si="26"/>
        <v>DanangMelbourne</v>
      </c>
      <c r="D497" s="224" t="str">
        <f t="shared" si="25"/>
        <v>MelbourneSingapore</v>
      </c>
      <c r="E497" s="210" t="s">
        <v>715</v>
      </c>
      <c r="F497" s="210" t="s">
        <v>544</v>
      </c>
      <c r="G497" s="210" t="s">
        <v>543</v>
      </c>
      <c r="H497" s="210" t="s">
        <v>598</v>
      </c>
      <c r="I497" s="210" t="s">
        <v>1287</v>
      </c>
      <c r="J497" s="210" t="s">
        <v>1286</v>
      </c>
      <c r="K497" s="210" t="s">
        <v>446</v>
      </c>
      <c r="L497" s="210" t="s">
        <v>446</v>
      </c>
      <c r="M497" s="210" t="s">
        <v>694</v>
      </c>
      <c r="N497" s="210" t="s">
        <v>446</v>
      </c>
      <c r="O497" s="199" t="s">
        <v>565</v>
      </c>
      <c r="P497" s="241">
        <v>96</v>
      </c>
      <c r="Q497" s="241">
        <v>96</v>
      </c>
      <c r="R497" s="241">
        <v>96</v>
      </c>
      <c r="S497" s="213" t="s">
        <v>695</v>
      </c>
      <c r="T497" s="213" t="s">
        <v>695</v>
      </c>
      <c r="U497" s="211">
        <v>3</v>
      </c>
      <c r="V497" s="212">
        <v>9</v>
      </c>
      <c r="W497" s="212" t="s">
        <v>695</v>
      </c>
      <c r="X497" s="201">
        <v>26</v>
      </c>
      <c r="Y497" s="202" t="s">
        <v>696</v>
      </c>
      <c r="Z497" s="203">
        <v>46265</v>
      </c>
      <c r="AA497" s="214" t="s">
        <v>1347</v>
      </c>
      <c r="AB497" s="284"/>
      <c r="AC497" s="284"/>
      <c r="AD497" s="284"/>
      <c r="AE497" s="284"/>
      <c r="AF497" s="284"/>
      <c r="AG497" s="284"/>
      <c r="AH497" s="284"/>
      <c r="AI497" s="285"/>
      <c r="AJ497" s="286"/>
      <c r="AK497" s="286"/>
      <c r="AL497" s="286"/>
    </row>
    <row r="498" spans="1:38" s="185" customFormat="1" ht="13.2" x14ac:dyDescent="0.25">
      <c r="A498" s="180"/>
      <c r="B498" s="224" t="str">
        <f t="shared" si="24"/>
        <v>DanangFremantleSingapore</v>
      </c>
      <c r="C498" s="224" t="str">
        <f t="shared" si="26"/>
        <v>DanangFremantle</v>
      </c>
      <c r="D498" s="224" t="str">
        <f t="shared" si="25"/>
        <v>FremantleSingapore</v>
      </c>
      <c r="E498" s="210" t="s">
        <v>715</v>
      </c>
      <c r="F498" s="210" t="s">
        <v>544</v>
      </c>
      <c r="G498" s="210" t="s">
        <v>543</v>
      </c>
      <c r="H498" s="210" t="s">
        <v>601</v>
      </c>
      <c r="I498" s="210" t="s">
        <v>1288</v>
      </c>
      <c r="J498" s="210" t="s">
        <v>1286</v>
      </c>
      <c r="K498" s="210" t="s">
        <v>446</v>
      </c>
      <c r="L498" s="210" t="s">
        <v>446</v>
      </c>
      <c r="M498" s="210" t="s">
        <v>694</v>
      </c>
      <c r="N498" s="210" t="s">
        <v>446</v>
      </c>
      <c r="O498" s="199" t="s">
        <v>565</v>
      </c>
      <c r="P498" s="241">
        <v>96</v>
      </c>
      <c r="Q498" s="241">
        <v>96</v>
      </c>
      <c r="R498" s="241">
        <v>96</v>
      </c>
      <c r="S498" s="213" t="s">
        <v>695</v>
      </c>
      <c r="T498" s="213" t="s">
        <v>695</v>
      </c>
      <c r="U498" s="211">
        <v>3</v>
      </c>
      <c r="V498" s="212">
        <v>9</v>
      </c>
      <c r="W498" s="212" t="s">
        <v>695</v>
      </c>
      <c r="X498" s="201">
        <v>25</v>
      </c>
      <c r="Y498" s="202" t="s">
        <v>696</v>
      </c>
      <c r="Z498" s="203">
        <v>46265</v>
      </c>
      <c r="AA498" s="214" t="s">
        <v>1347</v>
      </c>
      <c r="AB498" s="284"/>
      <c r="AC498" s="284"/>
      <c r="AD498" s="284"/>
      <c r="AE498" s="284"/>
      <c r="AF498" s="284"/>
      <c r="AG498" s="284"/>
      <c r="AH498" s="284"/>
      <c r="AI498" s="285"/>
      <c r="AJ498" s="286"/>
      <c r="AK498" s="286"/>
      <c r="AL498" s="286"/>
    </row>
    <row r="499" spans="1:38" s="185" customFormat="1" ht="13.2" x14ac:dyDescent="0.25">
      <c r="A499" s="180"/>
      <c r="B499" s="224" t="str">
        <f t="shared" si="24"/>
        <v>DanangBrisbaneSingapore</v>
      </c>
      <c r="C499" s="224" t="str">
        <f t="shared" si="26"/>
        <v>DanangBrisbane</v>
      </c>
      <c r="D499" s="224" t="str">
        <f t="shared" si="25"/>
        <v>BrisbaneSingapore</v>
      </c>
      <c r="E499" s="210" t="s">
        <v>715</v>
      </c>
      <c r="F499" s="210" t="s">
        <v>544</v>
      </c>
      <c r="G499" s="210" t="s">
        <v>543</v>
      </c>
      <c r="H499" s="210" t="s">
        <v>599</v>
      </c>
      <c r="I499" s="210" t="s">
        <v>1289</v>
      </c>
      <c r="J499" s="210" t="s">
        <v>1286</v>
      </c>
      <c r="K499" s="210" t="s">
        <v>446</v>
      </c>
      <c r="L499" s="210" t="s">
        <v>446</v>
      </c>
      <c r="M499" s="210" t="s">
        <v>694</v>
      </c>
      <c r="N499" s="210" t="s">
        <v>446</v>
      </c>
      <c r="O499" s="199" t="s">
        <v>565</v>
      </c>
      <c r="P499" s="241">
        <v>96</v>
      </c>
      <c r="Q499" s="241">
        <v>96</v>
      </c>
      <c r="R499" s="241">
        <v>96</v>
      </c>
      <c r="S499" s="213" t="s">
        <v>695</v>
      </c>
      <c r="T499" s="213" t="s">
        <v>695</v>
      </c>
      <c r="U499" s="211">
        <v>3</v>
      </c>
      <c r="V499" s="212">
        <v>9</v>
      </c>
      <c r="W499" s="212" t="s">
        <v>695</v>
      </c>
      <c r="X499" s="201">
        <v>26</v>
      </c>
      <c r="Y499" s="202" t="s">
        <v>696</v>
      </c>
      <c r="Z499" s="203">
        <v>46265</v>
      </c>
      <c r="AA499" s="214" t="s">
        <v>1347</v>
      </c>
      <c r="AB499" s="284"/>
      <c r="AC499" s="284"/>
      <c r="AD499" s="284"/>
      <c r="AE499" s="284"/>
      <c r="AF499" s="284"/>
      <c r="AG499" s="284"/>
      <c r="AH499" s="284"/>
      <c r="AI499" s="285"/>
      <c r="AJ499" s="286"/>
      <c r="AK499" s="286"/>
      <c r="AL499" s="286"/>
    </row>
    <row r="500" spans="1:38" s="185" customFormat="1" ht="13.2" x14ac:dyDescent="0.25">
      <c r="A500" s="180"/>
      <c r="B500" s="224" t="str">
        <f t="shared" si="24"/>
        <v>DanangAdelaideSingapore</v>
      </c>
      <c r="C500" s="224" t="str">
        <f t="shared" si="26"/>
        <v>DanangAdelaide</v>
      </c>
      <c r="D500" s="224" t="str">
        <f t="shared" si="25"/>
        <v>AdelaideSingapore</v>
      </c>
      <c r="E500" s="210" t="s">
        <v>715</v>
      </c>
      <c r="F500" s="210" t="s">
        <v>544</v>
      </c>
      <c r="G500" s="210" t="s">
        <v>543</v>
      </c>
      <c r="H500" s="210" t="s">
        <v>600</v>
      </c>
      <c r="I500" s="210" t="s">
        <v>1290</v>
      </c>
      <c r="J500" s="210" t="s">
        <v>1286</v>
      </c>
      <c r="K500" s="210" t="s">
        <v>446</v>
      </c>
      <c r="L500" s="210" t="s">
        <v>446</v>
      </c>
      <c r="M500" s="210" t="s">
        <v>694</v>
      </c>
      <c r="N500" s="210" t="s">
        <v>446</v>
      </c>
      <c r="O500" s="199" t="s">
        <v>565</v>
      </c>
      <c r="P500" s="241">
        <v>96</v>
      </c>
      <c r="Q500" s="241">
        <v>96</v>
      </c>
      <c r="R500" s="241">
        <v>96</v>
      </c>
      <c r="S500" s="213" t="s">
        <v>695</v>
      </c>
      <c r="T500" s="213" t="s">
        <v>695</v>
      </c>
      <c r="U500" s="211">
        <v>3</v>
      </c>
      <c r="V500" s="212">
        <v>9</v>
      </c>
      <c r="W500" s="212" t="s">
        <v>695</v>
      </c>
      <c r="X500" s="201">
        <v>35</v>
      </c>
      <c r="Y500" s="202" t="s">
        <v>696</v>
      </c>
      <c r="Z500" s="203">
        <v>46265</v>
      </c>
      <c r="AA500" s="214" t="s">
        <v>1347</v>
      </c>
      <c r="AB500" s="284"/>
      <c r="AC500" s="284"/>
      <c r="AD500" s="284"/>
      <c r="AE500" s="284"/>
      <c r="AF500" s="284"/>
      <c r="AG500" s="284"/>
      <c r="AH500" s="284"/>
      <c r="AI500" s="285"/>
      <c r="AJ500" s="286"/>
      <c r="AK500" s="286"/>
      <c r="AL500" s="286"/>
    </row>
    <row r="501" spans="1:38" s="185" customFormat="1" ht="13.2" x14ac:dyDescent="0.25">
      <c r="A501" s="180"/>
      <c r="B501" s="224" t="str">
        <f t="shared" si="24"/>
        <v>HaiphongSydneySingapore</v>
      </c>
      <c r="C501" s="224" t="str">
        <f t="shared" si="26"/>
        <v>HaiphongSydney</v>
      </c>
      <c r="D501" s="224" t="str">
        <f t="shared" si="25"/>
        <v>SydneySingapore</v>
      </c>
      <c r="E501" s="210" t="s">
        <v>715</v>
      </c>
      <c r="F501" s="210" t="s">
        <v>544</v>
      </c>
      <c r="G501" s="210" t="s">
        <v>550</v>
      </c>
      <c r="H501" s="210" t="s">
        <v>597</v>
      </c>
      <c r="I501" s="210" t="s">
        <v>1291</v>
      </c>
      <c r="J501" s="210" t="s">
        <v>1292</v>
      </c>
      <c r="K501" s="210" t="s">
        <v>446</v>
      </c>
      <c r="L501" s="210" t="s">
        <v>446</v>
      </c>
      <c r="M501" s="210" t="s">
        <v>694</v>
      </c>
      <c r="N501" s="210" t="s">
        <v>446</v>
      </c>
      <c r="O501" s="199" t="s">
        <v>565</v>
      </c>
      <c r="P501" s="241">
        <v>63</v>
      </c>
      <c r="Q501" s="241">
        <v>63</v>
      </c>
      <c r="R501" s="241">
        <v>63</v>
      </c>
      <c r="S501" s="213" t="s">
        <v>695</v>
      </c>
      <c r="T501" s="213" t="s">
        <v>695</v>
      </c>
      <c r="U501" s="211">
        <v>3</v>
      </c>
      <c r="V501" s="212">
        <v>9</v>
      </c>
      <c r="W501" s="212" t="s">
        <v>695</v>
      </c>
      <c r="X501" s="201">
        <v>29</v>
      </c>
      <c r="Y501" s="202" t="s">
        <v>696</v>
      </c>
      <c r="Z501" s="203">
        <v>46265</v>
      </c>
      <c r="AA501" s="214" t="s">
        <v>1347</v>
      </c>
      <c r="AB501" s="284"/>
      <c r="AC501" s="284"/>
      <c r="AD501" s="284"/>
      <c r="AE501" s="284"/>
      <c r="AF501" s="284"/>
      <c r="AG501" s="284"/>
      <c r="AH501" s="284"/>
      <c r="AI501" s="285"/>
      <c r="AJ501" s="286"/>
      <c r="AK501" s="286"/>
      <c r="AL501" s="286"/>
    </row>
    <row r="502" spans="1:38" s="185" customFormat="1" ht="13.2" x14ac:dyDescent="0.25">
      <c r="A502" s="180"/>
      <c r="B502" s="224" t="str">
        <f t="shared" si="24"/>
        <v>HaiphongMelbourneSingapore</v>
      </c>
      <c r="C502" s="224" t="str">
        <f t="shared" si="26"/>
        <v>HaiphongMelbourne</v>
      </c>
      <c r="D502" s="224" t="str">
        <f t="shared" si="25"/>
        <v>MelbourneSingapore</v>
      </c>
      <c r="E502" s="210" t="s">
        <v>715</v>
      </c>
      <c r="F502" s="210" t="s">
        <v>544</v>
      </c>
      <c r="G502" s="210" t="s">
        <v>550</v>
      </c>
      <c r="H502" s="210" t="s">
        <v>598</v>
      </c>
      <c r="I502" s="210" t="s">
        <v>1293</v>
      </c>
      <c r="J502" s="210" t="s">
        <v>1292</v>
      </c>
      <c r="K502" s="210" t="s">
        <v>446</v>
      </c>
      <c r="L502" s="210" t="s">
        <v>446</v>
      </c>
      <c r="M502" s="210" t="s">
        <v>694</v>
      </c>
      <c r="N502" s="210" t="s">
        <v>446</v>
      </c>
      <c r="O502" s="199" t="s">
        <v>565</v>
      </c>
      <c r="P502" s="241">
        <v>63</v>
      </c>
      <c r="Q502" s="241">
        <v>63</v>
      </c>
      <c r="R502" s="241">
        <v>63</v>
      </c>
      <c r="S502" s="213" t="s">
        <v>695</v>
      </c>
      <c r="T502" s="213" t="s">
        <v>695</v>
      </c>
      <c r="U502" s="211">
        <v>3</v>
      </c>
      <c r="V502" s="212">
        <v>9</v>
      </c>
      <c r="W502" s="212" t="s">
        <v>695</v>
      </c>
      <c r="X502" s="201">
        <v>25</v>
      </c>
      <c r="Y502" s="202" t="s">
        <v>696</v>
      </c>
      <c r="Z502" s="203">
        <v>46265</v>
      </c>
      <c r="AA502" s="214" t="s">
        <v>1347</v>
      </c>
      <c r="AB502" s="283"/>
      <c r="AC502" s="283"/>
      <c r="AD502" s="283"/>
      <c r="AE502" s="283"/>
      <c r="AF502" s="283"/>
      <c r="AG502" s="283"/>
      <c r="AH502" s="283"/>
      <c r="AI502" s="283"/>
      <c r="AJ502" s="283"/>
      <c r="AK502" s="283"/>
      <c r="AL502" s="283"/>
    </row>
    <row r="503" spans="1:38" s="185" customFormat="1" ht="13.2" x14ac:dyDescent="0.25">
      <c r="A503" s="180"/>
      <c r="B503" s="224" t="str">
        <f t="shared" si="24"/>
        <v>HaiphongFremantleSingapore</v>
      </c>
      <c r="C503" s="224" t="str">
        <f t="shared" si="26"/>
        <v>HaiphongFremantle</v>
      </c>
      <c r="D503" s="224" t="str">
        <f t="shared" si="25"/>
        <v>FremantleSingapore</v>
      </c>
      <c r="E503" s="210" t="s">
        <v>715</v>
      </c>
      <c r="F503" s="210" t="s">
        <v>544</v>
      </c>
      <c r="G503" s="210" t="s">
        <v>550</v>
      </c>
      <c r="H503" s="210" t="s">
        <v>601</v>
      </c>
      <c r="I503" s="210" t="s">
        <v>1294</v>
      </c>
      <c r="J503" s="210" t="s">
        <v>1292</v>
      </c>
      <c r="K503" s="210" t="s">
        <v>446</v>
      </c>
      <c r="L503" s="210" t="s">
        <v>446</v>
      </c>
      <c r="M503" s="210" t="s">
        <v>694</v>
      </c>
      <c r="N503" s="210" t="s">
        <v>446</v>
      </c>
      <c r="O503" s="199" t="s">
        <v>565</v>
      </c>
      <c r="P503" s="241">
        <v>63</v>
      </c>
      <c r="Q503" s="241">
        <v>63</v>
      </c>
      <c r="R503" s="241">
        <v>63</v>
      </c>
      <c r="S503" s="213" t="s">
        <v>695</v>
      </c>
      <c r="T503" s="213" t="s">
        <v>695</v>
      </c>
      <c r="U503" s="211">
        <v>3</v>
      </c>
      <c r="V503" s="212">
        <v>9</v>
      </c>
      <c r="W503" s="212" t="s">
        <v>695</v>
      </c>
      <c r="X503" s="201">
        <v>24</v>
      </c>
      <c r="Y503" s="202" t="s">
        <v>696</v>
      </c>
      <c r="Z503" s="203">
        <v>46265</v>
      </c>
      <c r="AA503" s="214" t="s">
        <v>1347</v>
      </c>
      <c r="AB503" s="283"/>
      <c r="AC503" s="283"/>
      <c r="AD503" s="283"/>
      <c r="AE503" s="283"/>
      <c r="AF503" s="283"/>
      <c r="AG503" s="283"/>
      <c r="AH503" s="283"/>
      <c r="AI503" s="283"/>
      <c r="AJ503" s="283"/>
      <c r="AK503" s="283"/>
      <c r="AL503" s="283"/>
    </row>
    <row r="504" spans="1:38" s="185" customFormat="1" ht="13.2" x14ac:dyDescent="0.25">
      <c r="A504" s="180"/>
      <c r="B504" s="224" t="str">
        <f t="shared" si="24"/>
        <v>HaiphongBrisbaneSingapore</v>
      </c>
      <c r="C504" s="224" t="str">
        <f t="shared" si="26"/>
        <v>HaiphongBrisbane</v>
      </c>
      <c r="D504" s="224" t="str">
        <f t="shared" si="25"/>
        <v>BrisbaneSingapore</v>
      </c>
      <c r="E504" s="210" t="s">
        <v>715</v>
      </c>
      <c r="F504" s="210" t="s">
        <v>544</v>
      </c>
      <c r="G504" s="210" t="s">
        <v>550</v>
      </c>
      <c r="H504" s="210" t="s">
        <v>599</v>
      </c>
      <c r="I504" s="210" t="s">
        <v>1295</v>
      </c>
      <c r="J504" s="210" t="s">
        <v>1292</v>
      </c>
      <c r="K504" s="210" t="s">
        <v>446</v>
      </c>
      <c r="L504" s="210" t="s">
        <v>446</v>
      </c>
      <c r="M504" s="210" t="s">
        <v>694</v>
      </c>
      <c r="N504" s="210" t="s">
        <v>446</v>
      </c>
      <c r="O504" s="199" t="s">
        <v>565</v>
      </c>
      <c r="P504" s="241">
        <v>85</v>
      </c>
      <c r="Q504" s="241">
        <v>85</v>
      </c>
      <c r="R504" s="241">
        <v>85</v>
      </c>
      <c r="S504" s="213" t="s">
        <v>695</v>
      </c>
      <c r="T504" s="213" t="s">
        <v>695</v>
      </c>
      <c r="U504" s="211">
        <v>3</v>
      </c>
      <c r="V504" s="212">
        <v>9</v>
      </c>
      <c r="W504" s="212" t="s">
        <v>695</v>
      </c>
      <c r="X504" s="201">
        <v>25</v>
      </c>
      <c r="Y504" s="202" t="s">
        <v>696</v>
      </c>
      <c r="Z504" s="203">
        <v>46265</v>
      </c>
      <c r="AA504" s="214" t="s">
        <v>1347</v>
      </c>
      <c r="AB504" s="283"/>
      <c r="AC504" s="283"/>
      <c r="AD504" s="283"/>
      <c r="AE504" s="283"/>
      <c r="AF504" s="283"/>
      <c r="AG504" s="283"/>
      <c r="AH504" s="283"/>
      <c r="AI504" s="283"/>
      <c r="AJ504" s="283"/>
      <c r="AK504" s="283"/>
      <c r="AL504" s="283"/>
    </row>
    <row r="505" spans="1:38" s="185" customFormat="1" ht="13.2" x14ac:dyDescent="0.25">
      <c r="A505" s="180"/>
      <c r="B505" s="224" t="str">
        <f t="shared" si="24"/>
        <v>HaiphongAdelaideSingapore</v>
      </c>
      <c r="C505" s="224" t="str">
        <f t="shared" si="26"/>
        <v>HaiphongAdelaide</v>
      </c>
      <c r="D505" s="224" t="str">
        <f t="shared" si="25"/>
        <v>AdelaideSingapore</v>
      </c>
      <c r="E505" s="210" t="s">
        <v>715</v>
      </c>
      <c r="F505" s="210" t="s">
        <v>544</v>
      </c>
      <c r="G505" s="210" t="s">
        <v>550</v>
      </c>
      <c r="H505" s="210" t="s">
        <v>600</v>
      </c>
      <c r="I505" s="210" t="s">
        <v>1296</v>
      </c>
      <c r="J505" s="210" t="s">
        <v>1292</v>
      </c>
      <c r="K505" s="210" t="s">
        <v>446</v>
      </c>
      <c r="L505" s="210" t="s">
        <v>446</v>
      </c>
      <c r="M505" s="210" t="s">
        <v>694</v>
      </c>
      <c r="N505" s="210" t="s">
        <v>446</v>
      </c>
      <c r="O505" s="199" t="s">
        <v>565</v>
      </c>
      <c r="P505" s="241">
        <v>90</v>
      </c>
      <c r="Q505" s="241">
        <v>90</v>
      </c>
      <c r="R505" s="241">
        <v>90</v>
      </c>
      <c r="S505" s="213" t="s">
        <v>695</v>
      </c>
      <c r="T505" s="213" t="s">
        <v>695</v>
      </c>
      <c r="U505" s="211">
        <v>3</v>
      </c>
      <c r="V505" s="212">
        <v>9</v>
      </c>
      <c r="W505" s="212" t="s">
        <v>695</v>
      </c>
      <c r="X505" s="201">
        <v>34</v>
      </c>
      <c r="Y505" s="202" t="s">
        <v>696</v>
      </c>
      <c r="Z505" s="203">
        <v>46265</v>
      </c>
      <c r="AA505" s="214" t="s">
        <v>1347</v>
      </c>
      <c r="AB505" s="283"/>
      <c r="AC505" s="283"/>
      <c r="AD505" s="283"/>
      <c r="AE505" s="283"/>
      <c r="AF505" s="283"/>
      <c r="AG505" s="283"/>
      <c r="AH505" s="283"/>
      <c r="AI505" s="283"/>
      <c r="AJ505" s="283"/>
      <c r="AK505" s="283"/>
      <c r="AL505" s="283"/>
    </row>
    <row r="506" spans="1:38" s="185" customFormat="1" ht="13.2" x14ac:dyDescent="0.25">
      <c r="A506" s="180"/>
      <c r="B506" s="224" t="str">
        <f t="shared" si="24"/>
        <v>Ho Chi MinhSydneySingapore</v>
      </c>
      <c r="C506" s="224" t="str">
        <f t="shared" si="26"/>
        <v>Ho Chi MinhSydney</v>
      </c>
      <c r="D506" s="224" t="str">
        <f t="shared" si="25"/>
        <v>SydneySingapore</v>
      </c>
      <c r="E506" s="210" t="s">
        <v>715</v>
      </c>
      <c r="F506" s="210" t="s">
        <v>544</v>
      </c>
      <c r="G506" s="210" t="s">
        <v>555</v>
      </c>
      <c r="H506" s="210" t="s">
        <v>597</v>
      </c>
      <c r="I506" s="210" t="s">
        <v>1297</v>
      </c>
      <c r="J506" s="210" t="s">
        <v>1298</v>
      </c>
      <c r="K506" s="210" t="s">
        <v>446</v>
      </c>
      <c r="L506" s="210" t="s">
        <v>446</v>
      </c>
      <c r="M506" s="210" t="s">
        <v>694</v>
      </c>
      <c r="N506" s="210" t="s">
        <v>446</v>
      </c>
      <c r="O506" s="199" t="s">
        <v>565</v>
      </c>
      <c r="P506" s="241">
        <v>63</v>
      </c>
      <c r="Q506" s="241">
        <v>63</v>
      </c>
      <c r="R506" s="241">
        <v>63</v>
      </c>
      <c r="S506" s="213" t="s">
        <v>695</v>
      </c>
      <c r="T506" s="213" t="s">
        <v>695</v>
      </c>
      <c r="U506" s="211">
        <v>3</v>
      </c>
      <c r="V506" s="212">
        <v>9</v>
      </c>
      <c r="W506" s="212" t="s">
        <v>695</v>
      </c>
      <c r="X506" s="201">
        <v>29</v>
      </c>
      <c r="Y506" s="202" t="s">
        <v>1130</v>
      </c>
      <c r="Z506" s="203">
        <v>46265</v>
      </c>
      <c r="AA506" s="214" t="s">
        <v>1347</v>
      </c>
      <c r="AB506" s="283"/>
      <c r="AC506" s="283"/>
      <c r="AD506" s="283"/>
      <c r="AE506" s="283"/>
      <c r="AF506" s="283"/>
      <c r="AG506" s="283"/>
      <c r="AH506" s="283"/>
      <c r="AI506" s="283"/>
      <c r="AJ506" s="283"/>
      <c r="AK506" s="283"/>
      <c r="AL506" s="283"/>
    </row>
    <row r="507" spans="1:38" s="185" customFormat="1" ht="13.2" x14ac:dyDescent="0.25">
      <c r="A507" s="180"/>
      <c r="B507" s="224" t="str">
        <f t="shared" si="24"/>
        <v>Ho Chi MinhMelbourneSingapore</v>
      </c>
      <c r="C507" s="224" t="str">
        <f t="shared" si="26"/>
        <v>Ho Chi MinhMelbourne</v>
      </c>
      <c r="D507" s="224" t="str">
        <f t="shared" si="25"/>
        <v>MelbourneSingapore</v>
      </c>
      <c r="E507" s="210" t="s">
        <v>715</v>
      </c>
      <c r="F507" s="210" t="s">
        <v>544</v>
      </c>
      <c r="G507" s="210" t="s">
        <v>555</v>
      </c>
      <c r="H507" s="210" t="s">
        <v>598</v>
      </c>
      <c r="I507" s="210" t="s">
        <v>1299</v>
      </c>
      <c r="J507" s="210" t="s">
        <v>1298</v>
      </c>
      <c r="K507" s="210" t="s">
        <v>446</v>
      </c>
      <c r="L507" s="210" t="s">
        <v>446</v>
      </c>
      <c r="M507" s="210" t="s">
        <v>694</v>
      </c>
      <c r="N507" s="210" t="s">
        <v>446</v>
      </c>
      <c r="O507" s="199" t="s">
        <v>565</v>
      </c>
      <c r="P507" s="241">
        <v>63</v>
      </c>
      <c r="Q507" s="241">
        <v>63</v>
      </c>
      <c r="R507" s="241">
        <v>63</v>
      </c>
      <c r="S507" s="213" t="s">
        <v>695</v>
      </c>
      <c r="T507" s="213" t="s">
        <v>695</v>
      </c>
      <c r="U507" s="211">
        <v>3</v>
      </c>
      <c r="V507" s="212">
        <v>9</v>
      </c>
      <c r="W507" s="212" t="s">
        <v>695</v>
      </c>
      <c r="X507" s="201">
        <v>25</v>
      </c>
      <c r="Y507" s="202" t="s">
        <v>1130</v>
      </c>
      <c r="Z507" s="203">
        <v>46265</v>
      </c>
      <c r="AA507" s="214" t="s">
        <v>1347</v>
      </c>
      <c r="AB507" s="283"/>
      <c r="AC507" s="283"/>
      <c r="AD507" s="283"/>
      <c r="AE507" s="283"/>
      <c r="AF507" s="283"/>
      <c r="AG507" s="283"/>
      <c r="AH507" s="283"/>
      <c r="AI507" s="283"/>
      <c r="AJ507" s="283"/>
      <c r="AK507" s="283"/>
      <c r="AL507" s="283"/>
    </row>
    <row r="508" spans="1:38" s="185" customFormat="1" ht="13.2" x14ac:dyDescent="0.25">
      <c r="A508" s="180"/>
      <c r="B508" s="224" t="str">
        <f t="shared" si="24"/>
        <v>Ho Chi MinhFremantleSingapore</v>
      </c>
      <c r="C508" s="224" t="str">
        <f t="shared" si="26"/>
        <v>Ho Chi MinhFremantle</v>
      </c>
      <c r="D508" s="224" t="str">
        <f t="shared" si="25"/>
        <v>FremantleSingapore</v>
      </c>
      <c r="E508" s="210" t="s">
        <v>715</v>
      </c>
      <c r="F508" s="210" t="s">
        <v>544</v>
      </c>
      <c r="G508" s="210" t="s">
        <v>555</v>
      </c>
      <c r="H508" s="210" t="s">
        <v>601</v>
      </c>
      <c r="I508" s="210" t="s">
        <v>1300</v>
      </c>
      <c r="J508" s="210" t="s">
        <v>1298</v>
      </c>
      <c r="K508" s="210" t="s">
        <v>446</v>
      </c>
      <c r="L508" s="210" t="s">
        <v>446</v>
      </c>
      <c r="M508" s="210" t="s">
        <v>694</v>
      </c>
      <c r="N508" s="210" t="s">
        <v>446</v>
      </c>
      <c r="O508" s="199" t="s">
        <v>565</v>
      </c>
      <c r="P508" s="241">
        <v>87</v>
      </c>
      <c r="Q508" s="241">
        <v>87</v>
      </c>
      <c r="R508" s="241">
        <v>87</v>
      </c>
      <c r="S508" s="213" t="s">
        <v>695</v>
      </c>
      <c r="T508" s="213" t="s">
        <v>695</v>
      </c>
      <c r="U508" s="211">
        <v>3</v>
      </c>
      <c r="V508" s="212">
        <v>9</v>
      </c>
      <c r="W508" s="212" t="s">
        <v>695</v>
      </c>
      <c r="X508" s="201">
        <v>24</v>
      </c>
      <c r="Y508" s="202" t="s">
        <v>1130</v>
      </c>
      <c r="Z508" s="203">
        <v>46265</v>
      </c>
      <c r="AA508" s="214" t="s">
        <v>1347</v>
      </c>
      <c r="AB508" s="283"/>
      <c r="AC508" s="283"/>
      <c r="AD508" s="283"/>
      <c r="AE508" s="283"/>
      <c r="AF508" s="283"/>
      <c r="AG508" s="283"/>
      <c r="AH508" s="283"/>
      <c r="AI508" s="283"/>
      <c r="AJ508" s="283"/>
      <c r="AK508" s="283"/>
      <c r="AL508" s="283"/>
    </row>
    <row r="509" spans="1:38" s="185" customFormat="1" ht="13.2" x14ac:dyDescent="0.25">
      <c r="A509" s="180"/>
      <c r="B509" s="224" t="str">
        <f t="shared" si="24"/>
        <v>Ho Chi MinhBrisbaneSingapore</v>
      </c>
      <c r="C509" s="224" t="str">
        <f t="shared" si="26"/>
        <v>Ho Chi MinhBrisbane</v>
      </c>
      <c r="D509" s="224" t="str">
        <f t="shared" si="25"/>
        <v>BrisbaneSingapore</v>
      </c>
      <c r="E509" s="210" t="s">
        <v>715</v>
      </c>
      <c r="F509" s="210" t="s">
        <v>544</v>
      </c>
      <c r="G509" s="210" t="s">
        <v>555</v>
      </c>
      <c r="H509" s="210" t="s">
        <v>599</v>
      </c>
      <c r="I509" s="210" t="s">
        <v>1301</v>
      </c>
      <c r="J509" s="210" t="s">
        <v>1298</v>
      </c>
      <c r="K509" s="210" t="s">
        <v>446</v>
      </c>
      <c r="L509" s="210" t="s">
        <v>446</v>
      </c>
      <c r="M509" s="210" t="s">
        <v>694</v>
      </c>
      <c r="N509" s="210" t="s">
        <v>446</v>
      </c>
      <c r="O509" s="199" t="s">
        <v>565</v>
      </c>
      <c r="P509" s="241">
        <v>90</v>
      </c>
      <c r="Q509" s="241">
        <v>90</v>
      </c>
      <c r="R509" s="241">
        <v>90</v>
      </c>
      <c r="S509" s="213" t="s">
        <v>695</v>
      </c>
      <c r="T509" s="213" t="s">
        <v>695</v>
      </c>
      <c r="U509" s="211">
        <v>3</v>
      </c>
      <c r="V509" s="212">
        <v>9</v>
      </c>
      <c r="W509" s="212" t="s">
        <v>695</v>
      </c>
      <c r="X509" s="201">
        <v>25</v>
      </c>
      <c r="Y509" s="202" t="s">
        <v>1130</v>
      </c>
      <c r="Z509" s="203">
        <v>46265</v>
      </c>
      <c r="AA509" s="214" t="s">
        <v>1347</v>
      </c>
      <c r="AB509" s="283"/>
      <c r="AC509" s="283"/>
      <c r="AD509" s="283"/>
      <c r="AE509" s="283"/>
      <c r="AF509" s="283"/>
      <c r="AG509" s="283"/>
      <c r="AH509" s="283"/>
      <c r="AI509" s="283"/>
      <c r="AJ509" s="283"/>
      <c r="AK509" s="283"/>
      <c r="AL509" s="283"/>
    </row>
    <row r="510" spans="1:38" s="185" customFormat="1" ht="13.2" x14ac:dyDescent="0.25">
      <c r="A510" s="180"/>
      <c r="B510" s="224" t="str">
        <f t="shared" si="24"/>
        <v>Ho Chi MinhAdelaideSingapore</v>
      </c>
      <c r="C510" s="224" t="str">
        <f t="shared" si="26"/>
        <v>Ho Chi MinhAdelaide</v>
      </c>
      <c r="D510" s="224" t="str">
        <f t="shared" si="25"/>
        <v>AdelaideSingapore</v>
      </c>
      <c r="E510" s="210" t="s">
        <v>715</v>
      </c>
      <c r="F510" s="210" t="s">
        <v>544</v>
      </c>
      <c r="G510" s="210" t="s">
        <v>555</v>
      </c>
      <c r="H510" s="210" t="s">
        <v>600</v>
      </c>
      <c r="I510" s="210" t="s">
        <v>1302</v>
      </c>
      <c r="J510" s="210" t="s">
        <v>1298</v>
      </c>
      <c r="K510" s="210" t="s">
        <v>446</v>
      </c>
      <c r="L510" s="210" t="s">
        <v>446</v>
      </c>
      <c r="M510" s="210" t="s">
        <v>694</v>
      </c>
      <c r="N510" s="210" t="s">
        <v>446</v>
      </c>
      <c r="O510" s="199" t="s">
        <v>565</v>
      </c>
      <c r="P510" s="241">
        <v>71</v>
      </c>
      <c r="Q510" s="241">
        <v>71</v>
      </c>
      <c r="R510" s="241">
        <v>71</v>
      </c>
      <c r="S510" s="213" t="s">
        <v>695</v>
      </c>
      <c r="T510" s="213" t="s">
        <v>695</v>
      </c>
      <c r="U510" s="211">
        <v>3</v>
      </c>
      <c r="V510" s="212">
        <v>9</v>
      </c>
      <c r="W510" s="212" t="s">
        <v>695</v>
      </c>
      <c r="X510" s="201">
        <v>34</v>
      </c>
      <c r="Y510" s="202" t="s">
        <v>1130</v>
      </c>
      <c r="Z510" s="203">
        <v>46265</v>
      </c>
      <c r="AA510" s="214" t="s">
        <v>1347</v>
      </c>
      <c r="AB510" s="283"/>
      <c r="AC510" s="283"/>
      <c r="AD510" s="283"/>
      <c r="AE510" s="283"/>
      <c r="AF510" s="283"/>
      <c r="AG510" s="283"/>
      <c r="AH510" s="283"/>
      <c r="AI510" s="283"/>
      <c r="AJ510" s="283"/>
      <c r="AK510" s="283"/>
      <c r="AL510" s="283"/>
    </row>
  </sheetData>
  <autoFilter ref="B7:AA510" xr:uid="{76DE2987-BD9A-4C27-95DA-3609DB7D0B81}"/>
  <mergeCells count="1">
    <mergeCell ref="Z1:AA1"/>
  </mergeCells>
  <pageMargins left="0.23622047244094491" right="0.23622047244094491" top="0.74803149606299213" bottom="0.74803149606299213" header="0.31496062992125984" footer="0.31496062992125984"/>
  <pageSetup paperSize="9" scale="55" fitToHeight="0" orientation="landscape" horizontalDpi="4294967293" r:id="rId1"/>
  <headerFooter>
    <oddFooter>&amp;R&amp;P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6F5FCB6AD1B524EA21774C2D3515F72" ma:contentTypeVersion="15" ma:contentTypeDescription="Create a new document." ma:contentTypeScope="" ma:versionID="c938dd48b374d10a2d9f3534d85406fc">
  <xsd:schema xmlns:xsd="http://www.w3.org/2001/XMLSchema" xmlns:xs="http://www.w3.org/2001/XMLSchema" xmlns:p="http://schemas.microsoft.com/office/2006/metadata/properties" xmlns:ns2="92d4cd19-b27f-4e2a-8cc6-699806cd4169" xmlns:ns3="2a706cb3-9068-42b9-815d-29023ec685f7" xmlns:ns4="62a06343-c402-483d-a40e-2aa2a72684e1" targetNamespace="http://schemas.microsoft.com/office/2006/metadata/properties" ma:root="true" ma:fieldsID="5669e6f8559cdd7f4f0ecfc4f46c9e39" ns2:_="" ns3:_="" ns4:_="">
    <xsd:import namespace="92d4cd19-b27f-4e2a-8cc6-699806cd4169"/>
    <xsd:import namespace="2a706cb3-9068-42b9-815d-29023ec685f7"/>
    <xsd:import namespace="62a06343-c402-483d-a40e-2aa2a72684e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Location" minOccurs="0"/>
                <xsd:element ref="ns3:MediaServiceOCR" minOccurs="0"/>
                <xsd:element ref="ns3:MediaServiceSearchProperties" minOccurs="0"/>
                <xsd:element ref="ns4:SharedWithUsers" minOccurs="0"/>
                <xsd:element ref="ns4:SharedWithDetail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d4cd19-b27f-4e2a-8cc6-699806cd416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efad2289-9825-48e6-967e-38e69adb91e0}" ma:internalName="TaxCatchAll" ma:showField="CatchAllData" ma:web="92d4cd19-b27f-4e2a-8cc6-699806cd416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a706cb3-9068-42b9-815d-29023ec685f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90c759e-259a-4c88-b49b-d59ec9c79fb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2a06343-c402-483d-a40e-2aa2a72684e1" elementFormDefault="qualified">
    <xsd:import namespace="http://schemas.microsoft.com/office/2006/documentManagement/types"/>
    <xsd:import namespace="http://schemas.microsoft.com/office/infopath/2007/PartnerControls"/>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TaxCatchAll xmlns="92d4cd19-b27f-4e2a-8cc6-699806cd4169" xsi:nil="true"/>
    <_dlc_DocId xmlns="92d4cd19-b27f-4e2a-8cc6-699806cd4169">WYMETATJQ64S-373234403-31734</_dlc_DocId>
    <_dlc_DocIdUrl xmlns="92d4cd19-b27f-4e2a-8cc6-699806cd4169">
      <Url>https://nacalogistics.sharepoint.com/sites/AUFileStore/sydney/_layouts/15/DocIdRedir.aspx?ID=WYMETATJQ64S-373234403-31734</Url>
      <Description>WYMETATJQ64S-373234403-31734</Description>
    </_dlc_DocIdUrl>
    <lcf76f155ced4ddcb4097134ff3c332f xmlns="2a706cb3-9068-42b9-815d-29023ec685f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DAECFE-E949-4F87-AC6E-9DC47FEFFD52}">
  <ds:schemaRefs>
    <ds:schemaRef ds:uri="http://schemas.microsoft.com/sharepoint/v3/contenttype/forms"/>
  </ds:schemaRefs>
</ds:datastoreItem>
</file>

<file path=customXml/itemProps2.xml><?xml version="1.0" encoding="utf-8"?>
<ds:datastoreItem xmlns:ds="http://schemas.openxmlformats.org/officeDocument/2006/customXml" ds:itemID="{413DD7BA-8074-46A5-B2C8-7D392CC560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d4cd19-b27f-4e2a-8cc6-699806cd4169"/>
    <ds:schemaRef ds:uri="2a706cb3-9068-42b9-815d-29023ec685f7"/>
    <ds:schemaRef ds:uri="62a06343-c402-483d-a40e-2aa2a72684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703420-9C23-4680-AF9A-5F60337C2504}">
  <ds:schemaRefs>
    <ds:schemaRef ds:uri="http://schemas.microsoft.com/sharepoint/events"/>
  </ds:schemaRefs>
</ds:datastoreItem>
</file>

<file path=customXml/itemProps4.xml><?xml version="1.0" encoding="utf-8"?>
<ds:datastoreItem xmlns:ds="http://schemas.openxmlformats.org/officeDocument/2006/customXml" ds:itemID="{3B9700CD-3C6A-4D11-968F-779A2521743B}">
  <ds:schemaRefs>
    <ds:schemaRef ds:uri="http://schemas.openxmlformats.org/package/2006/metadata/core-properties"/>
    <ds:schemaRef ds:uri="http://schemas.microsoft.com/office/2006/documentManagement/types"/>
    <ds:schemaRef ds:uri="http://purl.org/dc/terms/"/>
    <ds:schemaRef ds:uri="http://www.w3.org/XML/1998/namespace"/>
    <ds:schemaRef ds:uri="92d4cd19-b27f-4e2a-8cc6-699806cd4169"/>
    <ds:schemaRef ds:uri="http://purl.org/dc/dcmitype/"/>
    <ds:schemaRef ds:uri="http://purl.org/dc/elements/1.1/"/>
    <ds:schemaRef ds:uri="62a06343-c402-483d-a40e-2aa2a72684e1"/>
    <ds:schemaRef ds:uri="http://schemas.microsoft.com/office/infopath/2007/PartnerControls"/>
    <ds:schemaRef ds:uri="2a706cb3-9068-42b9-815d-29023ec685f7"/>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Cover Page</vt:lpstr>
      <vt:lpstr>Conditions</vt:lpstr>
      <vt:lpstr>Routing Order</vt:lpstr>
      <vt:lpstr>IMO2020 Surcharges</vt:lpstr>
      <vt:lpstr>Rate Search</vt:lpstr>
      <vt:lpstr>Cartage</vt:lpstr>
      <vt:lpstr>Prepaid Local Charges</vt:lpstr>
      <vt:lpstr>Collect Local Charges</vt:lpstr>
      <vt:lpstr>Agent Search</vt:lpstr>
      <vt:lpstr>Origin</vt:lpstr>
      <vt:lpstr>Tariff</vt:lpstr>
      <vt:lpstr>'Agent Search'!Print_Area</vt:lpstr>
      <vt:lpstr>Cartage!Print_Area</vt:lpstr>
      <vt:lpstr>'Collect Local Charges'!Print_Area</vt:lpstr>
      <vt:lpstr>Conditions!Print_Area</vt:lpstr>
      <vt:lpstr>'Cover Page'!Print_Area</vt:lpstr>
      <vt:lpstr>'IMO2020 Surcharges'!Print_Area</vt:lpstr>
      <vt:lpstr>'Prepaid Local Charges'!Print_Area</vt:lpstr>
      <vt:lpstr>'Rate Search'!Print_Area</vt:lpstr>
      <vt:lpstr>'Routing Order'!Print_Area</vt:lpstr>
      <vt:lpstr>Tariff!Print_Area</vt:lpstr>
      <vt:lpstr>Tariff!Print_Titles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Baricevic</dc:creator>
  <cp:keywords/>
  <dc:description/>
  <cp:lastModifiedBy>Nikhil Chand</cp:lastModifiedBy>
  <cp:revision/>
  <dcterms:created xsi:type="dcterms:W3CDTF">2008-12-05T03:56:55Z</dcterms:created>
  <dcterms:modified xsi:type="dcterms:W3CDTF">2026-07-30T22:37:12Z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0x01010006F5FCB6AD1B524EA21774C2D3515F72</vt:lpwstr>
  </property>
  <property fmtid="{D5CDD505-2E9C-101B-9397-08002B2CF9AE}" pid="3" name="_dlc_DocIdItemGuid">
    <vt:lpwstr>88646f1c-aded-4afe-8753-f93631a99650</vt:lpwstr>
  </property>
  <property fmtid="{D5CDD505-2E9C-101B-9397-08002B2CF9AE}" pid="4" name="MediaServiceImageTags">
    <vt:lpwstr/>
  </property>
</Properties>
</file>