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brockman/Downloads/"/>
    </mc:Choice>
  </mc:AlternateContent>
  <xr:revisionPtr revIDLastSave="0" documentId="8_{0D0BDC52-AF63-2748-9152-4EB1662A3709}" xr6:coauthVersionLast="47" xr6:coauthVersionMax="47" xr10:uidLastSave="{00000000-0000-0000-0000-000000000000}"/>
  <bookViews>
    <workbookView xWindow="360" yWindow="500" windowWidth="28040" windowHeight="16260" activeTab="1" xr2:uid="{15FB104D-CB83-B249-947B-482108916E2D}"/>
  </bookViews>
  <sheets>
    <sheet name="Chapter 7" sheetId="1" r:id="rId1"/>
    <sheet name="Chapter 8" sheetId="2" r:id="rId2"/>
    <sheet name="Chapter 8 Part 2" sheetId="3" r:id="rId3"/>
  </sheets>
  <externalReferences>
    <externalReference r:id="rId4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3" l="1"/>
  <c r="K23" i="3"/>
  <c r="K18" i="3"/>
  <c r="O21" i="3"/>
  <c r="O20" i="3"/>
  <c r="O19" i="3"/>
  <c r="O18" i="3"/>
  <c r="O17" i="3"/>
  <c r="O16" i="3"/>
  <c r="O15" i="3"/>
  <c r="O14" i="3"/>
  <c r="K22" i="3"/>
  <c r="K19" i="3"/>
  <c r="K15" i="3"/>
  <c r="H17" i="3"/>
  <c r="E18" i="3"/>
  <c r="E17" i="3"/>
  <c r="N6" i="3"/>
  <c r="K7" i="3"/>
  <c r="K6" i="3"/>
  <c r="H6" i="3"/>
  <c r="E5" i="3"/>
  <c r="B5" i="3"/>
  <c r="E4" i="2"/>
  <c r="E3" i="2"/>
  <c r="E2" i="2"/>
  <c r="B5" i="2"/>
  <c r="C21" i="1"/>
  <c r="C5" i="1" s="1"/>
  <c r="C6" i="1" s="1"/>
  <c r="B5" i="1"/>
  <c r="B6" i="1" s="1"/>
  <c r="B27" i="1" s="1"/>
  <c r="B28" i="1" s="1"/>
  <c r="B16" i="3" a="1"/>
  <c r="B16" i="3" l="1"/>
  <c r="B17" i="3" s="1"/>
  <c r="B18" i="3"/>
  <c r="E5" i="2"/>
  <c r="D21" i="1"/>
  <c r="B41" i="1"/>
  <c r="B42" i="1"/>
  <c r="C32" i="1"/>
  <c r="B30" i="1"/>
  <c r="C27" i="1"/>
  <c r="C28" i="1" s="1"/>
  <c r="C8" i="1"/>
  <c r="B29" i="1"/>
  <c r="B43" i="1" s="1"/>
  <c r="B8" i="1"/>
  <c r="B36" i="1" s="1"/>
  <c r="E21" i="1" l="1"/>
  <c r="D5" i="1"/>
  <c r="B10" i="1"/>
  <c r="B11" i="1" s="1"/>
  <c r="B12" i="1" s="1"/>
  <c r="B15" i="1" s="1"/>
  <c r="B17" i="1" s="1"/>
  <c r="C36" i="1"/>
  <c r="C10" i="1"/>
  <c r="C11" i="1" s="1"/>
  <c r="C12" i="1" s="1"/>
  <c r="C15" i="1" s="1"/>
  <c r="C17" i="1" s="1"/>
  <c r="C34" i="1" s="1"/>
  <c r="C33" i="1"/>
  <c r="B37" i="1" l="1"/>
  <c r="B38" i="1" s="1"/>
  <c r="C37" i="1"/>
  <c r="C38" i="1" s="1"/>
  <c r="E5" i="1"/>
  <c r="F21" i="1"/>
  <c r="F5" i="1" s="1"/>
  <c r="D32" i="1"/>
  <c r="D6" i="1"/>
  <c r="F6" i="1" l="1"/>
  <c r="F32" i="1"/>
  <c r="D8" i="1"/>
  <c r="D27" i="1"/>
  <c r="D28" i="1" s="1"/>
  <c r="D36" i="1"/>
  <c r="E6" i="1"/>
  <c r="E27" i="1" s="1"/>
  <c r="E28" i="1" s="1"/>
  <c r="E32" i="1"/>
  <c r="D10" i="1" l="1"/>
  <c r="D11" i="1" s="1"/>
  <c r="D12" i="1" s="1"/>
  <c r="D15" i="1" s="1"/>
  <c r="D17" i="1" s="1"/>
  <c r="D34" i="1" s="1"/>
  <c r="D33" i="1"/>
  <c r="D37" i="1"/>
  <c r="D38" i="1" s="1"/>
  <c r="F8" i="1"/>
  <c r="F27" i="1"/>
  <c r="F28" i="1" s="1"/>
  <c r="E8" i="1"/>
  <c r="E36" i="1" s="1"/>
  <c r="F36" i="1"/>
  <c r="F33" i="1" l="1"/>
  <c r="F10" i="1"/>
  <c r="F11" i="1" s="1"/>
  <c r="F12" i="1" s="1"/>
  <c r="F15" i="1" s="1"/>
  <c r="F17" i="1" s="1"/>
  <c r="E10" i="1"/>
  <c r="E33" i="1"/>
  <c r="E37" i="1" l="1"/>
  <c r="E38" i="1" s="1"/>
  <c r="E11" i="1"/>
  <c r="E12" i="1" s="1"/>
  <c r="E15" i="1" s="1"/>
  <c r="E17" i="1" s="1"/>
  <c r="E34" i="1" s="1"/>
  <c r="F37" i="1"/>
  <c r="F38" i="1" s="1"/>
  <c r="F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<sst xmlns="http://schemas.openxmlformats.org/spreadsheetml/2006/main" count="124" uniqueCount="87">
  <si>
    <t>Spuds and Suds</t>
  </si>
  <si>
    <t>Income Statement</t>
  </si>
  <si>
    <t>For the Year Ended Dec. 31, 2020</t>
  </si>
  <si>
    <t>Sales</t>
  </si>
  <si>
    <t>Less:Variable Costs</t>
  </si>
  <si>
    <t>Less: Fixed Costs</t>
  </si>
  <si>
    <t>Earnings Before Interest and Taxes</t>
  </si>
  <si>
    <t>Less: Interest Expense</t>
  </si>
  <si>
    <t>Earnings Before Taxes</t>
  </si>
  <si>
    <t>Taxes</t>
  </si>
  <si>
    <t>Net Income</t>
  </si>
  <si>
    <t>Less: Preferred Dividends</t>
  </si>
  <si>
    <t>Net Income Available to Common</t>
  </si>
  <si>
    <t>Common Shares Outstanding</t>
  </si>
  <si>
    <t>Earnings per Share</t>
  </si>
  <si>
    <t>Assumptions</t>
  </si>
  <si>
    <t>Price per Unit</t>
  </si>
  <si>
    <t>Unit Sales</t>
  </si>
  <si>
    <t>Variable Costs as a Percent of Sales</t>
  </si>
  <si>
    <t>Tax Rate</t>
  </si>
  <si>
    <t>Operating Break-Even Point (Units)</t>
  </si>
  <si>
    <t>Operating Break-Even Point (Dollars)</t>
  </si>
  <si>
    <t>Target EBIT</t>
  </si>
  <si>
    <t>Units to Meet EBIT Target</t>
  </si>
  <si>
    <t>Total Break-Even Point (Units)</t>
  </si>
  <si>
    <t>Projected Sales Growth</t>
  </si>
  <si>
    <t>% Change in Sales from Prior Year</t>
  </si>
  <si>
    <t>% Change in EBIT from Prior Year</t>
  </si>
  <si>
    <t>Degree of Operating Leverage</t>
  </si>
  <si>
    <t>% Change in EPS from Prior Year</t>
  </si>
  <si>
    <t xml:space="preserve">Degree of Financial Leverage </t>
  </si>
  <si>
    <t>Degree of Combined Leverage</t>
  </si>
  <si>
    <t>Future Value Calculations</t>
  </si>
  <si>
    <t>Present Value</t>
  </si>
  <si>
    <t>Years</t>
  </si>
  <si>
    <t>Rate</t>
  </si>
  <si>
    <t>Present Value Calculations</t>
  </si>
  <si>
    <t>Future Value</t>
  </si>
  <si>
    <t>Present Value of an Annuity</t>
  </si>
  <si>
    <t>Payment</t>
  </si>
  <si>
    <t>Interest Rate</t>
  </si>
  <si>
    <t>Number of Payments</t>
  </si>
  <si>
    <t>Future Value of an Annuity</t>
  </si>
  <si>
    <t>Solving for an Annuity Payment</t>
  </si>
  <si>
    <t>Annual Payment Ammount</t>
  </si>
  <si>
    <t>Solving for N in an Annuity</t>
  </si>
  <si>
    <t>Annual Payment</t>
  </si>
  <si>
    <t>Annual Rate</t>
  </si>
  <si>
    <t>Number of Years</t>
  </si>
  <si>
    <t>Solving for I in an Annuity</t>
  </si>
  <si>
    <t>Retirement Worksheet</t>
  </si>
  <si>
    <t>Annual Retirement Income Need</t>
  </si>
  <si>
    <t>Years until Retirement</t>
  </si>
  <si>
    <t>Years in Retirement</t>
  </si>
  <si>
    <t>Rate of Return before Retirement</t>
  </si>
  <si>
    <t>Rate of Return during Retirement</t>
  </si>
  <si>
    <t>Investment Required Today</t>
  </si>
  <si>
    <t>Annual Investment Required</t>
  </si>
  <si>
    <t>Savings Required at Retirement</t>
  </si>
  <si>
    <t>Expected Inflation Rate</t>
  </si>
  <si>
    <t>Uneven Cash Flow Streams</t>
  </si>
  <si>
    <t>Year</t>
  </si>
  <si>
    <t>Cash Flow</t>
  </si>
  <si>
    <t>Yield of Uneven Cash Flows</t>
  </si>
  <si>
    <t>Yield</t>
  </si>
  <si>
    <t>Nonannual Compounding Worksheet</t>
  </si>
  <si>
    <t>Initial Investment</t>
  </si>
  <si>
    <t>Simple Annual Rate of Interest</t>
  </si>
  <si>
    <t>Term of Investment (Years)</t>
  </si>
  <si>
    <t>First National Bank</t>
  </si>
  <si>
    <t>Periods per Year</t>
  </si>
  <si>
    <t>Second National Bank</t>
  </si>
  <si>
    <t>Third National Bank</t>
  </si>
  <si>
    <t>Nonannual Compounding Periods</t>
  </si>
  <si>
    <t>Frequency</t>
  </si>
  <si>
    <t xml:space="preserve">Annual  </t>
  </si>
  <si>
    <t>Semiannual</t>
  </si>
  <si>
    <t>Quarterly</t>
  </si>
  <si>
    <t>Bimonthly</t>
  </si>
  <si>
    <t>Monthly</t>
  </si>
  <si>
    <t>Biweekly</t>
  </si>
  <si>
    <t>Weekly</t>
  </si>
  <si>
    <t>Daily</t>
  </si>
  <si>
    <t>Periods/Year</t>
  </si>
  <si>
    <t>FV</t>
  </si>
  <si>
    <t>EAR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</si>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</sst>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centerContinuous"/>
    </xf>
    <xf numFmtId="0" fontId="0" fillId="2" borderId="1" xfId="0" applyFill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0" fillId="2" borderId="2" xfId="0" applyFont="1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8" fontId="0" fillId="0" borderId="0" xfId="0" applyNumberFormat="1"/>
    <xf numFmtId="3" fontId="0" fillId="0" borderId="0" xfId="0" applyNumberFormat="1"/>
    <xf numFmtId="9" fontId="0" fillId="0" borderId="0" xfId="0" applyNumberFormat="1"/>
    <xf numFmtId="3" fontId="0" fillId="0" borderId="3" xfId="0" applyNumberFormat="1" applyBorder="1"/>
    <xf numFmtId="164" fontId="0" fillId="0" borderId="0" xfId="0" applyNumberFormat="1"/>
    <xf numFmtId="38" fontId="0" fillId="0" borderId="0" xfId="0" applyNumberFormat="1"/>
    <xf numFmtId="40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4" xfId="0" applyNumberFormat="1" applyFont="1" applyBorder="1" applyAlignment="1">
      <alignment horizontal="centerContinuous"/>
    </xf>
    <xf numFmtId="0" fontId="2" fillId="0" borderId="4" xfId="0" applyNumberFormat="1" applyFont="1" applyBorder="1" applyAlignment="1">
      <alignment horizontal="centerContinuous"/>
    </xf>
    <xf numFmtId="4" fontId="0" fillId="0" borderId="0" xfId="0" applyNumberFormat="1"/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Continuous"/>
    </xf>
    <xf numFmtId="6" fontId="0" fillId="0" borderId="0" xfId="0" applyNumberFormat="1"/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8" fontId="0" fillId="0" borderId="7" xfId="0" applyNumberFormat="1" applyBorder="1"/>
    <xf numFmtId="10" fontId="0" fillId="0" borderId="7" xfId="0" applyNumberFormat="1" applyBorder="1"/>
    <xf numFmtId="9" fontId="0" fillId="0" borderId="7" xfId="0" applyNumberFormat="1" applyBorder="1"/>
    <xf numFmtId="0" fontId="0" fillId="2" borderId="1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'Chapter 7'!$A$36</c:f>
              <c:strCache>
                <c:ptCount val="1"/>
                <c:pt idx="0">
                  <c:v>Degree of Operating Leverage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'Chapter 7'!$B$4:$F$4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'Chapter 7'!$B$36:$F$36</c:f>
              <c:numCache>
                <c:formatCode>#,##0.00_);[Red]\(#,##0.00\)</c:formatCode>
                <c:ptCount val="5"/>
                <c:pt idx="0">
                  <c:v>1.6666666666666667</c:v>
                </c:pt>
                <c:pt idx="1">
                  <c:v>1.5714285714285714</c:v>
                </c:pt>
                <c:pt idx="2">
                  <c:v>1.4938271604938269</c:v>
                </c:pt>
                <c:pt idx="3">
                  <c:v>1.4296455424274972</c:v>
                </c:pt>
                <c:pt idx="4">
                  <c:v>1.3759045202518558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6-BA42-A17B-6075C64D2032}"/>
            </c:ext>
          </c:extLst>
        </c:ser>
        <c:ser>
          <c:idx val="1"/>
          <c:order val="1"/>
          <c:tx>
            <c:strRef>
              <c:f>'Chapter 7'!$A$37</c:f>
              <c:strCache>
                <c:ptCount val="1"/>
                <c:pt idx="0">
                  <c:v>Degree of Financial Leverage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'Chapter 7'!$B$4:$F$4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'Chapter 7'!$B$37:$F$37</c:f>
              <c:numCache>
                <c:formatCode>#,##0.00_);[Red]\(#,##0.00\)</c:formatCode>
                <c:ptCount val="5"/>
                <c:pt idx="0">
                  <c:v>1.6363636363636365</c:v>
                </c:pt>
                <c:pt idx="1">
                  <c:v>1.5000000000000002</c:v>
                </c:pt>
                <c:pt idx="2">
                  <c:v>1.4046242774566473</c:v>
                </c:pt>
                <c:pt idx="3">
                  <c:v>1.3344481605351168</c:v>
                </c:pt>
                <c:pt idx="4">
                  <c:v>1.2808650643983468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6-BA42-A17B-6075C64D2032}"/>
            </c:ext>
          </c:extLst>
        </c:ser>
        <c:ser>
          <c:idx val="2"/>
          <c:order val="2"/>
          <c:tx>
            <c:strRef>
              <c:f>'Chapter 7'!$A$38</c:f>
              <c:strCache>
                <c:ptCount val="1"/>
                <c:pt idx="0">
                  <c:v>Degree of Combined Leverage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'Chapter 7'!$B$4:$F$4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'Chapter 7'!$B$38:$F$38</c:f>
              <c:numCache>
                <c:formatCode>#,##0.00_);[Red]\(#,##0.00\)</c:formatCode>
                <c:ptCount val="5"/>
                <c:pt idx="0">
                  <c:v>2.7272727272727275</c:v>
                </c:pt>
                <c:pt idx="1">
                  <c:v>2.3571428571428577</c:v>
                </c:pt>
                <c:pt idx="2">
                  <c:v>2.0982658959537566</c:v>
                </c:pt>
                <c:pt idx="3">
                  <c:v>1.9077878643096029</c:v>
                </c:pt>
                <c:pt idx="4">
                  <c:v>1.7623480319383698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B6-BA42-A17B-6075C64D2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936384"/>
        <c:axId val="928855392"/>
      </c:lineChart>
      <c:catAx>
        <c:axId val="73393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55392"/>
        <c:crosses val="autoZero"/>
        <c:auto val="1"/>
        <c:lblAlgn val="ctr"/>
        <c:lblOffset val="100"/>
        <c:noMultiLvlLbl val="0"/>
      </c:catAx>
      <c:valAx>
        <c:axId val="9288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FV of $1,000</a:t>
            </a:r>
          </a:p>
          <a:p>
            <a:pPr>
              <a:defRPr/>
            </a:pPr>
            <a:r>
              <a:rPr lang="en-US"/>
              <a:t>Different Compounding Frequencies</a:t>
            </a:r>
          </a:p>
        </c:rich>
      </c:tx>
      <c:layout>
        <c:manualLayout>
          <c:xMode val="edge"/>
          <c:yMode val="edge"/>
          <c:x val="0.17086614173228348"/>
          <c:y val="3.0864197530864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('Chapter 8 Part 2'!$M$14:$M$21,'Chapter 8 Part 2'!$M$22)</c:f>
              <c:strCache>
                <c:ptCount val="9"/>
                <c:pt idx="0">
                  <c:v>Annual  </c:v>
                </c:pt>
                <c:pt idx="1">
                  <c:v>Semiannual</c:v>
                </c:pt>
                <c:pt idx="2">
                  <c:v>Quarterly</c:v>
                </c:pt>
                <c:pt idx="3">
                  <c:v>Bimonthly</c:v>
                </c:pt>
                <c:pt idx="4">
                  <c:v>Monthly</c:v>
                </c:pt>
                <c:pt idx="5">
                  <c:v>Biweekly</c:v>
                </c:pt>
                <c:pt idx="6">
                  <c:v>Weekly</c:v>
                </c:pt>
                <c:pt idx="7">
                  <c:v>Daily</c:v>
                </c:pt>
                <c:pt idx="8">
                  <c:v>Continuous</c:v>
                </c:pt>
              </c:strCache>
            </c:strRef>
          </c:cat>
          <c:val>
            <c:numRef>
              <c:f>('Chapter 8 Part 2'!$O$14:$O$21,'Chapter 8 Part 2'!$O$22)</c:f>
              <c:numCache>
                <c:formatCode>"$"#,##0.00_);[Red]\("$"#,##0.00\)</c:formatCode>
                <c:ptCount val="9"/>
                <c:pt idx="0">
                  <c:v>1100</c:v>
                </c:pt>
                <c:pt idx="1">
                  <c:v>1102.5</c:v>
                </c:pt>
                <c:pt idx="2">
                  <c:v>1103.8128906249997</c:v>
                </c:pt>
                <c:pt idx="3">
                  <c:v>1104.2604244041495</c:v>
                </c:pt>
                <c:pt idx="4">
                  <c:v>1104.7130674412967</c:v>
                </c:pt>
                <c:pt idx="5">
                  <c:v>1104.9589489258819</c:v>
                </c:pt>
                <c:pt idx="6">
                  <c:v>1105.0647927797659</c:v>
                </c:pt>
                <c:pt idx="7">
                  <c:v>1105.1557816162272</c:v>
                </c:pt>
                <c:pt idx="8">
                  <c:v>1105.1708628105146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2-AC46-A006-D425508A5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319056"/>
        <c:axId val="628861600"/>
      </c:barChart>
      <c:catAx>
        <c:axId val="61031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61600"/>
        <c:crosses val="autoZero"/>
        <c:auto val="1"/>
        <c:lblAlgn val="ctr"/>
        <c:lblOffset val="100"/>
        <c:noMultiLvlLbl val="0"/>
      </c:catAx>
      <c:valAx>
        <c:axId val="6288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21</xdr:row>
      <xdr:rowOff>152400</xdr:rowOff>
    </xdr:from>
    <xdr:to>
      <xdr:col>13</xdr:col>
      <xdr:colOff>400050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3C52B-884F-174E-BDF7-FC55D2107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787400</xdr:colOff>
      <xdr:row>23</xdr:row>
      <xdr:rowOff>177800</xdr:rowOff>
    </xdr:from>
    <xdr:to>
      <xdr:col>15</xdr:col>
      <xdr:colOff>190500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3F154-2A11-184D-BB53-BA8C6C862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wmissouri-my.sharepoint.com/Users/patriciabrockman/Downloads/FameFncs%20(2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S Table"/>
      <sheetName val="FameFncs (2)"/>
    </sheetNames>
    <definedNames>
      <definedName name="FAME_PVG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17B5-AF0C-1D4C-B047-03FDF0DA25A9}">
  <dimension ref="A1:F43"/>
  <sheetViews>
    <sheetView workbookViewId="0">
      <selection activeCell="B41" sqref="B41"/>
    </sheetView>
  </sheetViews>
  <sheetFormatPr baseColWidth="10" defaultRowHeight="16" x14ac:dyDescent="0.2"/>
  <cols>
    <col min="1" max="1" width="31.83203125" bestFit="1" customWidth="1"/>
    <col min="2" max="2" width="13.33203125" bestFit="1" customWidth="1"/>
  </cols>
  <sheetData>
    <row r="1" spans="1:6" x14ac:dyDescent="0.2">
      <c r="A1" s="1" t="s">
        <v>0</v>
      </c>
      <c r="B1" s="1"/>
    </row>
    <row r="2" spans="1:6" x14ac:dyDescent="0.2">
      <c r="A2" s="1" t="s">
        <v>1</v>
      </c>
      <c r="B2" s="1"/>
    </row>
    <row r="3" spans="1:6" ht="17" thickBot="1" x14ac:dyDescent="0.25">
      <c r="A3" s="1" t="s">
        <v>2</v>
      </c>
      <c r="B3" s="1"/>
    </row>
    <row r="4" spans="1:6" ht="18" thickTop="1" thickBot="1" x14ac:dyDescent="0.25">
      <c r="A4" s="2"/>
      <c r="B4" s="2">
        <v>2020</v>
      </c>
      <c r="C4" s="2">
        <v>2021</v>
      </c>
      <c r="D4" s="2">
        <v>2022</v>
      </c>
      <c r="E4" s="2">
        <v>2023</v>
      </c>
      <c r="F4" s="2">
        <v>2024</v>
      </c>
    </row>
    <row r="5" spans="1:6" x14ac:dyDescent="0.2">
      <c r="A5" s="3" t="s">
        <v>3</v>
      </c>
      <c r="B5" s="9">
        <f>B20*B21</f>
        <v>2500000</v>
      </c>
      <c r="C5" s="14">
        <f>C20*C21</f>
        <v>2750000</v>
      </c>
      <c r="D5" s="14">
        <f>D20*D21</f>
        <v>3025000.0000000005</v>
      </c>
      <c r="E5" s="14">
        <f>E20*E21</f>
        <v>3327500.0000000009</v>
      </c>
      <c r="F5" s="14">
        <f>F20*F21</f>
        <v>3660250.0000000014</v>
      </c>
    </row>
    <row r="6" spans="1:6" x14ac:dyDescent="0.2">
      <c r="A6" s="5" t="s">
        <v>4</v>
      </c>
      <c r="B6" s="10">
        <f>B23*B5</f>
        <v>1500000</v>
      </c>
      <c r="C6" s="10">
        <f>C23*C5</f>
        <v>1650000</v>
      </c>
      <c r="D6" s="10">
        <f>D23*D5</f>
        <v>1815000.0000000002</v>
      </c>
      <c r="E6" s="10">
        <f>E23*E5</f>
        <v>1996500.0000000005</v>
      </c>
      <c r="F6" s="10">
        <f>F23*F5</f>
        <v>2196150.0000000009</v>
      </c>
    </row>
    <row r="7" spans="1:6" ht="17" thickBot="1" x14ac:dyDescent="0.25">
      <c r="A7" s="5" t="s">
        <v>5</v>
      </c>
      <c r="B7" s="10">
        <v>400000</v>
      </c>
      <c r="C7" s="10">
        <v>400000</v>
      </c>
      <c r="D7" s="10">
        <v>400000</v>
      </c>
      <c r="E7" s="10">
        <v>400000</v>
      </c>
      <c r="F7" s="10">
        <v>400000</v>
      </c>
    </row>
    <row r="8" spans="1:6" x14ac:dyDescent="0.2">
      <c r="A8" s="6" t="s">
        <v>6</v>
      </c>
      <c r="B8" s="12">
        <f>B5-B6-B7</f>
        <v>600000</v>
      </c>
      <c r="C8" s="12">
        <f>C5-C6-C7</f>
        <v>700000</v>
      </c>
      <c r="D8" s="12">
        <f>D5-D6-D7</f>
        <v>810000.00000000023</v>
      </c>
      <c r="E8" s="12">
        <f>E5-E6-E7</f>
        <v>931000.00000000047</v>
      </c>
      <c r="F8" s="12">
        <f>F5-F6-F7</f>
        <v>1064100.0000000005</v>
      </c>
    </row>
    <row r="9" spans="1:6" x14ac:dyDescent="0.2">
      <c r="A9" s="5" t="s">
        <v>7</v>
      </c>
      <c r="B9" s="10">
        <v>100000</v>
      </c>
      <c r="C9" s="10">
        <v>100000</v>
      </c>
      <c r="D9" s="10">
        <v>100000</v>
      </c>
      <c r="E9" s="10">
        <v>100000</v>
      </c>
      <c r="F9" s="10">
        <v>100000</v>
      </c>
    </row>
    <row r="10" spans="1:6" x14ac:dyDescent="0.2">
      <c r="A10" s="6" t="s">
        <v>8</v>
      </c>
      <c r="B10" s="10">
        <f>B8-B9</f>
        <v>500000</v>
      </c>
      <c r="C10" s="10">
        <f>C8-C9</f>
        <v>600000</v>
      </c>
      <c r="D10" s="10">
        <f>D8-D9</f>
        <v>710000.00000000023</v>
      </c>
      <c r="E10" s="10">
        <f>E8-E9</f>
        <v>831000.00000000047</v>
      </c>
      <c r="F10" s="10">
        <f>F8-F9</f>
        <v>964100.00000000047</v>
      </c>
    </row>
    <row r="11" spans="1:6" x14ac:dyDescent="0.2">
      <c r="A11" s="5" t="s">
        <v>9</v>
      </c>
      <c r="B11" s="10">
        <f>B25*B10</f>
        <v>125000</v>
      </c>
      <c r="C11" s="10">
        <f>C25*C10</f>
        <v>150000</v>
      </c>
      <c r="D11" s="10">
        <f>D25*D10</f>
        <v>177500.00000000006</v>
      </c>
      <c r="E11" s="10">
        <f>E25*E10</f>
        <v>207750.00000000012</v>
      </c>
      <c r="F11" s="10">
        <f>F25*F10</f>
        <v>241025.00000000012</v>
      </c>
    </row>
    <row r="12" spans="1:6" x14ac:dyDescent="0.2">
      <c r="A12" s="6" t="s">
        <v>10</v>
      </c>
      <c r="B12" s="10">
        <f>B10-B11</f>
        <v>375000</v>
      </c>
      <c r="C12" s="10">
        <f>C10-C11</f>
        <v>450000</v>
      </c>
      <c r="D12" s="10">
        <f>D10-D11</f>
        <v>532500.00000000023</v>
      </c>
      <c r="E12" s="10">
        <f>E10-E11</f>
        <v>623250.00000000035</v>
      </c>
      <c r="F12" s="10">
        <f>F10-F11</f>
        <v>723075.00000000035</v>
      </c>
    </row>
    <row r="13" spans="1:6" x14ac:dyDescent="0.2">
      <c r="A13" s="6"/>
    </row>
    <row r="14" spans="1:6" x14ac:dyDescent="0.2">
      <c r="A14" s="5" t="s">
        <v>11</v>
      </c>
      <c r="B14" s="10">
        <v>100000</v>
      </c>
      <c r="C14" s="10">
        <v>100000</v>
      </c>
      <c r="D14" s="10">
        <v>100000</v>
      </c>
      <c r="E14" s="10">
        <v>100000</v>
      </c>
      <c r="F14" s="10">
        <v>100000</v>
      </c>
    </row>
    <row r="15" spans="1:6" x14ac:dyDescent="0.2">
      <c r="A15" s="6" t="s">
        <v>12</v>
      </c>
      <c r="B15" s="10">
        <f>B12-B14</f>
        <v>275000</v>
      </c>
      <c r="C15" s="10">
        <f>C12-C14</f>
        <v>350000</v>
      </c>
      <c r="D15" s="10">
        <f>D12-D14</f>
        <v>432500.00000000023</v>
      </c>
      <c r="E15" s="10">
        <f>E12-E14</f>
        <v>523250.00000000035</v>
      </c>
      <c r="F15" s="10">
        <f>F12-F14</f>
        <v>623075.00000000035</v>
      </c>
    </row>
    <row r="16" spans="1:6" x14ac:dyDescent="0.2">
      <c r="A16" s="5" t="s">
        <v>13</v>
      </c>
      <c r="B16" s="10">
        <v>1000000</v>
      </c>
      <c r="C16" s="10">
        <v>1000000</v>
      </c>
      <c r="D16" s="10">
        <v>1000000</v>
      </c>
      <c r="E16" s="10">
        <v>1000000</v>
      </c>
      <c r="F16" s="10">
        <v>1000000</v>
      </c>
    </row>
    <row r="17" spans="1:6" x14ac:dyDescent="0.2">
      <c r="A17" s="6" t="s">
        <v>14</v>
      </c>
      <c r="B17" s="13">
        <f>B15/B16</f>
        <v>0.27500000000000002</v>
      </c>
      <c r="C17" s="13">
        <f>C15/C16</f>
        <v>0.35</v>
      </c>
      <c r="D17" s="13">
        <f>D15/D16</f>
        <v>0.43250000000000022</v>
      </c>
      <c r="E17" s="13">
        <f>E15/E16</f>
        <v>0.52325000000000033</v>
      </c>
      <c r="F17" s="13">
        <f>F15/F16</f>
        <v>0.62307500000000038</v>
      </c>
    </row>
    <row r="18" spans="1:6" ht="17" thickBot="1" x14ac:dyDescent="0.25">
      <c r="A18" s="4"/>
    </row>
    <row r="19" spans="1:6" ht="17" thickBot="1" x14ac:dyDescent="0.25">
      <c r="A19" s="7" t="s">
        <v>15</v>
      </c>
      <c r="B19" s="8"/>
      <c r="C19" s="8"/>
      <c r="D19" s="8"/>
      <c r="E19" s="8"/>
      <c r="F19" s="8"/>
    </row>
    <row r="20" spans="1:6" x14ac:dyDescent="0.2">
      <c r="A20" s="3" t="s">
        <v>16</v>
      </c>
      <c r="B20" s="9">
        <v>16</v>
      </c>
      <c r="C20" s="9">
        <v>16</v>
      </c>
      <c r="D20" s="9">
        <v>16</v>
      </c>
      <c r="E20" s="9">
        <v>16</v>
      </c>
      <c r="F20" s="9">
        <v>16</v>
      </c>
    </row>
    <row r="21" spans="1:6" x14ac:dyDescent="0.2">
      <c r="A21" s="3" t="s">
        <v>17</v>
      </c>
      <c r="B21" s="10">
        <v>156250</v>
      </c>
      <c r="C21" s="10">
        <f>B21*(1+C24)</f>
        <v>171875</v>
      </c>
      <c r="D21" s="10">
        <f>C21*(1+D24)</f>
        <v>189062.50000000003</v>
      </c>
      <c r="E21" s="10">
        <f>D21*(1+E24)</f>
        <v>207968.75000000006</v>
      </c>
      <c r="F21" s="10">
        <f>E21*(1+F24)</f>
        <v>228765.62500000009</v>
      </c>
    </row>
    <row r="22" spans="1:6" x14ac:dyDescent="0.2">
      <c r="A22" s="3" t="s">
        <v>22</v>
      </c>
      <c r="B22" s="10">
        <v>800000</v>
      </c>
      <c r="C22" s="10">
        <v>800000</v>
      </c>
      <c r="D22" s="10">
        <v>800000</v>
      </c>
      <c r="E22" s="10">
        <v>800000</v>
      </c>
      <c r="F22" s="10">
        <v>800000</v>
      </c>
    </row>
    <row r="23" spans="1:6" x14ac:dyDescent="0.2">
      <c r="A23" s="3" t="s">
        <v>18</v>
      </c>
      <c r="B23" s="11">
        <v>0.6</v>
      </c>
      <c r="C23" s="11">
        <v>0.6</v>
      </c>
      <c r="D23" s="11">
        <v>0.6</v>
      </c>
      <c r="E23" s="11">
        <v>0.6</v>
      </c>
      <c r="F23" s="11">
        <v>0.6</v>
      </c>
    </row>
    <row r="24" spans="1:6" x14ac:dyDescent="0.2">
      <c r="A24" s="3" t="s">
        <v>25</v>
      </c>
      <c r="B24" s="11"/>
      <c r="C24" s="11">
        <v>0.1</v>
      </c>
      <c r="D24" s="11">
        <v>0.1</v>
      </c>
      <c r="E24" s="11">
        <v>0.1</v>
      </c>
      <c r="F24" s="11">
        <v>0.1</v>
      </c>
    </row>
    <row r="25" spans="1:6" x14ac:dyDescent="0.2">
      <c r="A25" s="3" t="s">
        <v>19</v>
      </c>
      <c r="B25" s="11">
        <v>0.25</v>
      </c>
      <c r="C25" s="11">
        <v>0.25</v>
      </c>
      <c r="D25" s="11">
        <v>0.25</v>
      </c>
      <c r="E25" s="11">
        <v>0.25</v>
      </c>
      <c r="F25" s="11">
        <v>0.25</v>
      </c>
    </row>
    <row r="27" spans="1:6" x14ac:dyDescent="0.2">
      <c r="A27" s="3" t="s">
        <v>20</v>
      </c>
      <c r="B27" s="14">
        <f>B7/(B20-B6/B21)</f>
        <v>62500</v>
      </c>
      <c r="C27" s="14">
        <f>C7/(C20-C6/C21)</f>
        <v>62500</v>
      </c>
      <c r="D27" s="14">
        <f>D7/(D20-D6/D21)</f>
        <v>62500</v>
      </c>
      <c r="E27" s="14">
        <f>E7/(E20-E6/E21)</f>
        <v>62500</v>
      </c>
      <c r="F27" s="14">
        <f>F7/(F20-F6/F21)</f>
        <v>62500</v>
      </c>
    </row>
    <row r="28" spans="1:6" x14ac:dyDescent="0.2">
      <c r="A28" s="3" t="s">
        <v>21</v>
      </c>
      <c r="B28" s="14">
        <f>B27*B20</f>
        <v>1000000</v>
      </c>
      <c r="C28" s="14">
        <f>C27*C20</f>
        <v>1000000</v>
      </c>
      <c r="D28" s="14">
        <f>D27*D20</f>
        <v>1000000</v>
      </c>
      <c r="E28" s="14">
        <f>E27*E20</f>
        <v>1000000</v>
      </c>
      <c r="F28" s="14">
        <f>F27*F20</f>
        <v>1000000</v>
      </c>
    </row>
    <row r="29" spans="1:6" x14ac:dyDescent="0.2">
      <c r="A29" s="3" t="s">
        <v>24</v>
      </c>
      <c r="B29" s="15">
        <f>(B7+B9+B14/(1-B26))/(B20-B6/B21)</f>
        <v>93750</v>
      </c>
    </row>
    <row r="30" spans="1:6" x14ac:dyDescent="0.2">
      <c r="A30" s="3" t="s">
        <v>23</v>
      </c>
      <c r="B30" s="15">
        <f>(B7+B9+B14/(1-B25))/(B20-B6/B21)</f>
        <v>98958.333333333328</v>
      </c>
    </row>
    <row r="32" spans="1:6" x14ac:dyDescent="0.2">
      <c r="A32" s="3" t="s">
        <v>26</v>
      </c>
      <c r="B32" s="9"/>
      <c r="C32" s="16">
        <f>C5/B5-1</f>
        <v>0.10000000000000009</v>
      </c>
      <c r="D32" s="16">
        <f>D5/C5-1</f>
        <v>0.10000000000000009</v>
      </c>
      <c r="E32" s="16">
        <f>E5/D5-1</f>
        <v>0.10000000000000009</v>
      </c>
      <c r="F32" s="16">
        <f>F5/E5-1</f>
        <v>0.10000000000000009</v>
      </c>
    </row>
    <row r="33" spans="1:6" x14ac:dyDescent="0.2">
      <c r="A33" s="3" t="s">
        <v>27</v>
      </c>
      <c r="C33" s="16">
        <f>C8/B8-1</f>
        <v>0.16666666666666674</v>
      </c>
      <c r="D33" s="16">
        <f>D8/C8-1</f>
        <v>0.15714285714285747</v>
      </c>
      <c r="E33" s="16">
        <f>E8/D8-1</f>
        <v>0.14938271604938302</v>
      </c>
      <c r="F33" s="16">
        <f>F8/E8-1</f>
        <v>0.14296455424274956</v>
      </c>
    </row>
    <row r="34" spans="1:6" x14ac:dyDescent="0.2">
      <c r="A34" s="3" t="s">
        <v>29</v>
      </c>
      <c r="C34" s="16">
        <f>C17/B17-1</f>
        <v>0.27272727272727249</v>
      </c>
      <c r="D34" s="16">
        <f>D17/C17-1</f>
        <v>0.23571428571428643</v>
      </c>
      <c r="E34" s="16">
        <f>E17/D17-1</f>
        <v>0.20982658959537592</v>
      </c>
      <c r="F34" s="16">
        <f>F17/E17-1</f>
        <v>0.19077878643096025</v>
      </c>
    </row>
    <row r="36" spans="1:6" x14ac:dyDescent="0.2">
      <c r="A36" t="s">
        <v>28</v>
      </c>
      <c r="B36" s="15">
        <f>IFERROR((B5-B6)/B8, NA())</f>
        <v>1.6666666666666667</v>
      </c>
      <c r="C36" s="15">
        <f>(C5-C6)/C8</f>
        <v>1.5714285714285714</v>
      </c>
      <c r="D36" s="15">
        <f>(D5-D6)/D8</f>
        <v>1.4938271604938269</v>
      </c>
      <c r="E36" s="15">
        <f>(E5-E6)/E8</f>
        <v>1.4296455424274972</v>
      </c>
      <c r="F36" s="15">
        <f>(F5-F6)/F8</f>
        <v>1.3759045202518558</v>
      </c>
    </row>
    <row r="37" spans="1:6" x14ac:dyDescent="0.2">
      <c r="A37" s="3" t="s">
        <v>30</v>
      </c>
      <c r="B37" s="15">
        <f>IFERROR(B8/(B10-B14/(1-B25)), NA())</f>
        <v>1.6363636363636365</v>
      </c>
      <c r="C37" s="15">
        <f>IFERROR(C8/(C10-C14/(1-C25)), NA())</f>
        <v>1.5000000000000002</v>
      </c>
      <c r="D37" s="15">
        <f>IFERROR(D8/(D10-D14/(1-D25)), NA())</f>
        <v>1.4046242774566473</v>
      </c>
      <c r="E37" s="15">
        <f>IFERROR(E8/(E10-E14/(1-E25)), NA())</f>
        <v>1.3344481605351168</v>
      </c>
      <c r="F37" s="15">
        <f>IFERROR(F8/(F10-F14/(1-F25)), NA())</f>
        <v>1.2808650643983468</v>
      </c>
    </row>
    <row r="38" spans="1:6" x14ac:dyDescent="0.2">
      <c r="A38" s="3" t="s">
        <v>31</v>
      </c>
      <c r="B38" s="15">
        <f>B36*B37</f>
        <v>2.7272727272727275</v>
      </c>
      <c r="C38" s="15">
        <f>C36*C37</f>
        <v>2.3571428571428577</v>
      </c>
      <c r="D38" s="15">
        <f>D36*D37</f>
        <v>2.0982658959537566</v>
      </c>
      <c r="E38" s="15">
        <f>E36*E37</f>
        <v>1.9077878643096029</v>
      </c>
      <c r="F38" s="15">
        <f>F36*F37</f>
        <v>1.7623480319383698</v>
      </c>
    </row>
    <row r="41" spans="1:6" x14ac:dyDescent="0.2">
      <c r="A41" t="s">
        <v>28</v>
      </c>
      <c r="B41" s="17">
        <f>B21/(B21-B27)</f>
        <v>1.6666666666666667</v>
      </c>
    </row>
    <row r="42" spans="1:6" x14ac:dyDescent="0.2">
      <c r="A42" s="3" t="s">
        <v>30</v>
      </c>
      <c r="B42" s="17">
        <f>(B21-B27)/(B21-B29)</f>
        <v>1.5</v>
      </c>
    </row>
    <row r="43" spans="1:6" x14ac:dyDescent="0.2">
      <c r="A43" s="3" t="s">
        <v>31</v>
      </c>
      <c r="B43" s="17">
        <f>B21/(B21-B29)</f>
        <v>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9006-B4D8-AB4D-BDC9-D6C5EB09ADD6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22.33203125" bestFit="1" customWidth="1"/>
    <col min="4" max="4" width="23.1640625" bestFit="1" customWidth="1"/>
  </cols>
  <sheetData>
    <row r="1" spans="1:5" ht="17" thickBot="1" x14ac:dyDescent="0.25">
      <c r="A1" s="19" t="s">
        <v>32</v>
      </c>
      <c r="B1" s="18"/>
      <c r="D1" s="19" t="s">
        <v>36</v>
      </c>
      <c r="E1" s="21"/>
    </row>
    <row r="2" spans="1:5" ht="17" thickTop="1" x14ac:dyDescent="0.2">
      <c r="A2" t="s">
        <v>33</v>
      </c>
      <c r="B2" s="20">
        <v>1000</v>
      </c>
      <c r="D2" t="s">
        <v>37</v>
      </c>
      <c r="E2" s="20">
        <f>B5</f>
        <v>1100</v>
      </c>
    </row>
    <row r="3" spans="1:5" x14ac:dyDescent="0.2">
      <c r="A3" t="s">
        <v>34</v>
      </c>
      <c r="B3">
        <v>1</v>
      </c>
      <c r="D3" t="s">
        <v>34</v>
      </c>
      <c r="E3">
        <f>B3</f>
        <v>1</v>
      </c>
    </row>
    <row r="4" spans="1:5" x14ac:dyDescent="0.2">
      <c r="A4" t="s">
        <v>35</v>
      </c>
      <c r="B4" s="11">
        <v>0.1</v>
      </c>
      <c r="D4" t="s">
        <v>35</v>
      </c>
      <c r="E4" s="11">
        <f>B4</f>
        <v>0.1</v>
      </c>
    </row>
    <row r="5" spans="1:5" x14ac:dyDescent="0.2">
      <c r="A5" t="s">
        <v>32</v>
      </c>
      <c r="B5" s="9">
        <f>FV(B4, B3, 0, -B2, 0)</f>
        <v>1100</v>
      </c>
      <c r="D5" t="s">
        <v>36</v>
      </c>
      <c r="E5" s="9">
        <f>PV(E4, E3, 0, -E2, 0)</f>
        <v>999.99999999999989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C9CE-A863-5F4E-A557-06DBDE8617DF}">
  <dimension ref="A1:O23"/>
  <sheetViews>
    <sheetView workbookViewId="0">
      <selection activeCell="C22" sqref="C22"/>
    </sheetView>
  </sheetViews>
  <sheetFormatPr baseColWidth="10" defaultRowHeight="16" x14ac:dyDescent="0.2"/>
  <cols>
    <col min="1" max="1" width="29.33203125" bestFit="1" customWidth="1"/>
    <col min="2" max="2" width="13.33203125" bestFit="1" customWidth="1"/>
    <col min="4" max="4" width="18.6640625" bestFit="1" customWidth="1"/>
    <col min="5" max="5" width="11.83203125" bestFit="1" customWidth="1"/>
    <col min="7" max="7" width="23.5" bestFit="1" customWidth="1"/>
    <col min="10" max="10" width="26.83203125" bestFit="1" customWidth="1"/>
    <col min="13" max="13" width="15" bestFit="1" customWidth="1"/>
  </cols>
  <sheetData>
    <row r="1" spans="1:15" ht="17" thickBot="1" x14ac:dyDescent="0.25">
      <c r="A1" s="22" t="s">
        <v>38</v>
      </c>
      <c r="B1" s="22"/>
      <c r="D1" s="22" t="s">
        <v>42</v>
      </c>
      <c r="E1" s="22"/>
      <c r="G1" s="22" t="s">
        <v>43</v>
      </c>
      <c r="H1" s="22"/>
      <c r="J1" s="22" t="s">
        <v>45</v>
      </c>
      <c r="K1" s="22"/>
      <c r="M1" s="22" t="s">
        <v>49</v>
      </c>
      <c r="N1" s="22"/>
    </row>
    <row r="2" spans="1:15" ht="17" thickTop="1" x14ac:dyDescent="0.2">
      <c r="A2" t="s">
        <v>39</v>
      </c>
      <c r="B2">
        <v>100</v>
      </c>
      <c r="D2" t="s">
        <v>39</v>
      </c>
      <c r="E2" s="10">
        <v>5500</v>
      </c>
      <c r="G2" t="s">
        <v>33</v>
      </c>
      <c r="H2">
        <v>0</v>
      </c>
      <c r="J2" t="s">
        <v>33</v>
      </c>
      <c r="K2" s="23">
        <v>0</v>
      </c>
      <c r="M2" t="s">
        <v>33</v>
      </c>
      <c r="N2" s="10">
        <v>-10500</v>
      </c>
    </row>
    <row r="3" spans="1:15" x14ac:dyDescent="0.2">
      <c r="A3" t="s">
        <v>40</v>
      </c>
      <c r="B3" s="11">
        <v>0.08</v>
      </c>
      <c r="D3" t="s">
        <v>40</v>
      </c>
      <c r="E3" s="16">
        <v>7.4999999999999997E-2</v>
      </c>
      <c r="G3" t="s">
        <v>37</v>
      </c>
      <c r="H3" s="10">
        <v>10000</v>
      </c>
      <c r="J3" t="s">
        <v>37</v>
      </c>
      <c r="K3" s="20">
        <v>10000</v>
      </c>
      <c r="M3" t="s">
        <v>37</v>
      </c>
      <c r="N3">
        <v>0</v>
      </c>
    </row>
    <row r="4" spans="1:15" x14ac:dyDescent="0.2">
      <c r="A4" t="s">
        <v>41</v>
      </c>
      <c r="B4">
        <v>5</v>
      </c>
      <c r="D4" t="s">
        <v>41</v>
      </c>
      <c r="E4">
        <v>30</v>
      </c>
      <c r="G4" t="s">
        <v>41</v>
      </c>
      <c r="H4">
        <v>5</v>
      </c>
      <c r="J4" t="s">
        <v>46</v>
      </c>
      <c r="K4" s="20">
        <v>1846.27</v>
      </c>
      <c r="M4" t="s">
        <v>46</v>
      </c>
      <c r="N4" s="10">
        <v>1500</v>
      </c>
    </row>
    <row r="5" spans="1:15" x14ac:dyDescent="0.2">
      <c r="A5" t="s">
        <v>38</v>
      </c>
      <c r="B5" s="9">
        <f>PV(B3, B4, B2, 0, 0)</f>
        <v>-399.27100370780875</v>
      </c>
      <c r="D5" t="s">
        <v>37</v>
      </c>
      <c r="E5" s="9">
        <f>FV(E3, E4, -E2, 0, 1)</f>
        <v>611348.96739704837</v>
      </c>
      <c r="G5" t="s">
        <v>40</v>
      </c>
      <c r="H5" s="16">
        <v>0.04</v>
      </c>
      <c r="J5" t="s">
        <v>47</v>
      </c>
      <c r="K5" s="16">
        <v>0.04</v>
      </c>
      <c r="M5" t="s">
        <v>48</v>
      </c>
      <c r="N5">
        <v>10</v>
      </c>
    </row>
    <row r="6" spans="1:15" x14ac:dyDescent="0.2">
      <c r="G6" t="s">
        <v>44</v>
      </c>
      <c r="H6" s="9">
        <f>PMT(H5, H4, -H2, H3, 0)</f>
        <v>-1846.2711349303395</v>
      </c>
      <c r="J6" t="s">
        <v>48</v>
      </c>
      <c r="K6" s="17">
        <f>LN(K5*K3/K4+1)/LN(1+K5)</f>
        <v>5.0000027909772555</v>
      </c>
      <c r="M6" t="s">
        <v>47</v>
      </c>
      <c r="N6" s="11">
        <f>RATE(N5,N4,N2,N3, 0, 0.1)</f>
        <v>7.0728208366294953E-2</v>
      </c>
    </row>
    <row r="7" spans="1:15" x14ac:dyDescent="0.2">
      <c r="K7" s="17">
        <f>NPER(K5, -K4, -K2, K3, 0)</f>
        <v>5.0000027909772555</v>
      </c>
    </row>
    <row r="8" spans="1:15" ht="17" thickBot="1" x14ac:dyDescent="0.25"/>
    <row r="9" spans="1:15" ht="18" thickTop="1" thickBot="1" x14ac:dyDescent="0.25">
      <c r="A9" s="24" t="s">
        <v>50</v>
      </c>
      <c r="B9" s="25"/>
      <c r="D9" s="24" t="s">
        <v>60</v>
      </c>
      <c r="E9" s="25"/>
      <c r="G9" s="24" t="s">
        <v>63</v>
      </c>
      <c r="H9" s="25"/>
      <c r="J9" s="24" t="s">
        <v>65</v>
      </c>
      <c r="K9" s="25"/>
      <c r="M9" s="31" t="s">
        <v>73</v>
      </c>
      <c r="N9" s="32"/>
      <c r="O9" s="33"/>
    </row>
    <row r="10" spans="1:15" ht="17" thickTop="1" x14ac:dyDescent="0.2">
      <c r="A10" t="s">
        <v>51</v>
      </c>
      <c r="B10" s="10">
        <v>125000</v>
      </c>
      <c r="D10" t="s">
        <v>61</v>
      </c>
      <c r="E10" t="s">
        <v>62</v>
      </c>
      <c r="G10" t="s">
        <v>61</v>
      </c>
      <c r="H10" t="s">
        <v>62</v>
      </c>
      <c r="J10" t="s">
        <v>66</v>
      </c>
      <c r="K10" s="20">
        <v>1000</v>
      </c>
      <c r="M10" t="s">
        <v>33</v>
      </c>
      <c r="N10" s="10">
        <v>1000</v>
      </c>
    </row>
    <row r="11" spans="1:15" x14ac:dyDescent="0.2">
      <c r="A11" t="s">
        <v>52</v>
      </c>
      <c r="B11">
        <v>30</v>
      </c>
      <c r="D11">
        <v>1</v>
      </c>
      <c r="E11" s="10">
        <v>1000</v>
      </c>
      <c r="G11">
        <v>0</v>
      </c>
      <c r="H11" s="15">
        <v>-10319.9</v>
      </c>
      <c r="J11" t="s">
        <v>67</v>
      </c>
      <c r="K11" s="16">
        <v>0.1</v>
      </c>
      <c r="M11" t="s">
        <v>47</v>
      </c>
      <c r="N11" s="16">
        <v>0.1</v>
      </c>
    </row>
    <row r="12" spans="1:15" ht="17" thickBot="1" x14ac:dyDescent="0.25">
      <c r="A12" t="s">
        <v>53</v>
      </c>
      <c r="B12">
        <v>35</v>
      </c>
      <c r="D12">
        <v>2</v>
      </c>
      <c r="E12" s="10">
        <v>2000</v>
      </c>
      <c r="G12">
        <v>1</v>
      </c>
      <c r="H12" s="10">
        <v>1000</v>
      </c>
      <c r="J12" t="s">
        <v>68</v>
      </c>
      <c r="K12">
        <v>1</v>
      </c>
      <c r="M12" t="s">
        <v>34</v>
      </c>
      <c r="N12">
        <v>1</v>
      </c>
    </row>
    <row r="13" spans="1:15" ht="18" thickTop="1" thickBot="1" x14ac:dyDescent="0.25">
      <c r="A13" t="s">
        <v>59</v>
      </c>
      <c r="B13" s="16">
        <v>0.03</v>
      </c>
      <c r="D13">
        <v>3</v>
      </c>
      <c r="E13" s="10">
        <v>3000</v>
      </c>
      <c r="G13">
        <v>2</v>
      </c>
      <c r="H13" s="10">
        <v>2000</v>
      </c>
      <c r="J13" s="30" t="s">
        <v>69</v>
      </c>
      <c r="K13" s="30"/>
      <c r="M13" s="2" t="s">
        <v>74</v>
      </c>
      <c r="N13" s="2" t="s">
        <v>83</v>
      </c>
      <c r="O13" s="2" t="s">
        <v>84</v>
      </c>
    </row>
    <row r="14" spans="1:15" x14ac:dyDescent="0.2">
      <c r="A14" t="s">
        <v>54</v>
      </c>
      <c r="B14" s="16">
        <v>0.08</v>
      </c>
      <c r="D14">
        <v>4</v>
      </c>
      <c r="E14" s="10">
        <v>4000</v>
      </c>
      <c r="G14">
        <v>3</v>
      </c>
      <c r="H14" s="10">
        <v>3000</v>
      </c>
      <c r="J14" t="s">
        <v>70</v>
      </c>
      <c r="K14">
        <v>1</v>
      </c>
      <c r="M14" t="s">
        <v>75</v>
      </c>
      <c r="N14">
        <v>1</v>
      </c>
      <c r="O14" s="9">
        <f>FV(N$11/N14, N14*$N$12, 0, -N$10)</f>
        <v>1100</v>
      </c>
    </row>
    <row r="15" spans="1:15" ht="17" thickBot="1" x14ac:dyDescent="0.25">
      <c r="A15" t="s">
        <v>55</v>
      </c>
      <c r="B15" s="16">
        <v>0.06</v>
      </c>
      <c r="D15">
        <v>5</v>
      </c>
      <c r="E15" s="10">
        <v>5000</v>
      </c>
      <c r="G15">
        <v>4</v>
      </c>
      <c r="H15" s="10">
        <v>4000</v>
      </c>
      <c r="J15" t="s">
        <v>37</v>
      </c>
      <c r="K15" s="9">
        <f>FV($K$11/K14, $K$12*K14, 0, -$K$10)</f>
        <v>1100</v>
      </c>
      <c r="M15" t="s">
        <v>76</v>
      </c>
      <c r="N15">
        <v>2</v>
      </c>
      <c r="O15" s="9">
        <f t="shared" ref="O15:O21" si="0">FV(N$11/N15, N15*$N$12, 0, -N$10)</f>
        <v>1102.5</v>
      </c>
    </row>
    <row r="16" spans="1:15" ht="18" thickTop="1" thickBot="1" x14ac:dyDescent="0.25">
      <c r="A16" s="26" t="s">
        <v>58</v>
      </c>
      <c r="B16" s="27" cm="1">
        <f t="array" ref="B16">[1]!FAME_PVGA(B15, B13, B12, -B10, 0, 0)</f>
        <v>2641257.5462620524</v>
      </c>
      <c r="D16" s="26" t="s">
        <v>40</v>
      </c>
      <c r="E16" s="28">
        <v>0.11</v>
      </c>
      <c r="G16">
        <v>5</v>
      </c>
      <c r="H16" s="10">
        <v>5000</v>
      </c>
      <c r="J16" s="30" t="s">
        <v>71</v>
      </c>
      <c r="K16" s="30"/>
      <c r="M16" t="s">
        <v>77</v>
      </c>
      <c r="N16">
        <v>4</v>
      </c>
      <c r="O16" s="9">
        <f t="shared" si="0"/>
        <v>1103.8128906249997</v>
      </c>
    </row>
    <row r="17" spans="1:15" ht="17" thickTop="1" x14ac:dyDescent="0.2">
      <c r="A17" t="s">
        <v>56</v>
      </c>
      <c r="B17" s="9">
        <f>PV(B14, B11, 0, -B16, 0)</f>
        <v>262481.12952455599</v>
      </c>
      <c r="D17" t="s">
        <v>33</v>
      </c>
      <c r="E17" s="9">
        <f>NPV(E16, E11:E15)</f>
        <v>10319.900448164653</v>
      </c>
      <c r="G17" s="26" t="s">
        <v>64</v>
      </c>
      <c r="H17" s="29">
        <f>IRR(H11:H16, 0.1)</f>
        <v>0.11000001377856927</v>
      </c>
      <c r="J17" t="s">
        <v>70</v>
      </c>
      <c r="K17">
        <v>2</v>
      </c>
      <c r="M17" t="s">
        <v>78</v>
      </c>
      <c r="N17">
        <v>6</v>
      </c>
      <c r="O17" s="9">
        <f t="shared" si="0"/>
        <v>1104.2604244041495</v>
      </c>
    </row>
    <row r="18" spans="1:15" x14ac:dyDescent="0.2">
      <c r="A18" t="s">
        <v>57</v>
      </c>
      <c r="B18" s="9">
        <f>PMT(B14, B11, 0, -B16, 0)</f>
        <v>23315.525048258529</v>
      </c>
      <c r="D18" t="s">
        <v>37</v>
      </c>
      <c r="E18" s="9">
        <f>FV(E16, D15, 0, -NPV(E16, E11:E15), 0)</f>
        <v>17389.632409999998</v>
      </c>
      <c r="J18" t="s">
        <v>85</v>
      </c>
      <c r="K18" s="16">
        <f>EFFECT($K$11, K17)</f>
        <v>0.10250000000000004</v>
      </c>
      <c r="M18" t="s">
        <v>79</v>
      </c>
      <c r="N18">
        <v>12</v>
      </c>
      <c r="O18" s="9">
        <f t="shared" si="0"/>
        <v>1104.7130674412967</v>
      </c>
    </row>
    <row r="19" spans="1:15" ht="17" thickBot="1" x14ac:dyDescent="0.25">
      <c r="J19" t="s">
        <v>37</v>
      </c>
      <c r="K19" s="9">
        <f>FV($K$11/K17, $K$12*K17, 0, -$K$10)</f>
        <v>1102.5</v>
      </c>
      <c r="M19" t="s">
        <v>80</v>
      </c>
      <c r="N19">
        <v>26</v>
      </c>
      <c r="O19" s="9">
        <f t="shared" si="0"/>
        <v>1104.9589489258819</v>
      </c>
    </row>
    <row r="20" spans="1:15" ht="18" thickTop="1" thickBot="1" x14ac:dyDescent="0.25">
      <c r="J20" s="30" t="s">
        <v>72</v>
      </c>
      <c r="K20" s="30"/>
      <c r="M20" t="s">
        <v>81</v>
      </c>
      <c r="N20">
        <v>52</v>
      </c>
      <c r="O20" s="9">
        <f t="shared" si="0"/>
        <v>1105.0647927797659</v>
      </c>
    </row>
    <row r="21" spans="1:15" x14ac:dyDescent="0.2">
      <c r="J21" t="s">
        <v>70</v>
      </c>
      <c r="K21">
        <v>12</v>
      </c>
      <c r="M21" t="s">
        <v>82</v>
      </c>
      <c r="N21">
        <v>365</v>
      </c>
      <c r="O21" s="9">
        <f t="shared" si="0"/>
        <v>1105.1557816162272</v>
      </c>
    </row>
    <row r="22" spans="1:15" x14ac:dyDescent="0.2">
      <c r="J22" t="s">
        <v>37</v>
      </c>
      <c r="K22" s="9">
        <f>FV($K$11/K21, $K$12*K21, 0, -$K$10)</f>
        <v>1104.7130674412967</v>
      </c>
      <c r="M22" t="s">
        <v>86</v>
      </c>
      <c r="O22" s="9">
        <f>N10*(1+EFFECT(N11, 100000))</f>
        <v>1105.1708628105146</v>
      </c>
    </row>
    <row r="23" spans="1:15" x14ac:dyDescent="0.2">
      <c r="J23" t="s">
        <v>85</v>
      </c>
      <c r="K23" s="16">
        <f>EFFECT($K$11, K22)</f>
        <v>0.10516591308604273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7</vt:lpstr>
      <vt:lpstr>Chapter 8</vt:lpstr>
      <vt:lpstr>Chapter 8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Brockman</dc:creator>
  <cp:lastModifiedBy>Brockman,Patricia L</cp:lastModifiedBy>
  <dcterms:created xsi:type="dcterms:W3CDTF">2021-07-22T04:06:03Z</dcterms:created>
  <dcterms:modified xsi:type="dcterms:W3CDTF">2022-05-02T00:26:10Z</dcterms:modified>
</cp:coreProperties>
</file>