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CEA62516-144F-6743-A458-F5919B1F7577}" xr6:coauthVersionLast="47" xr6:coauthVersionMax="47" xr10:uidLastSave="{00000000-0000-0000-0000-000000000000}"/>
  <bookViews>
    <workbookView xWindow="0" yWindow="500" windowWidth="27040" windowHeight="15480" activeTab="1" xr2:uid="{7C47E695-F0FA-4AFD-93F4-0BB061D8A21F}"/>
  </bookViews>
  <sheets>
    <sheet name="Scenario Summary" sheetId="2" r:id="rId1"/>
    <sheet name="Cash Budget" sheetId="1" r:id="rId2"/>
    <sheet name="Complex Cash Budget" sheetId="3" r:id="rId3"/>
  </sheets>
  <definedNames>
    <definedName name="August" localSheetId="2">'Complex Cash Budget'!$G$26</definedName>
    <definedName name="August">'Cash Budget'!$G$25</definedName>
    <definedName name="July" localSheetId="2">'Complex Cash Budget'!$F$26</definedName>
    <definedName name="July">'Cash Budget'!$F$25</definedName>
    <definedName name="June" localSheetId="2">'Complex Cash Budget'!$E$26</definedName>
    <definedName name="June">'Cash Budget'!$E$25</definedName>
    <definedName name="Max" localSheetId="2">'Complex Cash Budget'!$J$34</definedName>
    <definedName name="Max">'Cash Budget'!$J$32</definedName>
    <definedName name="Max_Borrowing" localSheetId="2">'Complex Cash Budget'!$J$34</definedName>
    <definedName name="Max_Borrowing">'Cash Budget'!$J$32</definedName>
    <definedName name="September" localSheetId="2">'Complex Cash Budget'!$H$26</definedName>
    <definedName name="September">'Cash Budget'!$H$25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3" l="1"/>
  <c r="G31" i="3"/>
  <c r="F31" i="3"/>
  <c r="E31" i="3"/>
  <c r="E35" i="3"/>
  <c r="E23" i="3"/>
  <c r="D34" i="3"/>
  <c r="D40" i="3"/>
  <c r="D39" i="3"/>
  <c r="E28" i="3"/>
  <c r="H20" i="3"/>
  <c r="G20" i="3"/>
  <c r="F20" i="3"/>
  <c r="E20" i="3"/>
  <c r="I17" i="3"/>
  <c r="N15" i="3"/>
  <c r="M15" i="3"/>
  <c r="L15" i="3"/>
  <c r="K15" i="3"/>
  <c r="E14" i="3"/>
  <c r="H13" i="3"/>
  <c r="H11" i="3"/>
  <c r="G11" i="3"/>
  <c r="F11" i="3"/>
  <c r="G13" i="3" s="1"/>
  <c r="E11" i="3"/>
  <c r="F13" i="3" s="1"/>
  <c r="D11" i="3"/>
  <c r="F14" i="3" s="1"/>
  <c r="C11" i="3"/>
  <c r="H9" i="3"/>
  <c r="G9" i="3"/>
  <c r="F9" i="3"/>
  <c r="E9" i="3"/>
  <c r="H8" i="3"/>
  <c r="G8" i="3"/>
  <c r="F8" i="3"/>
  <c r="E8" i="3"/>
  <c r="E10" i="3" s="1"/>
  <c r="E17" i="3" s="1"/>
  <c r="H7" i="3"/>
  <c r="G7" i="3"/>
  <c r="F7" i="3"/>
  <c r="E7" i="3"/>
  <c r="D4" i="3"/>
  <c r="E4" i="3" s="1"/>
  <c r="D32" i="1"/>
  <c r="E27" i="1"/>
  <c r="H20" i="1"/>
  <c r="G20" i="1"/>
  <c r="F20" i="1"/>
  <c r="E20" i="1"/>
  <c r="I17" i="1"/>
  <c r="H11" i="1"/>
  <c r="G11" i="1"/>
  <c r="H13" i="1" s="1"/>
  <c r="F11" i="1"/>
  <c r="G13" i="1" s="1"/>
  <c r="E11" i="1"/>
  <c r="F13" i="1" s="1"/>
  <c r="D11" i="1"/>
  <c r="F14" i="1" s="1"/>
  <c r="C11" i="1"/>
  <c r="E14" i="1" s="1"/>
  <c r="H9" i="1"/>
  <c r="G9" i="1"/>
  <c r="F9" i="1"/>
  <c r="E9" i="1"/>
  <c r="H8" i="1"/>
  <c r="G8" i="1"/>
  <c r="F8" i="1"/>
  <c r="E8" i="1"/>
  <c r="H7" i="1"/>
  <c r="G7" i="1"/>
  <c r="G10" i="1" s="1"/>
  <c r="G17" i="1" s="1"/>
  <c r="F7" i="1"/>
  <c r="E7" i="1"/>
  <c r="N15" i="1"/>
  <c r="M15" i="1"/>
  <c r="L15" i="1"/>
  <c r="K15" i="1"/>
  <c r="D4" i="1"/>
  <c r="E4" i="1" s="1"/>
  <c r="G10" i="3" l="1"/>
  <c r="G17" i="3" s="1"/>
  <c r="F15" i="3"/>
  <c r="F19" i="3" s="1"/>
  <c r="H10" i="3"/>
  <c r="H17" i="3" s="1"/>
  <c r="F10" i="3"/>
  <c r="F17" i="3" s="1"/>
  <c r="F4" i="3"/>
  <c r="G4" i="3" s="1"/>
  <c r="H4" i="3" s="1"/>
  <c r="I4" i="3" s="1"/>
  <c r="G14" i="3"/>
  <c r="G15" i="3" s="1"/>
  <c r="G19" i="3" s="1"/>
  <c r="E13" i="3"/>
  <c r="E15" i="3" s="1"/>
  <c r="E19" i="3" s="1"/>
  <c r="E27" i="3" s="1"/>
  <c r="E29" i="3" s="1"/>
  <c r="E30" i="3" s="1"/>
  <c r="H14" i="3"/>
  <c r="H15" i="3" s="1"/>
  <c r="H19" i="3" s="1"/>
  <c r="E13" i="1"/>
  <c r="E10" i="1"/>
  <c r="E17" i="1" s="1"/>
  <c r="H10" i="1"/>
  <c r="H17" i="1" s="1"/>
  <c r="F10" i="1"/>
  <c r="F17" i="1" s="1"/>
  <c r="F15" i="1"/>
  <c r="F19" i="1" s="1"/>
  <c r="F26" i="1" s="1"/>
  <c r="E15" i="1"/>
  <c r="E19" i="1" s="1"/>
  <c r="E26" i="1" s="1"/>
  <c r="G14" i="1"/>
  <c r="G15" i="1" s="1"/>
  <c r="G19" i="1" s="1"/>
  <c r="G26" i="1" s="1"/>
  <c r="G28" i="1" s="1"/>
  <c r="H14" i="1"/>
  <c r="H15" i="1" s="1"/>
  <c r="H19" i="1" s="1"/>
  <c r="H26" i="1" s="1"/>
  <c r="F4" i="1"/>
  <c r="G4" i="1" s="1"/>
  <c r="H4" i="1" s="1"/>
  <c r="I4" i="1" s="1"/>
  <c r="E34" i="3" l="1"/>
  <c r="F23" i="3" s="1"/>
  <c r="F35" i="3" s="1"/>
  <c r="A3" i="3"/>
  <c r="F28" i="1"/>
  <c r="E28" i="1"/>
  <c r="E29" i="1" s="1"/>
  <c r="E30" i="1" s="1"/>
  <c r="E32" i="1" s="1"/>
  <c r="H28" i="1"/>
  <c r="A3" i="1"/>
  <c r="F27" i="3" l="1"/>
  <c r="F29" i="3" s="1"/>
  <c r="E33" i="3"/>
  <c r="F28" i="3" s="1"/>
  <c r="F30" i="3" s="1"/>
  <c r="E31" i="1"/>
  <c r="F27" i="1" s="1"/>
  <c r="F29" i="1" s="1"/>
  <c r="F30" i="1" s="1"/>
  <c r="F34" i="3" l="1"/>
  <c r="G23" i="3" s="1"/>
  <c r="F31" i="1"/>
  <c r="G27" i="1" s="1"/>
  <c r="G29" i="1" s="1"/>
  <c r="F32" i="1"/>
  <c r="G27" i="3" l="1"/>
  <c r="G29" i="3" s="1"/>
  <c r="G35" i="3"/>
  <c r="F33" i="3"/>
  <c r="G28" i="3" s="1"/>
  <c r="G30" i="3" s="1"/>
  <c r="G30" i="1"/>
  <c r="G31" i="1" s="1"/>
  <c r="H27" i="1" s="1"/>
  <c r="H29" i="1" s="1"/>
  <c r="G34" i="3" l="1"/>
  <c r="H23" i="3" s="1"/>
  <c r="H27" i="3" s="1"/>
  <c r="H29" i="3" s="1"/>
  <c r="G32" i="1"/>
  <c r="H35" i="3" l="1"/>
  <c r="G33" i="3"/>
  <c r="H28" i="3" s="1"/>
  <c r="H30" i="3" s="1"/>
  <c r="H30" i="1"/>
  <c r="H31" i="1" s="1"/>
  <c r="H32" i="1" l="1"/>
  <c r="J32" i="1" s="1"/>
  <c r="H34" i="3" l="1"/>
  <c r="J34" i="3" s="1"/>
  <c r="H33" i="3"/>
</calcChain>
</file>

<file path=xl/sharedStrings.xml><?xml version="1.0" encoding="utf-8"?>
<sst xmlns="http://schemas.openxmlformats.org/spreadsheetml/2006/main" count="90" uniqueCount="53">
  <si>
    <t>Bithlo Barbecues</t>
  </si>
  <si>
    <t>Cash Budget:</t>
  </si>
  <si>
    <t>Sales</t>
  </si>
  <si>
    <t>Collections</t>
  </si>
  <si>
    <t>Cash</t>
  </si>
  <si>
    <t>First Month</t>
  </si>
  <si>
    <t>Second Month</t>
  </si>
  <si>
    <t>Total Collections</t>
  </si>
  <si>
    <t>Purchases</t>
  </si>
  <si>
    <t>Payments</t>
  </si>
  <si>
    <t>Total Payments</t>
  </si>
  <si>
    <t>Less Disbursements</t>
  </si>
  <si>
    <t>Inventory Payments</t>
  </si>
  <si>
    <t>Wages</t>
  </si>
  <si>
    <t>Lease Payment</t>
  </si>
  <si>
    <t>Interest</t>
  </si>
  <si>
    <t>Dividend (Common)</t>
  </si>
  <si>
    <t>Taxes</t>
  </si>
  <si>
    <t>Capital Outlays</t>
  </si>
  <si>
    <t>Total Disbursements</t>
  </si>
  <si>
    <t>Beginning Cash Balance</t>
  </si>
  <si>
    <t>Collections - Disbursements</t>
  </si>
  <si>
    <t>Unadjusted Cash Balance</t>
  </si>
  <si>
    <t>Current Borrowing</t>
  </si>
  <si>
    <t>Ending Cash Balance</t>
  </si>
  <si>
    <t>Notes:</t>
  </si>
  <si>
    <t>Minimum Acceptable Cash</t>
  </si>
  <si>
    <t>Cumulative Borrowing</t>
  </si>
  <si>
    <t>June</t>
  </si>
  <si>
    <t>July</t>
  </si>
  <si>
    <t>August</t>
  </si>
  <si>
    <t>September</t>
  </si>
  <si>
    <t>Max</t>
  </si>
  <si>
    <t>Expenditure in June</t>
  </si>
  <si>
    <t>Created by Patricia Brockman on 7/11/2021
Modified by Patricia Brockman on 7/11/2021</t>
  </si>
  <si>
    <t>Expenditure in July</t>
  </si>
  <si>
    <t>Created by Patricia Brockman on 7/11/2021</t>
  </si>
  <si>
    <t>Expenditure in August</t>
  </si>
  <si>
    <t>Expenditure in September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</si>
  <si>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</si>
  <si>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</si>
  <si>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</si>
  <si>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</si>
  <si>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</si>
  <si>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</si>
  <si>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</si>
  <si>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Maximum Acceptable Cash</t>
  </si>
  <si>
    <t>Borrowing Rate(Annual)</t>
  </si>
  <si>
    <t>Lending Rate (Annual)</t>
  </si>
  <si>
    <t>Monthly</t>
  </si>
  <si>
    <t>Short-Term Interest Expence (Inc).</t>
  </si>
  <si>
    <t>Current Investing</t>
  </si>
  <si>
    <t>Cumulative Interest Expense (Inc.)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</si>
</sst>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m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Continuous"/>
    </xf>
    <xf numFmtId="9" fontId="0" fillId="0" borderId="0" xfId="2" applyFont="1" applyAlignment="1">
      <alignment horizontal="centerContinuous"/>
    </xf>
    <xf numFmtId="0" fontId="0" fillId="0" borderId="0" xfId="0" applyAlignment="1">
      <alignment horizontal="left"/>
    </xf>
    <xf numFmtId="9" fontId="0" fillId="0" borderId="0" xfId="2" applyFont="1"/>
    <xf numFmtId="165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165" fontId="0" fillId="0" borderId="1" xfId="1" applyNumberFormat="1" applyFont="1" applyBorder="1"/>
    <xf numFmtId="0" fontId="2" fillId="0" borderId="0" xfId="0" applyFont="1" applyAlignment="1">
      <alignment horizontal="left"/>
    </xf>
    <xf numFmtId="9" fontId="2" fillId="0" borderId="0" xfId="2" applyFont="1"/>
    <xf numFmtId="165" fontId="2" fillId="0" borderId="0" xfId="1" applyNumberFormat="1" applyFont="1"/>
    <xf numFmtId="165" fontId="2" fillId="0" borderId="2" xfId="1" applyNumberFormat="1" applyFont="1" applyBorder="1"/>
    <xf numFmtId="0" fontId="2" fillId="0" borderId="0" xfId="0" applyFont="1"/>
    <xf numFmtId="0" fontId="0" fillId="0" borderId="0" xfId="0" applyAlignment="1">
      <alignment horizontal="left" indent="1"/>
    </xf>
    <xf numFmtId="0" fontId="2" fillId="2" borderId="3" xfId="0" applyFont="1" applyFill="1" applyBorder="1" applyAlignment="1">
      <alignment horizontal="left"/>
    </xf>
    <xf numFmtId="9" fontId="2" fillId="2" borderId="3" xfId="2" applyFont="1" applyFill="1" applyBorder="1"/>
    <xf numFmtId="16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14" fontId="2" fillId="2" borderId="3" xfId="0" applyNumberFormat="1" applyFont="1" applyFill="1" applyBorder="1"/>
    <xf numFmtId="3" fontId="0" fillId="0" borderId="0" xfId="1" applyNumberFormat="1" applyFont="1"/>
    <xf numFmtId="3" fontId="0" fillId="0" borderId="1" xfId="1" applyNumberFormat="1" applyFont="1" applyBorder="1"/>
    <xf numFmtId="3" fontId="2" fillId="0" borderId="0" xfId="1" applyNumberFormat="1" applyFont="1"/>
    <xf numFmtId="3" fontId="0" fillId="0" borderId="0" xfId="0" applyNumberFormat="1"/>
    <xf numFmtId="0" fontId="2" fillId="0" borderId="4" xfId="0" applyFont="1" applyBorder="1" applyAlignment="1">
      <alignment horizontal="left"/>
    </xf>
    <xf numFmtId="9" fontId="2" fillId="0" borderId="4" xfId="2" applyFont="1" applyBorder="1"/>
    <xf numFmtId="0" fontId="2" fillId="0" borderId="4" xfId="0" applyFont="1" applyBorder="1"/>
    <xf numFmtId="3" fontId="2" fillId="0" borderId="4" xfId="0" applyNumberFormat="1" applyFont="1" applyBorder="1"/>
    <xf numFmtId="9" fontId="2" fillId="0" borderId="0" xfId="2" applyFont="1" applyBorder="1"/>
    <xf numFmtId="0" fontId="2" fillId="0" borderId="0" xfId="0" applyFont="1" applyBorder="1"/>
    <xf numFmtId="3" fontId="2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ill="1" applyBorder="1" applyAlignment="1"/>
    <xf numFmtId="3" fontId="0" fillId="0" borderId="0" xfId="0" applyNumberFormat="1" applyFill="1" applyBorder="1" applyAlignment="1"/>
    <xf numFmtId="3" fontId="0" fillId="0" borderId="6" xfId="0" applyNumberFormat="1" applyFill="1" applyBorder="1" applyAlignment="1"/>
    <xf numFmtId="0" fontId="4" fillId="3" borderId="1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0" borderId="7" xfId="0" applyFill="1" applyBorder="1" applyAlignment="1"/>
    <xf numFmtId="0" fontId="5" fillId="4" borderId="0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3" fontId="0" fillId="5" borderId="0" xfId="0" applyNumberFormat="1" applyFill="1" applyBorder="1" applyAlignment="1"/>
    <xf numFmtId="0" fontId="8" fillId="0" borderId="0" xfId="0" applyFont="1" applyFill="1" applyBorder="1" applyAlignment="1">
      <alignment vertical="top" wrapText="1"/>
    </xf>
    <xf numFmtId="3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FBA0-42D4-B54C-AF9B-20A1177DDFE1}">
  <sheetPr>
    <outlinePr summaryBelow="0"/>
  </sheetPr>
  <dimension ref="B1:H14"/>
  <sheetViews>
    <sheetView showGridLines="0" workbookViewId="0"/>
  </sheetViews>
  <sheetFormatPr baseColWidth="10" defaultRowHeight="15" outlineLevelRow="1" outlineLevelCol="1" x14ac:dyDescent="0.2"/>
  <cols>
    <col min="3" max="3" width="9.83203125" bestFit="1" customWidth="1"/>
    <col min="4" max="8" width="18.33203125" bestFit="1" customWidth="1" outlineLevel="1"/>
  </cols>
  <sheetData>
    <row r="1" spans="2:8" ht="16" thickBot="1" x14ac:dyDescent="0.25"/>
    <row r="2" spans="2:8" ht="16" x14ac:dyDescent="0.2">
      <c r="B2" s="37" t="s">
        <v>39</v>
      </c>
      <c r="C2" s="37"/>
      <c r="D2" s="42"/>
      <c r="E2" s="42"/>
      <c r="F2" s="42"/>
      <c r="G2" s="42"/>
      <c r="H2" s="42"/>
    </row>
    <row r="3" spans="2:8" ht="16" collapsed="1" x14ac:dyDescent="0.2">
      <c r="B3" s="36"/>
      <c r="C3" s="36"/>
      <c r="D3" s="43" t="s">
        <v>41</v>
      </c>
      <c r="E3" s="43" t="s">
        <v>33</v>
      </c>
      <c r="F3" s="43" t="s">
        <v>35</v>
      </c>
      <c r="G3" s="43" t="s">
        <v>37</v>
      </c>
      <c r="H3" s="43" t="s">
        <v>38</v>
      </c>
    </row>
    <row r="4" spans="2:8" ht="48" hidden="1" outlineLevel="1" x14ac:dyDescent="0.2">
      <c r="B4" s="39"/>
      <c r="C4" s="39"/>
      <c r="D4" s="33"/>
      <c r="E4" s="45" t="s">
        <v>34</v>
      </c>
      <c r="F4" s="45" t="s">
        <v>36</v>
      </c>
      <c r="G4" s="45" t="s">
        <v>36</v>
      </c>
      <c r="H4" s="45" t="s">
        <v>36</v>
      </c>
    </row>
    <row r="5" spans="2:8" x14ac:dyDescent="0.2">
      <c r="B5" s="40" t="s">
        <v>40</v>
      </c>
      <c r="C5" s="40"/>
      <c r="D5" s="38"/>
      <c r="E5" s="38"/>
      <c r="F5" s="38"/>
      <c r="G5" s="38"/>
      <c r="H5" s="38"/>
    </row>
    <row r="6" spans="2:8" outlineLevel="1" x14ac:dyDescent="0.2">
      <c r="B6" s="39"/>
      <c r="C6" s="39" t="s">
        <v>28</v>
      </c>
      <c r="D6" s="34">
        <v>0</v>
      </c>
      <c r="E6" s="44">
        <v>200000</v>
      </c>
      <c r="F6" s="44">
        <v>0</v>
      </c>
      <c r="G6" s="44">
        <v>0</v>
      </c>
      <c r="H6" s="44">
        <v>0</v>
      </c>
    </row>
    <row r="7" spans="2:8" outlineLevel="1" x14ac:dyDescent="0.2">
      <c r="B7" s="39"/>
      <c r="C7" s="39" t="s">
        <v>29</v>
      </c>
      <c r="D7" s="34">
        <v>200000</v>
      </c>
      <c r="E7" s="44">
        <v>0</v>
      </c>
      <c r="F7" s="44">
        <v>200000</v>
      </c>
      <c r="G7" s="44">
        <v>0</v>
      </c>
      <c r="H7" s="44">
        <v>0</v>
      </c>
    </row>
    <row r="8" spans="2:8" outlineLevel="1" x14ac:dyDescent="0.2">
      <c r="B8" s="39"/>
      <c r="C8" s="39" t="s">
        <v>30</v>
      </c>
      <c r="D8" s="34">
        <v>0</v>
      </c>
      <c r="E8" s="44">
        <v>0</v>
      </c>
      <c r="F8" s="44">
        <v>0</v>
      </c>
      <c r="G8" s="44">
        <v>200000</v>
      </c>
      <c r="H8" s="44">
        <v>0</v>
      </c>
    </row>
    <row r="9" spans="2:8" outlineLevel="1" x14ac:dyDescent="0.2">
      <c r="B9" s="39"/>
      <c r="C9" s="39" t="s">
        <v>31</v>
      </c>
      <c r="D9" s="34">
        <v>0</v>
      </c>
      <c r="E9" s="44">
        <v>0</v>
      </c>
      <c r="F9" s="44">
        <v>0</v>
      </c>
      <c r="G9" s="44">
        <v>0</v>
      </c>
      <c r="H9" s="44">
        <v>200000</v>
      </c>
    </row>
    <row r="10" spans="2:8" x14ac:dyDescent="0.2">
      <c r="B10" s="40" t="s">
        <v>42</v>
      </c>
      <c r="C10" s="40"/>
      <c r="D10" s="38"/>
      <c r="E10" s="38"/>
      <c r="F10" s="38"/>
      <c r="G10" s="38"/>
      <c r="H10" s="38"/>
    </row>
    <row r="11" spans="2:8" ht="16" outlineLevel="1" thickBot="1" x14ac:dyDescent="0.25">
      <c r="B11" s="41"/>
      <c r="C11" s="41" t="s">
        <v>32</v>
      </c>
      <c r="D11" s="35">
        <v>105200</v>
      </c>
      <c r="E11" s="35">
        <v>213800</v>
      </c>
      <c r="F11" s="35">
        <v>105200</v>
      </c>
      <c r="G11" s="35">
        <v>13800</v>
      </c>
      <c r="H11" s="35">
        <v>13800</v>
      </c>
    </row>
    <row r="12" spans="2:8" x14ac:dyDescent="0.2">
      <c r="B12" t="s">
        <v>43</v>
      </c>
    </row>
    <row r="13" spans="2:8" x14ac:dyDescent="0.2">
      <c r="B13" t="s">
        <v>44</v>
      </c>
    </row>
    <row r="14" spans="2:8" x14ac:dyDescent="0.2">
      <c r="B14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050E-4220-48B9-8002-05B4E654D059}">
  <dimension ref="A1:N34"/>
  <sheetViews>
    <sheetView tabSelected="1" zoomScale="140" zoomScaleNormal="140" workbookViewId="0">
      <selection activeCell="G27" sqref="G27"/>
    </sheetView>
  </sheetViews>
  <sheetFormatPr baseColWidth="10" defaultColWidth="8.83203125" defaultRowHeight="15" outlineLevelRow="1" x14ac:dyDescent="0.2"/>
  <cols>
    <col min="1" max="1" width="24.5" style="3" customWidth="1"/>
    <col min="2" max="2" width="11" style="4" bestFit="1" customWidth="1"/>
    <col min="3" max="5" width="12.1640625" bestFit="1" customWidth="1"/>
    <col min="6" max="6" width="10.6640625" customWidth="1"/>
    <col min="7" max="8" width="12.1640625" bestFit="1" customWidth="1"/>
    <col min="9" max="9" width="10.6640625" customWidth="1"/>
  </cols>
  <sheetData>
    <row r="1" spans="1:14" x14ac:dyDescent="0.2">
      <c r="A1" s="1" t="s">
        <v>0</v>
      </c>
      <c r="B1" s="2"/>
      <c r="C1" s="1"/>
      <c r="D1" s="1"/>
      <c r="E1" s="1"/>
      <c r="F1" s="1"/>
      <c r="G1" s="1"/>
      <c r="H1" s="1"/>
      <c r="I1" s="1"/>
    </row>
    <row r="2" spans="1:14" x14ac:dyDescent="0.2">
      <c r="A2" s="1" t="s">
        <v>1</v>
      </c>
      <c r="B2" s="2"/>
      <c r="C2" s="1"/>
      <c r="D2" s="1"/>
      <c r="E2" s="1"/>
      <c r="F2" s="1"/>
      <c r="G2" s="1"/>
      <c r="H2" s="1"/>
      <c r="I2" s="1"/>
    </row>
    <row r="3" spans="1:14" ht="16" thickBot="1" x14ac:dyDescent="0.25">
      <c r="A3" s="1" t="str">
        <f>"For the Period "&amp;TEXT(E4,"mmmm")&amp;" to "&amp;TEXT(H4,"mmmm yyyy")</f>
        <v>For the Period June to September 2021</v>
      </c>
      <c r="B3" s="2"/>
      <c r="C3" s="1"/>
      <c r="D3" s="1"/>
      <c r="E3" s="1"/>
      <c r="F3" s="1"/>
      <c r="G3" s="1"/>
      <c r="H3" s="1"/>
      <c r="I3" s="1"/>
    </row>
    <row r="4" spans="1:14" s="19" customFormat="1" ht="17" thickTop="1" thickBot="1" x14ac:dyDescent="0.25">
      <c r="A4" s="16"/>
      <c r="B4" s="17"/>
      <c r="C4" s="18">
        <v>44287</v>
      </c>
      <c r="D4" s="18">
        <f>DATE(YEAR(C4),MONTH(C4)+1,DAY(C4))</f>
        <v>44317</v>
      </c>
      <c r="E4" s="18">
        <f t="shared" ref="E4:I4" si="0">DATE(YEAR(D4),MONTH(D4)+1,DAY(D4))</f>
        <v>44348</v>
      </c>
      <c r="F4" s="18">
        <f t="shared" si="0"/>
        <v>44378</v>
      </c>
      <c r="G4" s="18">
        <f t="shared" si="0"/>
        <v>44409</v>
      </c>
      <c r="H4" s="18">
        <f t="shared" si="0"/>
        <v>44440</v>
      </c>
      <c r="I4" s="18">
        <f t="shared" si="0"/>
        <v>44470</v>
      </c>
      <c r="K4" s="20"/>
    </row>
    <row r="5" spans="1:14" ht="16" outlineLevel="1" thickTop="1" x14ac:dyDescent="0.2">
      <c r="A5" s="3" t="s">
        <v>2</v>
      </c>
      <c r="C5" s="5">
        <v>291000</v>
      </c>
      <c r="D5" s="5">
        <v>365000</v>
      </c>
      <c r="E5" s="5">
        <v>387000</v>
      </c>
      <c r="F5" s="5">
        <v>329000</v>
      </c>
      <c r="G5" s="5">
        <v>238000</v>
      </c>
      <c r="H5" s="5">
        <v>145000</v>
      </c>
      <c r="I5" s="5">
        <v>92000</v>
      </c>
    </row>
    <row r="6" spans="1:14" outlineLevel="1" x14ac:dyDescent="0.2">
      <c r="A6" s="6" t="s">
        <v>3</v>
      </c>
      <c r="C6" s="5"/>
      <c r="D6" s="5"/>
      <c r="E6" s="5"/>
      <c r="F6" s="5"/>
      <c r="G6" s="5"/>
      <c r="H6" s="5"/>
      <c r="I6" s="5"/>
    </row>
    <row r="7" spans="1:14" outlineLevel="1" x14ac:dyDescent="0.2">
      <c r="A7" s="7" t="s">
        <v>4</v>
      </c>
      <c r="B7" s="4">
        <v>0.4</v>
      </c>
      <c r="C7" s="5"/>
      <c r="D7" s="5"/>
      <c r="E7" s="5">
        <f>E5*$B7</f>
        <v>154800</v>
      </c>
      <c r="F7" s="5">
        <f>F5*$B7</f>
        <v>131600</v>
      </c>
      <c r="G7" s="5">
        <f>G5*$B7</f>
        <v>95200</v>
      </c>
      <c r="H7" s="5">
        <f>H5*$B7</f>
        <v>58000</v>
      </c>
      <c r="I7" s="5"/>
    </row>
    <row r="8" spans="1:14" outlineLevel="1" x14ac:dyDescent="0.2">
      <c r="A8" s="8" t="s">
        <v>5</v>
      </c>
      <c r="B8" s="4">
        <v>0.45</v>
      </c>
      <c r="C8" s="5"/>
      <c r="D8" s="5"/>
      <c r="E8" s="5">
        <f>D5*$B8</f>
        <v>164250</v>
      </c>
      <c r="F8" s="5">
        <f>E5*$B8</f>
        <v>174150</v>
      </c>
      <c r="G8" s="5">
        <f>F5*$B8</f>
        <v>148050</v>
      </c>
      <c r="H8" s="5">
        <f>G5*$B8</f>
        <v>107100</v>
      </c>
      <c r="I8" s="5"/>
    </row>
    <row r="9" spans="1:14" outlineLevel="1" x14ac:dyDescent="0.2">
      <c r="A9" s="8" t="s">
        <v>6</v>
      </c>
      <c r="B9" s="4">
        <v>0.15</v>
      </c>
      <c r="C9" s="5"/>
      <c r="D9" s="5"/>
      <c r="E9" s="9">
        <f>C5*$B9</f>
        <v>43650</v>
      </c>
      <c r="F9" s="9">
        <f>D5*$B9</f>
        <v>54750</v>
      </c>
      <c r="G9" s="9">
        <f>E5*$B9</f>
        <v>58050</v>
      </c>
      <c r="H9" s="9">
        <f>F5*$B9</f>
        <v>49350</v>
      </c>
      <c r="I9" s="5"/>
    </row>
    <row r="10" spans="1:14" s="14" customFormat="1" ht="16" outlineLevel="1" thickBot="1" x14ac:dyDescent="0.25">
      <c r="A10" s="10" t="s">
        <v>7</v>
      </c>
      <c r="B10" s="11"/>
      <c r="C10" s="12"/>
      <c r="D10" s="12"/>
      <c r="E10" s="13">
        <f>SUM(E7:E9)</f>
        <v>362700</v>
      </c>
      <c r="F10" s="13">
        <f>SUM(F7:F9)</f>
        <v>360500</v>
      </c>
      <c r="G10" s="13">
        <f>SUM(G7:G9)</f>
        <v>301300</v>
      </c>
      <c r="H10" s="13">
        <f>SUM(H7:H9)</f>
        <v>214450</v>
      </c>
      <c r="I10" s="12"/>
    </row>
    <row r="11" spans="1:14" ht="16" outlineLevel="1" thickTop="1" x14ac:dyDescent="0.2">
      <c r="A11" s="3" t="s">
        <v>8</v>
      </c>
      <c r="B11" s="4">
        <v>0.5</v>
      </c>
      <c r="C11" s="5">
        <f t="shared" ref="C11:H11" si="1">$B11*D5</f>
        <v>182500</v>
      </c>
      <c r="D11" s="5">
        <f t="shared" si="1"/>
        <v>193500</v>
      </c>
      <c r="E11" s="5">
        <f t="shared" si="1"/>
        <v>164500</v>
      </c>
      <c r="F11" s="5">
        <f t="shared" si="1"/>
        <v>119000</v>
      </c>
      <c r="G11" s="5">
        <f t="shared" si="1"/>
        <v>72500</v>
      </c>
      <c r="H11" s="5">
        <f t="shared" si="1"/>
        <v>46000</v>
      </c>
      <c r="I11" s="5"/>
    </row>
    <row r="12" spans="1:14" outlineLevel="1" x14ac:dyDescent="0.2">
      <c r="A12" s="6" t="s">
        <v>9</v>
      </c>
      <c r="C12" s="5"/>
      <c r="D12" s="5"/>
      <c r="E12" s="5"/>
      <c r="F12" s="5"/>
      <c r="G12" s="5"/>
      <c r="H12" s="5"/>
      <c r="I12" s="5"/>
    </row>
    <row r="13" spans="1:14" outlineLevel="1" x14ac:dyDescent="0.2">
      <c r="A13" s="15" t="s">
        <v>5</v>
      </c>
      <c r="B13" s="4">
        <v>0.6</v>
      </c>
      <c r="C13" s="5"/>
      <c r="D13" s="5"/>
      <c r="E13" s="5">
        <f>$B13*D11</f>
        <v>116100</v>
      </c>
      <c r="F13" s="5">
        <f>$B13*E11</f>
        <v>98700</v>
      </c>
      <c r="G13" s="5">
        <f>$B13*F11</f>
        <v>71400</v>
      </c>
      <c r="H13" s="5">
        <f>$B13*G11</f>
        <v>43500</v>
      </c>
      <c r="I13" s="5"/>
      <c r="K13">
        <v>116100</v>
      </c>
      <c r="L13">
        <v>98700</v>
      </c>
      <c r="M13">
        <v>71400</v>
      </c>
      <c r="N13">
        <v>43500</v>
      </c>
    </row>
    <row r="14" spans="1:14" outlineLevel="1" x14ac:dyDescent="0.2">
      <c r="A14" s="15" t="s">
        <v>6</v>
      </c>
      <c r="B14" s="4">
        <v>0.4</v>
      </c>
      <c r="C14" s="5"/>
      <c r="D14" s="5"/>
      <c r="E14" s="9">
        <f>$B14*C11</f>
        <v>73000</v>
      </c>
      <c r="F14" s="9">
        <f>$B14*D11</f>
        <v>77400</v>
      </c>
      <c r="G14" s="9">
        <f>$B14*E11</f>
        <v>65800</v>
      </c>
      <c r="H14" s="9">
        <f>$B14*F11</f>
        <v>47600</v>
      </c>
      <c r="I14" s="5"/>
      <c r="K14">
        <v>73000</v>
      </c>
      <c r="L14">
        <v>77400</v>
      </c>
      <c r="M14">
        <v>65800</v>
      </c>
      <c r="N14">
        <v>47600</v>
      </c>
    </row>
    <row r="15" spans="1:14" s="14" customFormat="1" ht="16" outlineLevel="1" thickBot="1" x14ac:dyDescent="0.25">
      <c r="A15" s="10" t="s">
        <v>10</v>
      </c>
      <c r="B15" s="11"/>
      <c r="C15" s="12"/>
      <c r="D15" s="12"/>
      <c r="E15" s="13">
        <f>SUM(E13:E14)</f>
        <v>189100</v>
      </c>
      <c r="F15" s="13">
        <f>SUM(F13:F14)</f>
        <v>176100</v>
      </c>
      <c r="G15" s="13">
        <f>SUM(G13:G14)</f>
        <v>137200</v>
      </c>
      <c r="H15" s="13">
        <f>SUM(H13:H14)</f>
        <v>91100</v>
      </c>
      <c r="I15" s="12"/>
      <c r="K15" s="14">
        <f>SUM(K13:K14)</f>
        <v>189100</v>
      </c>
      <c r="L15" s="14">
        <f t="shared" ref="L15:N15" si="2">SUM(L13:L14)</f>
        <v>176100</v>
      </c>
      <c r="M15" s="14">
        <f t="shared" si="2"/>
        <v>137200</v>
      </c>
      <c r="N15" s="14">
        <f t="shared" si="2"/>
        <v>91100</v>
      </c>
    </row>
    <row r="16" spans="1:14" ht="16" outlineLevel="1" thickTop="1" x14ac:dyDescent="0.2">
      <c r="C16" s="5"/>
      <c r="D16" s="5"/>
      <c r="E16" s="5"/>
      <c r="F16" s="5"/>
      <c r="G16" s="5"/>
      <c r="H16" s="5"/>
      <c r="I16" s="5"/>
    </row>
    <row r="17" spans="1:10" outlineLevel="1" collapsed="1" x14ac:dyDescent="0.2">
      <c r="A17" s="3" t="s">
        <v>3</v>
      </c>
      <c r="C17" s="5"/>
      <c r="D17" s="5"/>
      <c r="E17" s="5">
        <f>E10</f>
        <v>362700</v>
      </c>
      <c r="F17" s="5">
        <f>F10</f>
        <v>360500</v>
      </c>
      <c r="G17" s="5">
        <f>G10</f>
        <v>301300</v>
      </c>
      <c r="H17" s="5">
        <f>H10</f>
        <v>214450</v>
      </c>
      <c r="I17" s="5">
        <f>I10</f>
        <v>0</v>
      </c>
    </row>
    <row r="18" spans="1:10" outlineLevel="1" x14ac:dyDescent="0.2">
      <c r="A18" s="6" t="s">
        <v>11</v>
      </c>
      <c r="C18" s="5"/>
      <c r="D18" s="5"/>
      <c r="E18" s="5"/>
      <c r="F18" s="5"/>
      <c r="G18" s="5"/>
      <c r="H18" s="5"/>
      <c r="I18" s="5"/>
    </row>
    <row r="19" spans="1:10" outlineLevel="1" x14ac:dyDescent="0.2">
      <c r="A19" s="15" t="s">
        <v>12</v>
      </c>
      <c r="C19" s="5"/>
      <c r="D19" s="5"/>
      <c r="E19" s="21">
        <f>E15</f>
        <v>189100</v>
      </c>
      <c r="F19" s="21">
        <f>F15</f>
        <v>176100</v>
      </c>
      <c r="G19" s="21">
        <f>G15</f>
        <v>137200</v>
      </c>
      <c r="H19" s="21">
        <f>H15</f>
        <v>91100</v>
      </c>
      <c r="I19" s="5"/>
    </row>
    <row r="20" spans="1:10" outlineLevel="1" x14ac:dyDescent="0.2">
      <c r="A20" s="15" t="s">
        <v>13</v>
      </c>
      <c r="B20" s="4">
        <v>0.2</v>
      </c>
      <c r="C20" s="5"/>
      <c r="D20" s="5"/>
      <c r="E20" s="21">
        <f>$B20*E5</f>
        <v>77400</v>
      </c>
      <c r="F20" s="21">
        <f>$B20*F5</f>
        <v>65800</v>
      </c>
      <c r="G20" s="21">
        <f>$B20*G5</f>
        <v>47600</v>
      </c>
      <c r="H20" s="21">
        <f>$B20*H5</f>
        <v>29000</v>
      </c>
      <c r="I20" s="5"/>
    </row>
    <row r="21" spans="1:10" outlineLevel="1" x14ac:dyDescent="0.2">
      <c r="A21" s="15" t="s">
        <v>14</v>
      </c>
      <c r="C21" s="5"/>
      <c r="D21" s="5"/>
      <c r="E21" s="21">
        <v>10000</v>
      </c>
      <c r="F21" s="21">
        <v>10000</v>
      </c>
      <c r="G21" s="21">
        <v>10000</v>
      </c>
      <c r="H21" s="21">
        <v>10000</v>
      </c>
      <c r="I21" s="5"/>
    </row>
    <row r="22" spans="1:10" outlineLevel="1" x14ac:dyDescent="0.2">
      <c r="A22" s="15" t="s">
        <v>15</v>
      </c>
      <c r="C22" s="5"/>
      <c r="D22" s="5"/>
      <c r="E22" s="21">
        <v>30000</v>
      </c>
      <c r="F22" s="21">
        <v>0</v>
      </c>
      <c r="G22" s="21">
        <v>0</v>
      </c>
      <c r="H22" s="21">
        <v>30000</v>
      </c>
      <c r="I22" s="5"/>
    </row>
    <row r="23" spans="1:10" outlineLevel="1" x14ac:dyDescent="0.2">
      <c r="A23" s="15" t="s">
        <v>16</v>
      </c>
      <c r="C23" s="5"/>
      <c r="D23" s="5"/>
      <c r="E23" s="21">
        <v>50000</v>
      </c>
      <c r="F23" s="21">
        <v>0</v>
      </c>
      <c r="G23" s="21">
        <v>0</v>
      </c>
      <c r="H23" s="21">
        <v>0</v>
      </c>
      <c r="I23" s="5"/>
    </row>
    <row r="24" spans="1:10" outlineLevel="1" x14ac:dyDescent="0.2">
      <c r="A24" s="15" t="s">
        <v>17</v>
      </c>
      <c r="C24" s="5"/>
      <c r="D24" s="5"/>
      <c r="E24" s="21">
        <v>25000</v>
      </c>
      <c r="F24" s="21">
        <v>0</v>
      </c>
      <c r="G24" s="21">
        <v>0</v>
      </c>
      <c r="H24" s="21">
        <v>25000</v>
      </c>
      <c r="I24" s="5"/>
    </row>
    <row r="25" spans="1:10" outlineLevel="1" x14ac:dyDescent="0.2">
      <c r="A25" s="15" t="s">
        <v>18</v>
      </c>
      <c r="C25" s="5"/>
      <c r="D25" s="5"/>
      <c r="E25" s="22">
        <v>0</v>
      </c>
      <c r="F25" s="22">
        <v>200000</v>
      </c>
      <c r="G25" s="22">
        <v>0</v>
      </c>
      <c r="H25" s="22">
        <v>0</v>
      </c>
      <c r="I25" s="5"/>
    </row>
    <row r="26" spans="1:10" s="14" customFormat="1" outlineLevel="1" x14ac:dyDescent="0.2">
      <c r="A26" s="10" t="s">
        <v>19</v>
      </c>
      <c r="B26" s="11"/>
      <c r="C26" s="12"/>
      <c r="D26" s="23"/>
      <c r="E26" s="23">
        <f>SUM(E19:E25)</f>
        <v>381500</v>
      </c>
      <c r="F26" s="23">
        <f>SUM(F19:F25)</f>
        <v>451900</v>
      </c>
      <c r="G26" s="23">
        <f>SUM(G19:G25)</f>
        <v>194800</v>
      </c>
      <c r="H26" s="23">
        <f>SUM(H19:H25)</f>
        <v>185100</v>
      </c>
      <c r="I26" s="12"/>
    </row>
    <row r="27" spans="1:10" x14ac:dyDescent="0.2">
      <c r="A27" s="3" t="s">
        <v>20</v>
      </c>
      <c r="C27" s="5"/>
      <c r="D27" s="21"/>
      <c r="E27" s="21">
        <f>D31</f>
        <v>20000</v>
      </c>
      <c r="F27" s="21">
        <f>E31</f>
        <v>15000</v>
      </c>
      <c r="G27" s="21">
        <f>F31</f>
        <v>15000</v>
      </c>
      <c r="H27" s="21">
        <f>G31</f>
        <v>16300</v>
      </c>
      <c r="I27" s="5"/>
    </row>
    <row r="28" spans="1:10" x14ac:dyDescent="0.2">
      <c r="A28" s="3" t="s">
        <v>21</v>
      </c>
      <c r="C28" s="5"/>
      <c r="D28" s="21"/>
      <c r="E28" s="21">
        <f>E17-E26</f>
        <v>-18800</v>
      </c>
      <c r="F28" s="21">
        <f>F17-F26</f>
        <v>-91400</v>
      </c>
      <c r="G28" s="21">
        <f>G17-G26</f>
        <v>106500</v>
      </c>
      <c r="H28" s="21">
        <f>H17-H26</f>
        <v>29350</v>
      </c>
      <c r="I28" s="5"/>
    </row>
    <row r="29" spans="1:10" x14ac:dyDescent="0.2">
      <c r="A29" s="3" t="s">
        <v>22</v>
      </c>
      <c r="C29" s="5"/>
      <c r="D29" s="21"/>
      <c r="E29" s="21">
        <f>SUM(E27:E28)</f>
        <v>1200</v>
      </c>
      <c r="F29" s="21">
        <f>SUM(F27:F28)</f>
        <v>-76400</v>
      </c>
      <c r="G29" s="21">
        <f>SUM(G27:G28)</f>
        <v>121500</v>
      </c>
      <c r="H29" s="21">
        <f>SUM(H27:H28)</f>
        <v>45650</v>
      </c>
      <c r="I29" s="5"/>
    </row>
    <row r="30" spans="1:10" ht="16" thickBot="1" x14ac:dyDescent="0.25">
      <c r="A30" s="3" t="s">
        <v>23</v>
      </c>
      <c r="C30" s="5"/>
      <c r="D30" s="21"/>
      <c r="E30" s="21">
        <f>IF(E29&lt;=$B34, $B34-E29, -MIN(D32, E29-$B$34))</f>
        <v>13800</v>
      </c>
      <c r="F30" s="21">
        <f>IF(F29&lt;=$B34, $B34-F29, -MIN(E32, F29-$B$34))</f>
        <v>91400</v>
      </c>
      <c r="G30" s="21">
        <f>IF(G29&lt;=$B34, $B34-G29, -MIN(F32, G29-$B$34))</f>
        <v>-105200</v>
      </c>
      <c r="H30" s="21">
        <f>IF(H29&lt;=$B34, $B34-H29, -MIN(G32, H29-$B$34))</f>
        <v>0</v>
      </c>
      <c r="I30" s="5"/>
    </row>
    <row r="31" spans="1:10" ht="17" thickTop="1" thickBot="1" x14ac:dyDescent="0.25">
      <c r="A31" s="25" t="s">
        <v>24</v>
      </c>
      <c r="B31" s="26"/>
      <c r="C31" s="27"/>
      <c r="D31" s="28">
        <v>20000</v>
      </c>
      <c r="E31" s="28">
        <f>SUM(E29:E30)</f>
        <v>15000</v>
      </c>
      <c r="F31" s="28">
        <f>SUM(F29:F30)</f>
        <v>15000</v>
      </c>
      <c r="G31" s="28">
        <f>SUM(G29:G30)</f>
        <v>16300</v>
      </c>
      <c r="H31" s="28">
        <f>SUM(H29:H30)</f>
        <v>45650</v>
      </c>
    </row>
    <row r="32" spans="1:10" ht="16" thickTop="1" x14ac:dyDescent="0.2">
      <c r="A32" s="32" t="s">
        <v>27</v>
      </c>
      <c r="B32" s="29"/>
      <c r="C32" s="30"/>
      <c r="D32" s="31">
        <f>C32+D30</f>
        <v>0</v>
      </c>
      <c r="E32" s="31">
        <f>D32+E30</f>
        <v>13800</v>
      </c>
      <c r="F32" s="31">
        <f>E32+F30</f>
        <v>105200</v>
      </c>
      <c r="G32" s="31">
        <f>F32+G30</f>
        <v>0</v>
      </c>
      <c r="H32" s="31">
        <f>G32+H30</f>
        <v>0</v>
      </c>
      <c r="J32" s="24">
        <f>MAX(D32:H32)</f>
        <v>105200</v>
      </c>
    </row>
    <row r="33" spans="1:8" x14ac:dyDescent="0.2">
      <c r="A33" s="3" t="s">
        <v>25</v>
      </c>
      <c r="D33" s="24"/>
      <c r="E33" s="24"/>
      <c r="F33" s="24"/>
      <c r="G33" s="24"/>
      <c r="H33" s="24"/>
    </row>
    <row r="34" spans="1:8" x14ac:dyDescent="0.2">
      <c r="A34" s="3" t="s">
        <v>26</v>
      </c>
      <c r="B34" s="5">
        <v>15000</v>
      </c>
      <c r="D34" s="24"/>
      <c r="E34" s="24"/>
      <c r="F34" s="24"/>
      <c r="G34" s="24"/>
      <c r="H34" s="24"/>
    </row>
  </sheetData>
  <scenarios current="0" sqref="J32">
    <scenario name="Expenditure in June" locked="1" count="4" user="Patricia Brockman" comment="Created by Patricia Brockman on 7/11/2021_x000a_Modified by Patricia Brockman on 7/11/2021">
      <inputCells r="E25" val="200000" numFmtId="3"/>
      <inputCells r="F25" val="0" numFmtId="3"/>
      <inputCells r="G25" val="0" numFmtId="3"/>
      <inputCells r="H25" val="0" numFmtId="3"/>
    </scenario>
    <scenario name="Expenditure in July" locked="1" count="4" user="Patricia Brockman" comment="Created by Patricia Brockman on 7/11/2021">
      <inputCells r="E25" val="0" numFmtId="3"/>
      <inputCells r="F25" val="200000" numFmtId="3"/>
      <inputCells r="G25" val="0" numFmtId="3"/>
      <inputCells r="H25" val="0" numFmtId="3"/>
    </scenario>
    <scenario name="Expenditure in August" locked="1" count="4" user="Patricia Brockman" comment="Created by Patricia Brockman on 7/11/2021">
      <inputCells r="E25" val="0" numFmtId="3"/>
      <inputCells r="F25" val="0" numFmtId="3"/>
      <inputCells r="G25" val="200000" numFmtId="3"/>
      <inputCells r="H25" val="0" numFmtId="3"/>
    </scenario>
    <scenario name="Expenditure in September" locked="1" count="4" user="Patricia Brockman" comment="Created by Patricia Brockman on 7/11/2021">
      <inputCells r="E25" val="0" numFmtId="3"/>
      <inputCells r="F25" val="0" numFmtId="3"/>
      <inputCells r="G25" val="0" numFmtId="3"/>
      <inputCells r="H25" val="200000" numFmtId="3"/>
    </scenario>
  </scenario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9026-002B-8E47-B75D-CC768DC2D936}">
  <dimension ref="A1:N40"/>
  <sheetViews>
    <sheetView topLeftCell="A13" zoomScale="140" zoomScaleNormal="140" workbookViewId="0">
      <selection activeCell="E31" sqref="E31"/>
    </sheetView>
  </sheetViews>
  <sheetFormatPr baseColWidth="10" defaultColWidth="8.83203125" defaultRowHeight="15" outlineLevelRow="1" x14ac:dyDescent="0.2"/>
  <cols>
    <col min="1" max="1" width="28" style="3" bestFit="1" customWidth="1"/>
    <col min="2" max="2" width="11" style="4" bestFit="1" customWidth="1"/>
    <col min="3" max="5" width="12.1640625" bestFit="1" customWidth="1"/>
    <col min="6" max="6" width="10.6640625" customWidth="1"/>
    <col min="7" max="8" width="12.1640625" bestFit="1" customWidth="1"/>
    <col min="9" max="9" width="10.6640625" customWidth="1"/>
  </cols>
  <sheetData>
    <row r="1" spans="1:14" x14ac:dyDescent="0.2">
      <c r="A1" s="1" t="s">
        <v>0</v>
      </c>
      <c r="B1" s="2"/>
      <c r="C1" s="1"/>
      <c r="D1" s="1"/>
      <c r="E1" s="1"/>
      <c r="F1" s="1"/>
      <c r="G1" s="1"/>
      <c r="H1" s="1"/>
      <c r="I1" s="1"/>
    </row>
    <row r="2" spans="1:14" x14ac:dyDescent="0.2">
      <c r="A2" s="1" t="s">
        <v>1</v>
      </c>
      <c r="B2" s="2"/>
      <c r="C2" s="1"/>
      <c r="D2" s="1"/>
      <c r="E2" s="1"/>
      <c r="F2" s="1"/>
      <c r="G2" s="1"/>
      <c r="H2" s="1"/>
      <c r="I2" s="1"/>
    </row>
    <row r="3" spans="1:14" ht="16" thickBot="1" x14ac:dyDescent="0.25">
      <c r="A3" s="1" t="str">
        <f>"For the Period "&amp;TEXT(E4,"mmmm")&amp;" to "&amp;TEXT(H4,"mmmm yyyy")</f>
        <v>For the Period June to September 2021</v>
      </c>
      <c r="B3" s="2"/>
      <c r="C3" s="1"/>
      <c r="D3" s="1"/>
      <c r="E3" s="1"/>
      <c r="F3" s="1"/>
      <c r="G3" s="1"/>
      <c r="H3" s="1"/>
      <c r="I3" s="1"/>
    </row>
    <row r="4" spans="1:14" s="19" customFormat="1" ht="17" thickTop="1" thickBot="1" x14ac:dyDescent="0.25">
      <c r="A4" s="16"/>
      <c r="B4" s="17"/>
      <c r="C4" s="18">
        <v>44287</v>
      </c>
      <c r="D4" s="18">
        <f>DATE(YEAR(C4),MONTH(C4)+1,DAY(C4))</f>
        <v>44317</v>
      </c>
      <c r="E4" s="18">
        <f t="shared" ref="E4:I4" si="0">DATE(YEAR(D4),MONTH(D4)+1,DAY(D4))</f>
        <v>44348</v>
      </c>
      <c r="F4" s="18">
        <f t="shared" si="0"/>
        <v>44378</v>
      </c>
      <c r="G4" s="18">
        <f t="shared" si="0"/>
        <v>44409</v>
      </c>
      <c r="H4" s="18">
        <f t="shared" si="0"/>
        <v>44440</v>
      </c>
      <c r="I4" s="18">
        <f t="shared" si="0"/>
        <v>44470</v>
      </c>
      <c r="K4" s="20"/>
    </row>
    <row r="5" spans="1:14" ht="16" outlineLevel="1" thickTop="1" x14ac:dyDescent="0.2">
      <c r="A5" s="3" t="s">
        <v>2</v>
      </c>
      <c r="C5" s="5">
        <v>291000</v>
      </c>
      <c r="D5" s="5">
        <v>365000</v>
      </c>
      <c r="E5" s="5">
        <v>387000</v>
      </c>
      <c r="F5" s="5">
        <v>329000</v>
      </c>
      <c r="G5" s="5">
        <v>238000</v>
      </c>
      <c r="H5" s="5">
        <v>145000</v>
      </c>
      <c r="I5" s="5">
        <v>92000</v>
      </c>
    </row>
    <row r="6" spans="1:14" outlineLevel="1" x14ac:dyDescent="0.2">
      <c r="A6" s="6" t="s">
        <v>3</v>
      </c>
      <c r="C6" s="5"/>
      <c r="D6" s="5"/>
      <c r="E6" s="5"/>
      <c r="F6" s="5"/>
      <c r="G6" s="5"/>
      <c r="H6" s="5"/>
      <c r="I6" s="5"/>
    </row>
    <row r="7" spans="1:14" outlineLevel="1" x14ac:dyDescent="0.2">
      <c r="A7" s="7" t="s">
        <v>4</v>
      </c>
      <c r="B7" s="4">
        <v>0.4</v>
      </c>
      <c r="C7" s="5"/>
      <c r="D7" s="5"/>
      <c r="E7" s="5">
        <f>E5*$B7</f>
        <v>154800</v>
      </c>
      <c r="F7" s="5">
        <f>F5*$B7</f>
        <v>131600</v>
      </c>
      <c r="G7" s="5">
        <f>G5*$B7</f>
        <v>95200</v>
      </c>
      <c r="H7" s="5">
        <f>H5*$B7</f>
        <v>58000</v>
      </c>
      <c r="I7" s="5"/>
    </row>
    <row r="8" spans="1:14" outlineLevel="1" x14ac:dyDescent="0.2">
      <c r="A8" s="8" t="s">
        <v>5</v>
      </c>
      <c r="B8" s="4">
        <v>0.45</v>
      </c>
      <c r="C8" s="5"/>
      <c r="D8" s="5"/>
      <c r="E8" s="5">
        <f>D5*$B8</f>
        <v>164250</v>
      </c>
      <c r="F8" s="5">
        <f>E5*$B8</f>
        <v>174150</v>
      </c>
      <c r="G8" s="5">
        <f>F5*$B8</f>
        <v>148050</v>
      </c>
      <c r="H8" s="5">
        <f>G5*$B8</f>
        <v>107100</v>
      </c>
      <c r="I8" s="5"/>
    </row>
    <row r="9" spans="1:14" outlineLevel="1" x14ac:dyDescent="0.2">
      <c r="A9" s="8" t="s">
        <v>6</v>
      </c>
      <c r="B9" s="4">
        <v>0.15</v>
      </c>
      <c r="C9" s="5"/>
      <c r="D9" s="5"/>
      <c r="E9" s="9">
        <f>C5*$B9</f>
        <v>43650</v>
      </c>
      <c r="F9" s="9">
        <f>D5*$B9</f>
        <v>54750</v>
      </c>
      <c r="G9" s="9">
        <f>E5*$B9</f>
        <v>58050</v>
      </c>
      <c r="H9" s="9">
        <f>F5*$B9</f>
        <v>49350</v>
      </c>
      <c r="I9" s="5"/>
    </row>
    <row r="10" spans="1:14" s="14" customFormat="1" ht="16" outlineLevel="1" thickBot="1" x14ac:dyDescent="0.25">
      <c r="A10" s="10" t="s">
        <v>7</v>
      </c>
      <c r="B10" s="11"/>
      <c r="C10" s="12"/>
      <c r="D10" s="12"/>
      <c r="E10" s="13">
        <f>SUM(E7:E9)</f>
        <v>362700</v>
      </c>
      <c r="F10" s="13">
        <f>SUM(F7:F9)</f>
        <v>360500</v>
      </c>
      <c r="G10" s="13">
        <f>SUM(G7:G9)</f>
        <v>301300</v>
      </c>
      <c r="H10" s="13">
        <f>SUM(H7:H9)</f>
        <v>214450</v>
      </c>
      <c r="I10" s="12"/>
    </row>
    <row r="11" spans="1:14" ht="16" outlineLevel="1" thickTop="1" x14ac:dyDescent="0.2">
      <c r="A11" s="3" t="s">
        <v>8</v>
      </c>
      <c r="B11" s="4">
        <v>0.5</v>
      </c>
      <c r="C11" s="5">
        <f t="shared" ref="C11:H11" si="1">$B11*D5</f>
        <v>182500</v>
      </c>
      <c r="D11" s="5">
        <f t="shared" si="1"/>
        <v>193500</v>
      </c>
      <c r="E11" s="5">
        <f t="shared" si="1"/>
        <v>164500</v>
      </c>
      <c r="F11" s="5">
        <f t="shared" si="1"/>
        <v>119000</v>
      </c>
      <c r="G11" s="5">
        <f t="shared" si="1"/>
        <v>72500</v>
      </c>
      <c r="H11" s="5">
        <f t="shared" si="1"/>
        <v>46000</v>
      </c>
      <c r="I11" s="5"/>
    </row>
    <row r="12" spans="1:14" outlineLevel="1" x14ac:dyDescent="0.2">
      <c r="A12" s="6" t="s">
        <v>9</v>
      </c>
      <c r="C12" s="5"/>
      <c r="D12" s="5"/>
      <c r="E12" s="5"/>
      <c r="F12" s="5"/>
      <c r="G12" s="5"/>
      <c r="H12" s="5"/>
      <c r="I12" s="5"/>
    </row>
    <row r="13" spans="1:14" outlineLevel="1" x14ac:dyDescent="0.2">
      <c r="A13" s="15" t="s">
        <v>5</v>
      </c>
      <c r="B13" s="4">
        <v>0.6</v>
      </c>
      <c r="C13" s="5"/>
      <c r="D13" s="5"/>
      <c r="E13" s="5">
        <f>$B13*D11</f>
        <v>116100</v>
      </c>
      <c r="F13" s="5">
        <f>$B13*E11</f>
        <v>98700</v>
      </c>
      <c r="G13" s="5">
        <f>$B13*F11</f>
        <v>71400</v>
      </c>
      <c r="H13" s="5">
        <f>$B13*G11</f>
        <v>43500</v>
      </c>
      <c r="I13" s="5"/>
      <c r="K13">
        <v>116100</v>
      </c>
      <c r="L13">
        <v>98700</v>
      </c>
      <c r="M13">
        <v>71400</v>
      </c>
      <c r="N13">
        <v>43500</v>
      </c>
    </row>
    <row r="14" spans="1:14" outlineLevel="1" x14ac:dyDescent="0.2">
      <c r="A14" s="15" t="s">
        <v>6</v>
      </c>
      <c r="B14" s="4">
        <v>0.4</v>
      </c>
      <c r="C14" s="5"/>
      <c r="D14" s="5"/>
      <c r="E14" s="9">
        <f>$B14*C11</f>
        <v>73000</v>
      </c>
      <c r="F14" s="9">
        <f>$B14*D11</f>
        <v>77400</v>
      </c>
      <c r="G14" s="9">
        <f>$B14*E11</f>
        <v>65800</v>
      </c>
      <c r="H14" s="9">
        <f>$B14*F11</f>
        <v>47600</v>
      </c>
      <c r="I14" s="5"/>
      <c r="K14">
        <v>73000</v>
      </c>
      <c r="L14">
        <v>77400</v>
      </c>
      <c r="M14">
        <v>65800</v>
      </c>
      <c r="N14">
        <v>47600</v>
      </c>
    </row>
    <row r="15" spans="1:14" s="14" customFormat="1" ht="16" outlineLevel="1" thickBot="1" x14ac:dyDescent="0.25">
      <c r="A15" s="10" t="s">
        <v>10</v>
      </c>
      <c r="B15" s="11"/>
      <c r="C15" s="12"/>
      <c r="D15" s="12"/>
      <c r="E15" s="13">
        <f>SUM(E13:E14)</f>
        <v>189100</v>
      </c>
      <c r="F15" s="13">
        <f>SUM(F13:F14)</f>
        <v>176100</v>
      </c>
      <c r="G15" s="13">
        <f>SUM(G13:G14)</f>
        <v>137200</v>
      </c>
      <c r="H15" s="13">
        <f>SUM(H13:H14)</f>
        <v>91100</v>
      </c>
      <c r="I15" s="12"/>
      <c r="K15" s="14">
        <f>SUM(K13:K14)</f>
        <v>189100</v>
      </c>
      <c r="L15" s="14">
        <f t="shared" ref="L15:N15" si="2">SUM(L13:L14)</f>
        <v>176100</v>
      </c>
      <c r="M15" s="14">
        <f t="shared" si="2"/>
        <v>137200</v>
      </c>
      <c r="N15" s="14">
        <f t="shared" si="2"/>
        <v>91100</v>
      </c>
    </row>
    <row r="16" spans="1:14" ht="16" outlineLevel="1" thickTop="1" x14ac:dyDescent="0.2">
      <c r="C16" s="5"/>
      <c r="D16" s="5"/>
      <c r="E16" s="5"/>
      <c r="F16" s="5"/>
      <c r="G16" s="5"/>
      <c r="H16" s="5"/>
      <c r="I16" s="5"/>
    </row>
    <row r="17" spans="1:9" outlineLevel="1" collapsed="1" x14ac:dyDescent="0.2">
      <c r="A17" s="3" t="s">
        <v>3</v>
      </c>
      <c r="C17" s="5"/>
      <c r="D17" s="5"/>
      <c r="E17" s="5">
        <f>E10</f>
        <v>362700</v>
      </c>
      <c r="F17" s="5">
        <f>F10</f>
        <v>360500</v>
      </c>
      <c r="G17" s="5">
        <f>G10</f>
        <v>301300</v>
      </c>
      <c r="H17" s="5">
        <f>H10</f>
        <v>214450</v>
      </c>
      <c r="I17" s="5">
        <f>I10</f>
        <v>0</v>
      </c>
    </row>
    <row r="18" spans="1:9" outlineLevel="1" x14ac:dyDescent="0.2">
      <c r="A18" s="6" t="s">
        <v>11</v>
      </c>
      <c r="C18" s="5"/>
      <c r="D18" s="5"/>
      <c r="E18" s="5"/>
      <c r="F18" s="5"/>
      <c r="G18" s="5"/>
      <c r="H18" s="5"/>
      <c r="I18" s="5"/>
    </row>
    <row r="19" spans="1:9" outlineLevel="1" x14ac:dyDescent="0.2">
      <c r="A19" s="15" t="s">
        <v>12</v>
      </c>
      <c r="C19" s="5"/>
      <c r="D19" s="5"/>
      <c r="E19" s="21">
        <f>E15</f>
        <v>189100</v>
      </c>
      <c r="F19" s="21">
        <f>F15</f>
        <v>176100</v>
      </c>
      <c r="G19" s="21">
        <f>G15</f>
        <v>137200</v>
      </c>
      <c r="H19" s="21">
        <f>H15</f>
        <v>91100</v>
      </c>
      <c r="I19" s="5"/>
    </row>
    <row r="20" spans="1:9" outlineLevel="1" x14ac:dyDescent="0.2">
      <c r="A20" s="15" t="s">
        <v>13</v>
      </c>
      <c r="B20" s="4">
        <v>0.2</v>
      </c>
      <c r="C20" s="5"/>
      <c r="D20" s="5"/>
      <c r="E20" s="21">
        <f>$B20*E5</f>
        <v>77400</v>
      </c>
      <c r="F20" s="21">
        <f>$B20*F5</f>
        <v>65800</v>
      </c>
      <c r="G20" s="21">
        <f>$B20*G5</f>
        <v>47600</v>
      </c>
      <c r="H20" s="21">
        <f>$B20*H5</f>
        <v>29000</v>
      </c>
      <c r="I20" s="5"/>
    </row>
    <row r="21" spans="1:9" outlineLevel="1" x14ac:dyDescent="0.2">
      <c r="A21" s="15" t="s">
        <v>14</v>
      </c>
      <c r="C21" s="5"/>
      <c r="D21" s="5"/>
      <c r="E21" s="21">
        <v>10000</v>
      </c>
      <c r="F21" s="21">
        <v>10000</v>
      </c>
      <c r="G21" s="21">
        <v>10000</v>
      </c>
      <c r="H21" s="21">
        <v>10000</v>
      </c>
      <c r="I21" s="5"/>
    </row>
    <row r="22" spans="1:9" outlineLevel="1" x14ac:dyDescent="0.2">
      <c r="A22" s="15" t="s">
        <v>15</v>
      </c>
      <c r="C22" s="5"/>
      <c r="D22" s="5"/>
      <c r="E22" s="21">
        <v>30000</v>
      </c>
      <c r="F22" s="21">
        <v>0</v>
      </c>
      <c r="G22" s="21">
        <v>0</v>
      </c>
      <c r="H22" s="21">
        <v>30000</v>
      </c>
      <c r="I22" s="5"/>
    </row>
    <row r="23" spans="1:9" outlineLevel="1" x14ac:dyDescent="0.2">
      <c r="A23" s="15" t="s">
        <v>50</v>
      </c>
      <c r="C23" s="5"/>
      <c r="D23" s="5"/>
      <c r="E23" s="21">
        <f>IF(D34&gt;0, D34*$D$39, D34*$D$40)</f>
        <v>0</v>
      </c>
      <c r="F23" s="21">
        <f>IF(E34&gt;0, E34*$D$39, E34*$D$40)</f>
        <v>92</v>
      </c>
      <c r="G23" s="21">
        <f>IF(F34&gt;0, F34*$D$39, F34*$D$40)</f>
        <v>701.94666666666672</v>
      </c>
      <c r="H23" s="21">
        <f>IF(G34&gt;0, G34*$D$39, G34*$D$40)</f>
        <v>1403.8933333333334</v>
      </c>
      <c r="I23" s="5"/>
    </row>
    <row r="24" spans="1:9" outlineLevel="1" x14ac:dyDescent="0.2">
      <c r="A24" s="15" t="s">
        <v>16</v>
      </c>
      <c r="C24" s="5"/>
      <c r="D24" s="5"/>
      <c r="E24" s="21">
        <v>50000</v>
      </c>
      <c r="F24" s="21">
        <v>0</v>
      </c>
      <c r="G24" s="21">
        <v>0</v>
      </c>
      <c r="H24" s="21">
        <v>0</v>
      </c>
      <c r="I24" s="5"/>
    </row>
    <row r="25" spans="1:9" outlineLevel="1" x14ac:dyDescent="0.2">
      <c r="A25" s="15" t="s">
        <v>17</v>
      </c>
      <c r="C25" s="5"/>
      <c r="D25" s="5"/>
      <c r="E25" s="21">
        <v>25000</v>
      </c>
      <c r="F25" s="21">
        <v>0</v>
      </c>
      <c r="G25" s="21">
        <v>0</v>
      </c>
      <c r="H25" s="21">
        <v>25000</v>
      </c>
      <c r="I25" s="5"/>
    </row>
    <row r="26" spans="1:9" outlineLevel="1" x14ac:dyDescent="0.2">
      <c r="A26" s="15" t="s">
        <v>18</v>
      </c>
      <c r="C26" s="5"/>
      <c r="D26" s="5"/>
      <c r="E26" s="22">
        <v>0</v>
      </c>
      <c r="F26" s="22">
        <v>200000</v>
      </c>
      <c r="G26" s="22">
        <v>0</v>
      </c>
      <c r="H26" s="22">
        <v>0</v>
      </c>
      <c r="I26" s="5"/>
    </row>
    <row r="27" spans="1:9" s="14" customFormat="1" outlineLevel="1" x14ac:dyDescent="0.2">
      <c r="A27" s="10" t="s">
        <v>19</v>
      </c>
      <c r="B27" s="11"/>
      <c r="C27" s="12"/>
      <c r="D27" s="23"/>
      <c r="E27" s="23">
        <f>SUM(E19:E26)</f>
        <v>381500</v>
      </c>
      <c r="F27" s="23">
        <f>SUM(F19:F26)</f>
        <v>451992</v>
      </c>
      <c r="G27" s="23">
        <f>SUM(G19:G26)</f>
        <v>195501.94666666666</v>
      </c>
      <c r="H27" s="23">
        <f>SUM(H19:H26)</f>
        <v>186503.89333333334</v>
      </c>
      <c r="I27" s="12"/>
    </row>
    <row r="28" spans="1:9" x14ac:dyDescent="0.2">
      <c r="A28" s="3" t="s">
        <v>20</v>
      </c>
      <c r="C28" s="5"/>
      <c r="D28" s="21"/>
      <c r="E28" s="21">
        <f>D33</f>
        <v>20000</v>
      </c>
      <c r="F28" s="21">
        <f>E33</f>
        <v>15000</v>
      </c>
      <c r="G28" s="21">
        <f>F33</f>
        <v>15000</v>
      </c>
      <c r="H28" s="21">
        <f>G33</f>
        <v>226090.05333333334</v>
      </c>
      <c r="I28" s="5"/>
    </row>
    <row r="29" spans="1:9" x14ac:dyDescent="0.2">
      <c r="A29" s="3" t="s">
        <v>21</v>
      </c>
      <c r="C29" s="5"/>
      <c r="D29" s="21"/>
      <c r="E29" s="21">
        <f>E17-E27</f>
        <v>-18800</v>
      </c>
      <c r="F29" s="21">
        <f>F17-F27</f>
        <v>-91492</v>
      </c>
      <c r="G29" s="21">
        <f>G17-G27</f>
        <v>105798.05333333334</v>
      </c>
      <c r="H29" s="21">
        <f>H17-H27</f>
        <v>27946.106666666659</v>
      </c>
      <c r="I29" s="5"/>
    </row>
    <row r="30" spans="1:9" x14ac:dyDescent="0.2">
      <c r="A30" s="3" t="s">
        <v>22</v>
      </c>
      <c r="C30" s="5"/>
      <c r="D30" s="21"/>
      <c r="E30" s="21">
        <f>SUM(E28:E29)</f>
        <v>1200</v>
      </c>
      <c r="F30" s="21">
        <f>SUM(F28:F29)</f>
        <v>-76492</v>
      </c>
      <c r="G30" s="21">
        <f>SUM(G28:G29)</f>
        <v>120798.05333333334</v>
      </c>
      <c r="H30" s="21">
        <f>SUM(H28:H29)</f>
        <v>254036.16</v>
      </c>
      <c r="I30" s="5"/>
    </row>
    <row r="31" spans="1:9" x14ac:dyDescent="0.2">
      <c r="A31" s="3" t="s">
        <v>23</v>
      </c>
      <c r="C31" s="5"/>
      <c r="D31" s="21"/>
      <c r="E31" s="21">
        <f>IF(E30&lt;=$B$37, IF(D34&lt;0, MAX($B$37+D34-E30, 0), $B$37-E30), IF(D34&gt;0, MIN(D34, E30-$B$37),0))</f>
        <v>13800</v>
      </c>
      <c r="F31" s="21">
        <f>IF(F30&lt;=$B$37, IF(E34&lt;0, MAX($B$37+E34-F30, 0), $B$37-F30), IF(E34&gt;0, MIN(E34, F30-$B$37),0))</f>
        <v>91492</v>
      </c>
      <c r="G31" s="21">
        <f>IF(G30&lt;=$B$37, IF(F34&lt;0, MAX($B$37+F34-G30, 0), $B$37-G30), IF(F34&gt;0, MIN(F34, G30-$B$37),0))</f>
        <v>105292</v>
      </c>
      <c r="H31" s="21">
        <f>IF(H30&lt;=$B$37, IF(G34&lt;0, MAX($B$37+G34-H30, 0), $B$37-H30), IF(G34&gt;0, MIN(G34, H30-$B$37),0))</f>
        <v>210584</v>
      </c>
      <c r="I31" s="5"/>
    </row>
    <row r="32" spans="1:9" ht="16" thickBot="1" x14ac:dyDescent="0.25">
      <c r="A32" s="3" t="s">
        <v>51</v>
      </c>
      <c r="C32" s="5"/>
      <c r="D32" s="21"/>
      <c r="E32" s="21"/>
      <c r="F32" s="21"/>
      <c r="G32" s="21"/>
      <c r="H32" s="21"/>
      <c r="I32" s="5"/>
    </row>
    <row r="33" spans="1:10" ht="17" thickTop="1" thickBot="1" x14ac:dyDescent="0.25">
      <c r="A33" s="25" t="s">
        <v>24</v>
      </c>
      <c r="B33" s="26"/>
      <c r="C33" s="27"/>
      <c r="D33" s="28">
        <v>20000</v>
      </c>
      <c r="E33" s="28">
        <f>SUM(E30:E31)</f>
        <v>15000</v>
      </c>
      <c r="F33" s="28">
        <f>SUM(F30:F31)</f>
        <v>15000</v>
      </c>
      <c r="G33" s="28">
        <f>SUM(G30:G31)</f>
        <v>226090.05333333334</v>
      </c>
      <c r="H33" s="28">
        <f>SUM(H30:H31)</f>
        <v>464620.16000000003</v>
      </c>
    </row>
    <row r="34" spans="1:10" ht="16" thickTop="1" x14ac:dyDescent="0.2">
      <c r="A34" s="32" t="s">
        <v>27</v>
      </c>
      <c r="B34" s="29"/>
      <c r="C34" s="30"/>
      <c r="D34" s="31">
        <f>C34+D31-D32</f>
        <v>0</v>
      </c>
      <c r="E34" s="31">
        <f>D34+E31-E32</f>
        <v>13800</v>
      </c>
      <c r="F34" s="31">
        <f>E34+F31-F32</f>
        <v>105292</v>
      </c>
      <c r="G34" s="31">
        <f>F34+G31-G32</f>
        <v>210584</v>
      </c>
      <c r="H34" s="31">
        <f>G34+H31-H32</f>
        <v>421168</v>
      </c>
      <c r="J34" s="24">
        <f>MAX(D34:H34)</f>
        <v>421168</v>
      </c>
    </row>
    <row r="35" spans="1:10" x14ac:dyDescent="0.2">
      <c r="A35" s="32" t="s">
        <v>52</v>
      </c>
      <c r="B35" s="29"/>
      <c r="C35" s="30"/>
      <c r="D35" s="31"/>
      <c r="E35" s="31">
        <f>D35+E23</f>
        <v>0</v>
      </c>
      <c r="F35" s="31">
        <f>E35+F23</f>
        <v>92</v>
      </c>
      <c r="G35" s="31">
        <f>F35+G23</f>
        <v>793.94666666666672</v>
      </c>
      <c r="H35" s="31">
        <f>G35+H23</f>
        <v>2197.84</v>
      </c>
      <c r="J35" s="24"/>
    </row>
    <row r="36" spans="1:10" x14ac:dyDescent="0.2">
      <c r="A36" s="3" t="s">
        <v>25</v>
      </c>
      <c r="D36" s="24"/>
      <c r="E36" s="24"/>
      <c r="F36" s="24"/>
      <c r="G36" s="24"/>
      <c r="H36" s="24"/>
    </row>
    <row r="37" spans="1:10" x14ac:dyDescent="0.2">
      <c r="A37" s="3" t="s">
        <v>26</v>
      </c>
      <c r="B37" s="5">
        <v>15000</v>
      </c>
      <c r="D37" s="24"/>
      <c r="E37" s="24"/>
      <c r="F37" s="24"/>
      <c r="G37" s="24"/>
      <c r="H37" s="24"/>
    </row>
    <row r="38" spans="1:10" x14ac:dyDescent="0.2">
      <c r="A38" s="3" t="s">
        <v>46</v>
      </c>
      <c r="B38" s="46">
        <v>40000</v>
      </c>
    </row>
    <row r="39" spans="1:10" x14ac:dyDescent="0.2">
      <c r="A39" s="3" t="s">
        <v>47</v>
      </c>
      <c r="B39" s="4">
        <v>0.08</v>
      </c>
      <c r="C39" t="s">
        <v>49</v>
      </c>
      <c r="D39" s="47">
        <f>B39/12</f>
        <v>6.6666666666666671E-3</v>
      </c>
    </row>
    <row r="40" spans="1:10" x14ac:dyDescent="0.2">
      <c r="A40" s="3" t="s">
        <v>48</v>
      </c>
      <c r="B40" s="4">
        <v>0.06</v>
      </c>
      <c r="C40" t="s">
        <v>49</v>
      </c>
      <c r="D40" s="47">
        <f>B40/12</f>
        <v>5.0000000000000001E-3</v>
      </c>
    </row>
  </sheetData>
  <scenarios current="0" sqref="J32">
    <scenario name="Expenditure in June" locked="1" count="4" user="Patricia Brockman" comment="Created by Patricia Brockman on 7/11/2021_x000a_Modified by Patricia Brockman on 7/11/2021">
      <inputCells r="E26" val="200000" numFmtId="3"/>
      <inputCells r="F26" val="0" numFmtId="3"/>
      <inputCells r="G26" val="0" numFmtId="3"/>
      <inputCells r="H26" val="0" numFmtId="3"/>
    </scenario>
    <scenario name="Expenditure in July" locked="1" count="4" user="Patricia Brockman" comment="Created by Patricia Brockman on 7/11/2021">
      <inputCells r="E26" val="0" numFmtId="3"/>
      <inputCells r="F26" val="200000" numFmtId="3"/>
      <inputCells r="G26" val="0" numFmtId="3"/>
      <inputCells r="H26" val="0" numFmtId="3"/>
    </scenario>
    <scenario name="Expenditure in August" locked="1" count="4" user="Patricia Brockman" comment="Created by Patricia Brockman on 7/11/2021">
      <inputCells r="E26" val="0" numFmtId="3"/>
      <inputCells r="F26" val="0" numFmtId="3"/>
      <inputCells r="G26" val="200000" numFmtId="3"/>
      <inputCells r="H26" val="0" numFmtId="3"/>
    </scenario>
    <scenario name="Expenditure in September" locked="1" count="4" user="Patricia Brockman" comment="Created by Patricia Brockman on 7/11/2021">
      <inputCells r="E26" val="0" numFmtId="3"/>
      <inputCells r="F26" val="0" numFmtId="3"/>
      <inputCells r="G26" val="0" numFmtId="3"/>
      <inputCells r="H26" val="200000" numFmtId="3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Scenario Summary</vt:lpstr>
      <vt:lpstr>Cash Budget</vt:lpstr>
      <vt:lpstr>Complex Cash Budget</vt:lpstr>
      <vt:lpstr>'Complex Cash Budget'!August</vt:lpstr>
      <vt:lpstr>August</vt:lpstr>
      <vt:lpstr>'Complex Cash Budget'!July</vt:lpstr>
      <vt:lpstr>July</vt:lpstr>
      <vt:lpstr>'Complex Cash Budget'!June</vt:lpstr>
      <vt:lpstr>June</vt:lpstr>
      <vt:lpstr>'Complex Cash Budget'!Max</vt:lpstr>
      <vt:lpstr>Max</vt:lpstr>
      <vt:lpstr>'Complex Cash Budget'!Max_Borrowing</vt:lpstr>
      <vt:lpstr>Max_Borrowing</vt:lpstr>
      <vt:lpstr>'Complex Cash Budget'!September</vt:lpstr>
      <vt:lpstr>September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Adkins,Joni</dc:creator>
  <cp:lastModifiedBy>Brockman,Patricia L</cp:lastModifiedBy>
  <dcterms:created xsi:type="dcterms:W3CDTF">2021-07-04T15:51:30Z</dcterms:created>
  <dcterms:modified xsi:type="dcterms:W3CDTF">2022-05-02T00:27:01Z</dcterms:modified>
</cp:coreProperties>
</file>