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patriciabrockman/Downloads/"/>
    </mc:Choice>
  </mc:AlternateContent>
  <xr:revisionPtr revIDLastSave="0" documentId="8_{CBA4E067-AE55-1341-B392-25EEF5B790AA}" xr6:coauthVersionLast="47" xr6:coauthVersionMax="47" xr10:uidLastSave="{00000000-0000-0000-0000-000000000000}"/>
  <bookViews>
    <workbookView xWindow="3540" yWindow="500" windowWidth="25260" windowHeight="16300" activeTab="2" xr2:uid="{00000000-000D-0000-FFFF-FFFF00000000}"/>
  </bookViews>
  <sheets>
    <sheet name="AMZN Quarterly Revenue" sheetId="2" r:id="rId1"/>
    <sheet name="Regression Analysis" sheetId="4" r:id="rId2"/>
    <sheet name="with Dummy Variables" sheetId="5" r:id="rId3"/>
    <sheet name="AMZN Annual Revenue" sheetId="3" r:id="rId4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6" i="5" l="1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E2" i="5"/>
  <c r="D2" i="5"/>
  <c r="C2" i="5"/>
  <c r="F37" i="5"/>
  <c r="F36" i="5"/>
  <c r="F35" i="5"/>
  <c r="F34" i="5"/>
  <c r="F33" i="5"/>
  <c r="F32" i="5"/>
  <c r="F31" i="5"/>
  <c r="I30" i="5"/>
  <c r="F30" i="5"/>
  <c r="I29" i="5"/>
  <c r="J29" i="5" s="1"/>
  <c r="F29" i="5"/>
  <c r="I28" i="5"/>
  <c r="F28" i="5"/>
  <c r="I27" i="5"/>
  <c r="J27" i="5" s="1"/>
  <c r="F27" i="5"/>
  <c r="I26" i="5"/>
  <c r="J26" i="5" s="1"/>
  <c r="F26" i="5"/>
  <c r="I25" i="5"/>
  <c r="J25" i="5" s="1"/>
  <c r="F25" i="5"/>
  <c r="I24" i="5"/>
  <c r="F24" i="5"/>
  <c r="I23" i="5"/>
  <c r="J23" i="5" s="1"/>
  <c r="F23" i="5"/>
  <c r="I22" i="5"/>
  <c r="F22" i="5"/>
  <c r="I21" i="5"/>
  <c r="J21" i="5" s="1"/>
  <c r="F21" i="5"/>
  <c r="I20" i="5"/>
  <c r="F20" i="5"/>
  <c r="I19" i="5"/>
  <c r="J19" i="5" s="1"/>
  <c r="F19" i="5"/>
  <c r="I18" i="5"/>
  <c r="J18" i="5" s="1"/>
  <c r="F18" i="5"/>
  <c r="I17" i="5"/>
  <c r="J17" i="5" s="1"/>
  <c r="F17" i="5"/>
  <c r="I16" i="5"/>
  <c r="F16" i="5"/>
  <c r="I15" i="5"/>
  <c r="J15" i="5" s="1"/>
  <c r="F15" i="5"/>
  <c r="I14" i="5"/>
  <c r="F14" i="5"/>
  <c r="I13" i="5"/>
  <c r="J13" i="5" s="1"/>
  <c r="F13" i="5"/>
  <c r="I12" i="5"/>
  <c r="F12" i="5"/>
  <c r="I11" i="5"/>
  <c r="J11" i="5" s="1"/>
  <c r="F11" i="5"/>
  <c r="I10" i="5"/>
  <c r="J10" i="5" s="1"/>
  <c r="F10" i="5"/>
  <c r="I9" i="5"/>
  <c r="J9" i="5" s="1"/>
  <c r="F9" i="5"/>
  <c r="I8" i="5"/>
  <c r="F8" i="5"/>
  <c r="N7" i="5"/>
  <c r="I7" i="5"/>
  <c r="J7" i="5" s="1"/>
  <c r="F7" i="5"/>
  <c r="N6" i="5"/>
  <c r="I6" i="5"/>
  <c r="F6" i="5"/>
  <c r="N5" i="5"/>
  <c r="I5" i="5"/>
  <c r="J5" i="5" s="1"/>
  <c r="F5" i="5"/>
  <c r="N4" i="5"/>
  <c r="I4" i="5"/>
  <c r="J4" i="5" s="1"/>
  <c r="F4" i="5"/>
  <c r="N3" i="5"/>
  <c r="F3" i="5"/>
  <c r="N2" i="5"/>
  <c r="F2" i="5"/>
  <c r="C38" i="4"/>
  <c r="C37" i="4"/>
  <c r="C36" i="4"/>
  <c r="C35" i="4"/>
  <c r="C34" i="4"/>
  <c r="J37" i="4"/>
  <c r="J39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C33" i="4"/>
  <c r="C32" i="4"/>
  <c r="C31" i="4"/>
  <c r="E30" i="4"/>
  <c r="F30" i="4" s="1"/>
  <c r="C30" i="4"/>
  <c r="E29" i="4"/>
  <c r="C29" i="4"/>
  <c r="E28" i="4"/>
  <c r="C28" i="4"/>
  <c r="E27" i="4"/>
  <c r="F27" i="4" s="1"/>
  <c r="C27" i="4"/>
  <c r="E26" i="4"/>
  <c r="F26" i="4" s="1"/>
  <c r="C26" i="4"/>
  <c r="E25" i="4"/>
  <c r="C25" i="4"/>
  <c r="E24" i="4"/>
  <c r="C24" i="4"/>
  <c r="E23" i="4"/>
  <c r="F23" i="4" s="1"/>
  <c r="C23" i="4"/>
  <c r="E22" i="4"/>
  <c r="F22" i="4" s="1"/>
  <c r="C22" i="4"/>
  <c r="E21" i="4"/>
  <c r="C21" i="4"/>
  <c r="E20" i="4"/>
  <c r="C20" i="4"/>
  <c r="E19" i="4"/>
  <c r="F19" i="4" s="1"/>
  <c r="C19" i="4"/>
  <c r="E18" i="4"/>
  <c r="F18" i="4" s="1"/>
  <c r="C18" i="4"/>
  <c r="E17" i="4"/>
  <c r="C17" i="4"/>
  <c r="E16" i="4"/>
  <c r="C16" i="4"/>
  <c r="F15" i="4"/>
  <c r="E15" i="4"/>
  <c r="C15" i="4"/>
  <c r="E14" i="4"/>
  <c r="F14" i="4" s="1"/>
  <c r="C14" i="4"/>
  <c r="E13" i="4"/>
  <c r="C13" i="4"/>
  <c r="E12" i="4"/>
  <c r="C12" i="4"/>
  <c r="E11" i="4"/>
  <c r="F11" i="4" s="1"/>
  <c r="C11" i="4"/>
  <c r="E10" i="4"/>
  <c r="F10" i="4" s="1"/>
  <c r="C10" i="4"/>
  <c r="E9" i="4"/>
  <c r="C9" i="4"/>
  <c r="E8" i="4"/>
  <c r="C8" i="4"/>
  <c r="E7" i="4"/>
  <c r="C7" i="4"/>
  <c r="E6" i="4"/>
  <c r="F6" i="4" s="1"/>
  <c r="C6" i="4"/>
  <c r="E5" i="4"/>
  <c r="F5" i="4" s="1"/>
  <c r="C5" i="4"/>
  <c r="E4" i="4"/>
  <c r="F4" i="4" s="1"/>
  <c r="C4" i="4"/>
  <c r="C3" i="4"/>
  <c r="C2" i="4"/>
  <c r="B33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D22" i="2"/>
  <c r="E22" i="2" s="1"/>
  <c r="D21" i="2"/>
  <c r="E21" i="2" s="1"/>
  <c r="D20" i="2"/>
  <c r="E20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D4" i="2"/>
  <c r="E4" i="2" s="1"/>
  <c r="A17" i="3"/>
  <c r="H33" i="4"/>
  <c r="G33" i="2"/>
  <c r="P5" i="5" l="1"/>
  <c r="P3" i="5"/>
  <c r="J6" i="5"/>
  <c r="J14" i="5"/>
  <c r="J22" i="5"/>
  <c r="J30" i="5"/>
  <c r="J8" i="5"/>
  <c r="P2" i="5" s="1"/>
  <c r="J12" i="5"/>
  <c r="J20" i="5"/>
  <c r="J28" i="5"/>
  <c r="J16" i="5"/>
  <c r="J24" i="5"/>
  <c r="F9" i="4"/>
  <c r="F13" i="4"/>
  <c r="F17" i="4"/>
  <c r="F21" i="4"/>
  <c r="F25" i="4"/>
  <c r="F29" i="4"/>
  <c r="F7" i="4"/>
  <c r="L5" i="4" s="1"/>
  <c r="F8" i="4"/>
  <c r="L2" i="4" s="1"/>
  <c r="F12" i="4"/>
  <c r="F16" i="4"/>
  <c r="F20" i="4"/>
  <c r="F24" i="4"/>
  <c r="F28" i="4"/>
  <c r="L4" i="4"/>
  <c r="K5" i="2"/>
  <c r="K2" i="2"/>
  <c r="K3" i="2"/>
  <c r="K4" i="2"/>
  <c r="L4" i="2" s="1"/>
  <c r="P4" i="5" l="1"/>
  <c r="Q4" i="5" s="1"/>
  <c r="L3" i="4"/>
  <c r="L7" i="4" s="1"/>
  <c r="L3" i="2"/>
  <c r="F10" i="2"/>
  <c r="G10" i="2" s="1"/>
  <c r="F26" i="2"/>
  <c r="G26" i="2" s="1"/>
  <c r="F18" i="2"/>
  <c r="G18" i="2" s="1"/>
  <c r="L2" i="2"/>
  <c r="K7" i="2"/>
  <c r="F22" i="2"/>
  <c r="G22" i="2" s="1"/>
  <c r="F6" i="2"/>
  <c r="G6" i="2" s="1"/>
  <c r="L5" i="2"/>
  <c r="F30" i="2"/>
  <c r="G30" i="2" s="1"/>
  <c r="F14" i="2"/>
  <c r="G14" i="2" s="1"/>
  <c r="Q3" i="5" l="1"/>
  <c r="Q5" i="5"/>
  <c r="K15" i="5" s="1"/>
  <c r="Q2" i="5"/>
  <c r="K20" i="5" s="1"/>
  <c r="K7" i="5"/>
  <c r="K11" i="5"/>
  <c r="K23" i="5"/>
  <c r="K19" i="5"/>
  <c r="K27" i="5"/>
  <c r="K17" i="5"/>
  <c r="K9" i="5"/>
  <c r="K5" i="5"/>
  <c r="K25" i="5"/>
  <c r="K21" i="5"/>
  <c r="K29" i="5"/>
  <c r="K13" i="5"/>
  <c r="K16" i="5"/>
  <c r="K12" i="5"/>
  <c r="K26" i="5"/>
  <c r="K18" i="5"/>
  <c r="K10" i="5"/>
  <c r="K30" i="5"/>
  <c r="K6" i="5"/>
  <c r="K14" i="5"/>
  <c r="K22" i="5"/>
  <c r="M3" i="4"/>
  <c r="M4" i="4"/>
  <c r="G10" i="4" s="1"/>
  <c r="M2" i="4"/>
  <c r="G24" i="4" s="1"/>
  <c r="M5" i="4"/>
  <c r="G7" i="4" s="1"/>
  <c r="G15" i="4"/>
  <c r="G19" i="4"/>
  <c r="G26" i="4"/>
  <c r="G30" i="4"/>
  <c r="G14" i="4"/>
  <c r="G18" i="4"/>
  <c r="G22" i="4"/>
  <c r="G6" i="4"/>
  <c r="G13" i="4"/>
  <c r="G29" i="4"/>
  <c r="G9" i="4"/>
  <c r="G17" i="4"/>
  <c r="G5" i="4"/>
  <c r="G21" i="4"/>
  <c r="G25" i="4"/>
  <c r="G8" i="4"/>
  <c r="G20" i="4"/>
  <c r="G4" i="4"/>
  <c r="G16" i="4"/>
  <c r="G28" i="4"/>
  <c r="L7" i="2"/>
  <c r="F8" i="2"/>
  <c r="G8" i="2" s="1"/>
  <c r="F16" i="2"/>
  <c r="G16" i="2" s="1"/>
  <c r="F12" i="2"/>
  <c r="G12" i="2" s="1"/>
  <c r="F4" i="2"/>
  <c r="G4" i="2" s="1"/>
  <c r="F20" i="2"/>
  <c r="G20" i="2" s="1"/>
  <c r="F24" i="2"/>
  <c r="G24" i="2" s="1"/>
  <c r="F28" i="2"/>
  <c r="G28" i="2" s="1"/>
  <c r="F11" i="2"/>
  <c r="G11" i="2" s="1"/>
  <c r="F19" i="2"/>
  <c r="G19" i="2" s="1"/>
  <c r="F23" i="2"/>
  <c r="G23" i="2" s="1"/>
  <c r="F15" i="2"/>
  <c r="G15" i="2" s="1"/>
  <c r="F7" i="2"/>
  <c r="G7" i="2" s="1"/>
  <c r="F27" i="2"/>
  <c r="G27" i="2" s="1"/>
  <c r="F17" i="2"/>
  <c r="G17" i="2" s="1"/>
  <c r="F9" i="2"/>
  <c r="G9" i="2" s="1"/>
  <c r="F25" i="2"/>
  <c r="G25" i="2" s="1"/>
  <c r="F21" i="2"/>
  <c r="G21" i="2" s="1"/>
  <c r="F13" i="2"/>
  <c r="G13" i="2" s="1"/>
  <c r="F29" i="2"/>
  <c r="G29" i="2" s="1"/>
  <c r="F5" i="2"/>
  <c r="G5" i="2" s="1"/>
  <c r="K24" i="5" l="1"/>
  <c r="K28" i="5"/>
  <c r="K8" i="5"/>
  <c r="K4" i="5"/>
  <c r="L4" i="5" s="1"/>
  <c r="M4" i="5" s="1"/>
  <c r="L10" i="5"/>
  <c r="L18" i="5"/>
  <c r="L17" i="5"/>
  <c r="L26" i="5"/>
  <c r="L15" i="5"/>
  <c r="L14" i="5"/>
  <c r="L23" i="5"/>
  <c r="L9" i="5"/>
  <c r="L8" i="5"/>
  <c r="L27" i="5"/>
  <c r="L20" i="5"/>
  <c r="L22" i="5"/>
  <c r="L19" i="5"/>
  <c r="L24" i="5"/>
  <c r="L11" i="5"/>
  <c r="L13" i="5"/>
  <c r="L28" i="5"/>
  <c r="L29" i="5"/>
  <c r="L12" i="5"/>
  <c r="L21" i="5"/>
  <c r="L6" i="5"/>
  <c r="M6" i="5" s="1"/>
  <c r="L25" i="5"/>
  <c r="L30" i="5"/>
  <c r="L16" i="5"/>
  <c r="L5" i="5"/>
  <c r="M5" i="5"/>
  <c r="L7" i="5"/>
  <c r="M7" i="5" s="1"/>
  <c r="G27" i="4"/>
  <c r="G12" i="4"/>
  <c r="G23" i="4"/>
  <c r="H23" i="4" s="1"/>
  <c r="I23" i="4" s="1"/>
  <c r="G11" i="4"/>
  <c r="H11" i="4" s="1"/>
  <c r="I11" i="4" s="1"/>
  <c r="M7" i="4"/>
  <c r="H4" i="4"/>
  <c r="I4" i="4" s="1"/>
  <c r="H20" i="4"/>
  <c r="I20" i="4" s="1"/>
  <c r="H29" i="4"/>
  <c r="I29" i="4" s="1"/>
  <c r="H26" i="4"/>
  <c r="I26" i="4" s="1"/>
  <c r="H10" i="4"/>
  <c r="I10" i="4" s="1"/>
  <c r="H13" i="4"/>
  <c r="I13" i="4"/>
  <c r="H7" i="4"/>
  <c r="I7" i="4" s="1"/>
  <c r="H25" i="4"/>
  <c r="I25" i="4" s="1"/>
  <c r="H21" i="4"/>
  <c r="I21" i="4" s="1"/>
  <c r="H18" i="4"/>
  <c r="I18" i="4" s="1"/>
  <c r="H5" i="4"/>
  <c r="I5" i="4"/>
  <c r="H19" i="4"/>
  <c r="I19" i="4" s="1"/>
  <c r="H9" i="4"/>
  <c r="I9" i="4" s="1"/>
  <c r="H8" i="4"/>
  <c r="I8" i="4" s="1"/>
  <c r="H6" i="4"/>
  <c r="I6" i="4" s="1"/>
  <c r="H28" i="4"/>
  <c r="I28" i="4" s="1"/>
  <c r="H22" i="4"/>
  <c r="I22" i="4" s="1"/>
  <c r="H16" i="4"/>
  <c r="I16" i="4" s="1"/>
  <c r="H27" i="4"/>
  <c r="I27" i="4" s="1"/>
  <c r="H12" i="4"/>
  <c r="I12" i="4"/>
  <c r="H14" i="4"/>
  <c r="I14" i="4" s="1"/>
  <c r="H24" i="4"/>
  <c r="I24" i="4" s="1"/>
  <c r="H17" i="4"/>
  <c r="I17" i="4" s="1"/>
  <c r="H30" i="4"/>
  <c r="I30" i="4" s="1"/>
  <c r="H15" i="4"/>
  <c r="I15" i="4" s="1"/>
</calcChain>
</file>

<file path=xl/sharedStrings.xml><?xml version="1.0" encoding="utf-8"?>
<sst xmlns="http://schemas.openxmlformats.org/spreadsheetml/2006/main" count="105" uniqueCount="42">
  <si>
    <t>Date</t>
  </si>
  <si>
    <t>Sales</t>
  </si>
  <si>
    <t>All figures in millions of dollars</t>
  </si>
  <si>
    <t>Source: Factset, Retrieved on 5/24/2019</t>
  </si>
  <si>
    <t>Raw Seasonals</t>
  </si>
  <si>
    <t>CMA4</t>
  </si>
  <si>
    <t>Qtr</t>
  </si>
  <si>
    <t>Seasonal Index</t>
  </si>
  <si>
    <t>Quarter</t>
  </si>
  <si>
    <t>Raw Factors</t>
  </si>
  <si>
    <t>Normalized Factors</t>
  </si>
  <si>
    <t>Irregular</t>
  </si>
  <si>
    <t>Reconstruction</t>
  </si>
  <si>
    <t>Period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</si>
  <si>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</si>
  <si>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</si>
  <si>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</si>
  <si>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</si>
  <si>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</si>
  <si>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</si>
  <si>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</si>
  <si>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</si>
  <si>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</si>
  <si>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</si>
  <si>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</si>
  <si>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</si>
  <si>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</si>
  <si>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</si>
  <si>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</si>
  <si>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</si>
  <si>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</si>
  <si>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</si>
  <si>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</si>
  <si>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</si>
  <si>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</si>
  <si>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</si>
  <si>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</si>
  <si>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</si>
  <si>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Fit</t>
  </si>
  <si>
    <t>Q1</t>
  </si>
  <si>
    <t>Q2</t>
  </si>
  <si>
    <t>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</si>
</sst>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[$-409]mmm\-yy;@"/>
    <numFmt numFmtId="165" formatCode="_(* #,##0_);_(* \(#,##0\);_(* &quot;-&quot;??_);_(@_)"/>
    <numFmt numFmtId="166" formatCode="#,##0;[Red]\-#,##0"/>
    <numFmt numFmtId="167" formatCode="0.000"/>
  </numFmts>
  <fonts count="6" x14ac:knownFonts="1">
    <font>
      <sz val="11"/>
      <color theme="1"/>
      <name val="Times New Roman"/>
      <family val="2"/>
    </font>
    <font>
      <sz val="11"/>
      <color theme="1"/>
      <name val="Times New Roman"/>
      <family val="2"/>
    </font>
    <font>
      <b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i/>
      <sz val="11"/>
      <color theme="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0" fontId="2" fillId="0" borderId="0" xfId="0" applyFont="1" applyAlignment="1">
      <alignment horizontal="center"/>
    </xf>
    <xf numFmtId="166" fontId="4" fillId="0" borderId="0" xfId="0" applyNumberFormat="1" applyFont="1" applyAlignment="1">
      <alignment horizontal="center"/>
    </xf>
    <xf numFmtId="166" fontId="3" fillId="0" borderId="0" xfId="0" applyNumberFormat="1" applyFont="1"/>
    <xf numFmtId="165" fontId="0" fillId="0" borderId="0" xfId="0" applyNumberFormat="1"/>
    <xf numFmtId="167" fontId="0" fillId="0" borderId="0" xfId="0" applyNumberFormat="1"/>
    <xf numFmtId="1" fontId="0" fillId="0" borderId="0" xfId="0" applyNumberFormat="1"/>
    <xf numFmtId="3" fontId="0" fillId="0" borderId="0" xfId="0" applyNumberFormat="1"/>
    <xf numFmtId="2" fontId="0" fillId="2" borderId="0" xfId="0" applyNumberForma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Continuous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"/>
  <sheetViews>
    <sheetView zoomScaleNormal="100" workbookViewId="0">
      <selection activeCell="G33" sqref="G33"/>
    </sheetView>
  </sheetViews>
  <sheetFormatPr baseColWidth="10" defaultColWidth="8.83203125" defaultRowHeight="14" x14ac:dyDescent="0.15"/>
  <cols>
    <col min="1" max="2" width="8" customWidth="1"/>
    <col min="3" max="3" width="7.83203125" bestFit="1" customWidth="1"/>
    <col min="4" max="4" width="10.1640625" bestFit="1" customWidth="1"/>
    <col min="5" max="5" width="12.33203125" bestFit="1" customWidth="1"/>
    <col min="6" max="6" width="13.1640625" bestFit="1" customWidth="1"/>
    <col min="7" max="7" width="13.1640625" customWidth="1"/>
    <col min="8" max="8" width="13.33203125" bestFit="1" customWidth="1"/>
    <col min="11" max="11" width="12.1640625" bestFit="1" customWidth="1"/>
    <col min="12" max="12" width="16.33203125" bestFit="1" customWidth="1"/>
  </cols>
  <sheetData>
    <row r="1" spans="1:12" x14ac:dyDescent="0.15">
      <c r="A1" s="3" t="s">
        <v>0</v>
      </c>
      <c r="B1" s="3" t="s">
        <v>6</v>
      </c>
      <c r="C1" s="3" t="s">
        <v>1</v>
      </c>
      <c r="D1" t="s">
        <v>5</v>
      </c>
      <c r="E1" t="s">
        <v>4</v>
      </c>
      <c r="F1" s="3" t="s">
        <v>7</v>
      </c>
      <c r="G1" s="3" t="s">
        <v>11</v>
      </c>
      <c r="H1" s="3" t="s">
        <v>12</v>
      </c>
      <c r="J1" t="s">
        <v>8</v>
      </c>
      <c r="K1" t="s">
        <v>9</v>
      </c>
      <c r="L1" t="s">
        <v>10</v>
      </c>
    </row>
    <row r="2" spans="1:12" x14ac:dyDescent="0.15">
      <c r="A2" s="1">
        <v>40816</v>
      </c>
      <c r="B2" s="8">
        <f>MONTH(A2)/3</f>
        <v>3</v>
      </c>
      <c r="C2" s="2">
        <v>10876</v>
      </c>
      <c r="J2">
        <v>1</v>
      </c>
      <c r="K2">
        <f>AVERAGEIF($B$4:$B$30, J2, $E$4:$E$30)</f>
        <v>0.93736690727753835</v>
      </c>
      <c r="L2">
        <f>K2/AVERAGE($K$2:$K$5)</f>
        <v>0.93838296859374026</v>
      </c>
    </row>
    <row r="3" spans="1:12" x14ac:dyDescent="0.15">
      <c r="A3" s="1">
        <v>40908</v>
      </c>
      <c r="B3" s="8">
        <f t="shared" ref="B3:B33" si="0">MONTH(A3)/3</f>
        <v>4</v>
      </c>
      <c r="C3" s="2">
        <v>17431</v>
      </c>
      <c r="J3">
        <v>2</v>
      </c>
      <c r="K3">
        <f t="shared" ref="K3:K5" si="1">AVERAGEIF($B$4:$B$30, J3, $E$4:$E$30)</f>
        <v>0.8953115137962071</v>
      </c>
      <c r="L3">
        <f t="shared" ref="L3:L5" si="2">K3/AVERAGE($K$2:$K$5)</f>
        <v>0.89628198905840795</v>
      </c>
    </row>
    <row r="4" spans="1:12" x14ac:dyDescent="0.15">
      <c r="A4" s="1">
        <v>40999</v>
      </c>
      <c r="B4" s="8">
        <f t="shared" si="0"/>
        <v>1</v>
      </c>
      <c r="C4" s="2">
        <v>13185</v>
      </c>
      <c r="D4" s="6">
        <f>AVERAGE(AVERAGE(C2:C5), AVERAGE(C3:C6))</f>
        <v>13947.75</v>
      </c>
      <c r="E4" s="7">
        <f>C4/D4</f>
        <v>0.94531376028391678</v>
      </c>
      <c r="F4" s="7">
        <f>VLOOKUP(B4, $J$2:$L$5, 3)</f>
        <v>0.93838296859374026</v>
      </c>
      <c r="G4" s="7">
        <f>C4/(D4*F4)</f>
        <v>1.0073858881950544</v>
      </c>
      <c r="H4" s="9">
        <f>D4*F4*G4</f>
        <v>13185</v>
      </c>
      <c r="J4">
        <v>3</v>
      </c>
      <c r="K4">
        <f t="shared" si="1"/>
        <v>0.9208617866153691</v>
      </c>
      <c r="L4">
        <f t="shared" si="2"/>
        <v>0.92185995716276548</v>
      </c>
    </row>
    <row r="5" spans="1:12" x14ac:dyDescent="0.15">
      <c r="A5" s="1">
        <v>41090</v>
      </c>
      <c r="B5" s="8">
        <f t="shared" si="0"/>
        <v>2</v>
      </c>
      <c r="C5" s="2">
        <v>12834</v>
      </c>
      <c r="D5" s="6">
        <f t="shared" ref="D5:D30" si="3">AVERAGE(AVERAGE(C3:C6), AVERAGE(C4:C7))</f>
        <v>14793.625</v>
      </c>
      <c r="E5" s="7">
        <f t="shared" ref="E5:E30" si="4">C5/D5</f>
        <v>0.86753584736668665</v>
      </c>
      <c r="F5" s="7">
        <f t="shared" ref="F5:F30" si="5">VLOOKUP(B5, $J$2:$L$5, 3)</f>
        <v>0.89628198905840795</v>
      </c>
      <c r="G5" s="7">
        <f t="shared" ref="G5:G30" si="6">C5/(D5*F5)</f>
        <v>0.96792734647951517</v>
      </c>
      <c r="H5" s="9">
        <f t="shared" ref="H5:H30" si="7">D5*F5*G5</f>
        <v>12834</v>
      </c>
      <c r="J5">
        <v>4</v>
      </c>
      <c r="K5">
        <f t="shared" si="1"/>
        <v>1.2421286765502293</v>
      </c>
      <c r="L5">
        <f t="shared" si="2"/>
        <v>1.2434750851850864</v>
      </c>
    </row>
    <row r="6" spans="1:12" x14ac:dyDescent="0.15">
      <c r="A6" s="1">
        <v>41182</v>
      </c>
      <c r="B6" s="8">
        <f t="shared" si="0"/>
        <v>3</v>
      </c>
      <c r="C6" s="2">
        <v>13806</v>
      </c>
      <c r="D6" s="6">
        <f t="shared" si="3"/>
        <v>15633.875</v>
      </c>
      <c r="E6" s="7">
        <f t="shared" si="4"/>
        <v>0.88308240919157921</v>
      </c>
      <c r="F6" s="7">
        <f t="shared" si="5"/>
        <v>0.92185995716276548</v>
      </c>
      <c r="G6" s="7">
        <f t="shared" si="6"/>
        <v>0.95793553275647958</v>
      </c>
      <c r="H6" s="9">
        <f t="shared" si="7"/>
        <v>13806</v>
      </c>
    </row>
    <row r="7" spans="1:12" x14ac:dyDescent="0.15">
      <c r="A7" s="1">
        <v>41274</v>
      </c>
      <c r="B7" s="8">
        <f t="shared" si="0"/>
        <v>4</v>
      </c>
      <c r="C7" s="2">
        <v>21268</v>
      </c>
      <c r="D7" s="6">
        <f t="shared" si="3"/>
        <v>16353.25</v>
      </c>
      <c r="E7" s="7">
        <f t="shared" si="4"/>
        <v>1.3005365905859692</v>
      </c>
      <c r="F7" s="7">
        <f t="shared" si="5"/>
        <v>1.2434750851850864</v>
      </c>
      <c r="G7" s="7">
        <f t="shared" si="6"/>
        <v>1.0458887404184614</v>
      </c>
      <c r="H7" s="9">
        <f t="shared" si="7"/>
        <v>21267.999999999996</v>
      </c>
      <c r="K7">
        <f>SUM(K2:K5)</f>
        <v>3.9956688842393437</v>
      </c>
      <c r="L7">
        <f>SUM(L2:L5)</f>
        <v>4</v>
      </c>
    </row>
    <row r="8" spans="1:12" x14ac:dyDescent="0.15">
      <c r="A8" s="1">
        <v>41364</v>
      </c>
      <c r="B8" s="8">
        <f t="shared" si="0"/>
        <v>1</v>
      </c>
      <c r="C8" s="2">
        <v>16070</v>
      </c>
      <c r="D8" s="6">
        <f t="shared" si="3"/>
        <v>17122.75</v>
      </c>
      <c r="E8" s="7">
        <f t="shared" si="4"/>
        <v>0.93851746944854064</v>
      </c>
      <c r="F8" s="7">
        <f t="shared" si="5"/>
        <v>0.93838296859374026</v>
      </c>
      <c r="G8" s="7">
        <f t="shared" si="6"/>
        <v>1.0001433325830731</v>
      </c>
      <c r="H8" s="9">
        <f t="shared" si="7"/>
        <v>16069.999999999998</v>
      </c>
    </row>
    <row r="9" spans="1:12" x14ac:dyDescent="0.15">
      <c r="A9" s="1">
        <v>41455</v>
      </c>
      <c r="B9" s="8">
        <f t="shared" si="0"/>
        <v>2</v>
      </c>
      <c r="C9" s="2">
        <v>15704</v>
      </c>
      <c r="D9" s="6">
        <f t="shared" si="3"/>
        <v>18073.375</v>
      </c>
      <c r="E9" s="7">
        <f t="shared" si="4"/>
        <v>0.86890246011052175</v>
      </c>
      <c r="F9" s="7">
        <f t="shared" si="5"/>
        <v>0.89628198905840795</v>
      </c>
      <c r="G9" s="7">
        <f t="shared" si="6"/>
        <v>0.96945210404523485</v>
      </c>
      <c r="H9" s="9">
        <f t="shared" si="7"/>
        <v>15704</v>
      </c>
    </row>
    <row r="10" spans="1:12" x14ac:dyDescent="0.15">
      <c r="A10" s="1">
        <v>41547</v>
      </c>
      <c r="B10" s="8">
        <f t="shared" si="0"/>
        <v>3</v>
      </c>
      <c r="C10" s="2">
        <v>17092</v>
      </c>
      <c r="D10" s="6">
        <f t="shared" si="3"/>
        <v>19072.125</v>
      </c>
      <c r="E10" s="7">
        <f t="shared" si="4"/>
        <v>0.89617701226266078</v>
      </c>
      <c r="F10" s="7">
        <f t="shared" si="5"/>
        <v>0.92185995716276548</v>
      </c>
      <c r="G10" s="7">
        <f t="shared" si="6"/>
        <v>0.97214007973711125</v>
      </c>
      <c r="H10" s="9">
        <f t="shared" si="7"/>
        <v>17092</v>
      </c>
    </row>
    <row r="11" spans="1:12" x14ac:dyDescent="0.15">
      <c r="A11" s="1">
        <v>41639</v>
      </c>
      <c r="B11" s="8">
        <f t="shared" si="0"/>
        <v>4</v>
      </c>
      <c r="C11" s="2">
        <v>25587</v>
      </c>
      <c r="D11" s="6">
        <f t="shared" si="3"/>
        <v>19985.5</v>
      </c>
      <c r="E11" s="7">
        <f t="shared" si="4"/>
        <v>1.2802782016962297</v>
      </c>
      <c r="F11" s="7">
        <f t="shared" si="5"/>
        <v>1.2434750851850864</v>
      </c>
      <c r="G11" s="7">
        <f t="shared" si="6"/>
        <v>1.0295969874665123</v>
      </c>
      <c r="H11" s="9">
        <f t="shared" si="7"/>
        <v>25587</v>
      </c>
    </row>
    <row r="12" spans="1:12" x14ac:dyDescent="0.15">
      <c r="A12" s="1">
        <v>41729</v>
      </c>
      <c r="B12" s="8">
        <f t="shared" si="0"/>
        <v>1</v>
      </c>
      <c r="C12" s="2">
        <v>19741</v>
      </c>
      <c r="D12" s="6">
        <f t="shared" si="3"/>
        <v>20875.875</v>
      </c>
      <c r="E12" s="7">
        <f t="shared" si="4"/>
        <v>0.9456370092271581</v>
      </c>
      <c r="F12" s="7">
        <f t="shared" si="5"/>
        <v>0.93838296859374026</v>
      </c>
      <c r="G12" s="7">
        <f t="shared" si="6"/>
        <v>1.0077303626303968</v>
      </c>
      <c r="H12" s="9">
        <f t="shared" si="7"/>
        <v>19741</v>
      </c>
    </row>
    <row r="13" spans="1:12" x14ac:dyDescent="0.15">
      <c r="A13" s="1">
        <v>41820</v>
      </c>
      <c r="B13" s="8">
        <f t="shared" si="0"/>
        <v>2</v>
      </c>
      <c r="C13" s="2">
        <v>19340</v>
      </c>
      <c r="D13" s="6">
        <f t="shared" si="3"/>
        <v>21779.375</v>
      </c>
      <c r="E13" s="7">
        <f t="shared" si="4"/>
        <v>0.88799609722501216</v>
      </c>
      <c r="F13" s="7">
        <f t="shared" si="5"/>
        <v>0.89628198905840795</v>
      </c>
      <c r="G13" s="7">
        <f t="shared" si="6"/>
        <v>0.99075526236770572</v>
      </c>
      <c r="H13" s="9">
        <f t="shared" si="7"/>
        <v>19340</v>
      </c>
    </row>
    <row r="14" spans="1:12" x14ac:dyDescent="0.15">
      <c r="A14" s="1">
        <v>41912</v>
      </c>
      <c r="B14" s="8">
        <f t="shared" si="0"/>
        <v>3</v>
      </c>
      <c r="C14" s="2">
        <v>20579</v>
      </c>
      <c r="D14" s="6">
        <f t="shared" si="3"/>
        <v>22619</v>
      </c>
      <c r="E14" s="7">
        <f t="shared" si="4"/>
        <v>0.90981033644281362</v>
      </c>
      <c r="F14" s="7">
        <f t="shared" si="5"/>
        <v>0.92185995716276548</v>
      </c>
      <c r="G14" s="7">
        <f t="shared" si="6"/>
        <v>0.98692901169388303</v>
      </c>
      <c r="H14" s="9">
        <f t="shared" si="7"/>
        <v>20579</v>
      </c>
    </row>
    <row r="15" spans="1:12" x14ac:dyDescent="0.15">
      <c r="A15" s="1">
        <v>42004</v>
      </c>
      <c r="B15" s="8">
        <f t="shared" si="0"/>
        <v>4</v>
      </c>
      <c r="C15" s="2">
        <v>29328</v>
      </c>
      <c r="D15" s="6">
        <f t="shared" si="3"/>
        <v>23471.625</v>
      </c>
      <c r="E15" s="7">
        <f t="shared" si="4"/>
        <v>1.249508715310508</v>
      </c>
      <c r="F15" s="7">
        <f t="shared" si="5"/>
        <v>1.2434750851850864</v>
      </c>
      <c r="G15" s="7">
        <f t="shared" si="6"/>
        <v>1.0048522324229145</v>
      </c>
      <c r="H15" s="9">
        <f t="shared" si="7"/>
        <v>29328</v>
      </c>
    </row>
    <row r="16" spans="1:12" x14ac:dyDescent="0.15">
      <c r="A16" s="1">
        <v>42094</v>
      </c>
      <c r="B16" s="8">
        <f t="shared" si="0"/>
        <v>1</v>
      </c>
      <c r="C16" s="2">
        <v>22717</v>
      </c>
      <c r="D16" s="6">
        <f t="shared" si="3"/>
        <v>24549.625</v>
      </c>
      <c r="E16" s="7">
        <f t="shared" si="4"/>
        <v>0.92535018355677534</v>
      </c>
      <c r="F16" s="7">
        <f t="shared" si="5"/>
        <v>0.93838296859374026</v>
      </c>
      <c r="G16" s="7">
        <f t="shared" si="6"/>
        <v>0.98611144333054557</v>
      </c>
      <c r="H16" s="9">
        <f t="shared" si="7"/>
        <v>22717</v>
      </c>
    </row>
    <row r="17" spans="1:8" x14ac:dyDescent="0.15">
      <c r="A17" s="1">
        <v>42185</v>
      </c>
      <c r="B17" s="8">
        <f t="shared" si="0"/>
        <v>2</v>
      </c>
      <c r="C17" s="2">
        <v>23185</v>
      </c>
      <c r="D17" s="6">
        <f t="shared" si="3"/>
        <v>25949.375</v>
      </c>
      <c r="E17" s="7">
        <f t="shared" si="4"/>
        <v>0.89347045930778679</v>
      </c>
      <c r="F17" s="7">
        <f t="shared" si="5"/>
        <v>0.89628198905840795</v>
      </c>
      <c r="G17" s="7">
        <f t="shared" si="6"/>
        <v>0.99686311921365867</v>
      </c>
      <c r="H17" s="9">
        <f t="shared" si="7"/>
        <v>23185</v>
      </c>
    </row>
    <row r="18" spans="1:8" x14ac:dyDescent="0.15">
      <c r="A18" s="1">
        <v>42277</v>
      </c>
      <c r="B18" s="8">
        <f t="shared" si="0"/>
        <v>3</v>
      </c>
      <c r="C18" s="2">
        <v>25358</v>
      </c>
      <c r="D18" s="6">
        <f t="shared" si="3"/>
        <v>27553.125</v>
      </c>
      <c r="E18" s="7">
        <f t="shared" si="4"/>
        <v>0.92033117840535328</v>
      </c>
      <c r="F18" s="7">
        <f t="shared" si="5"/>
        <v>0.92185995716276548</v>
      </c>
      <c r="G18" s="7">
        <f t="shared" si="6"/>
        <v>0.99834163666017406</v>
      </c>
      <c r="H18" s="9">
        <f t="shared" si="7"/>
        <v>25358</v>
      </c>
    </row>
    <row r="19" spans="1:8" x14ac:dyDescent="0.15">
      <c r="A19" s="1">
        <v>42369</v>
      </c>
      <c r="B19" s="8">
        <f t="shared" si="0"/>
        <v>4</v>
      </c>
      <c r="C19" s="2">
        <v>35747</v>
      </c>
      <c r="D19" s="6">
        <f t="shared" si="3"/>
        <v>29256.875</v>
      </c>
      <c r="E19" s="7">
        <f t="shared" si="4"/>
        <v>1.2218324752729059</v>
      </c>
      <c r="F19" s="7">
        <f t="shared" si="5"/>
        <v>1.2434750851850864</v>
      </c>
      <c r="G19" s="7">
        <f t="shared" si="6"/>
        <v>0.98259505946678527</v>
      </c>
      <c r="H19" s="9">
        <f t="shared" si="7"/>
        <v>35747</v>
      </c>
    </row>
    <row r="20" spans="1:8" x14ac:dyDescent="0.15">
      <c r="A20" s="1">
        <v>42460</v>
      </c>
      <c r="B20" s="8">
        <f t="shared" si="0"/>
        <v>1</v>
      </c>
      <c r="C20" s="2">
        <v>29128</v>
      </c>
      <c r="D20" s="6">
        <f t="shared" si="3"/>
        <v>31078.75</v>
      </c>
      <c r="E20" s="7">
        <f t="shared" si="4"/>
        <v>0.93723203153279977</v>
      </c>
      <c r="F20" s="7">
        <f t="shared" si="5"/>
        <v>0.93838296859374026</v>
      </c>
      <c r="G20" s="7">
        <f t="shared" si="6"/>
        <v>0.99877348897043039</v>
      </c>
      <c r="H20" s="9">
        <f t="shared" si="7"/>
        <v>29128</v>
      </c>
    </row>
    <row r="21" spans="1:8" x14ac:dyDescent="0.15">
      <c r="A21" s="1">
        <v>42551</v>
      </c>
      <c r="B21" s="8">
        <f t="shared" si="0"/>
        <v>2</v>
      </c>
      <c r="C21" s="2">
        <v>30404</v>
      </c>
      <c r="D21" s="6">
        <f t="shared" si="3"/>
        <v>32997.5</v>
      </c>
      <c r="E21" s="7">
        <f t="shared" si="4"/>
        <v>0.92140313660125772</v>
      </c>
      <c r="F21" s="7">
        <f t="shared" si="5"/>
        <v>0.89628198905840795</v>
      </c>
      <c r="G21" s="7">
        <f t="shared" si="6"/>
        <v>1.0280281740005073</v>
      </c>
      <c r="H21" s="9">
        <f t="shared" si="7"/>
        <v>30404</v>
      </c>
    </row>
    <row r="22" spans="1:8" x14ac:dyDescent="0.15">
      <c r="A22" s="1">
        <v>42643</v>
      </c>
      <c r="B22" s="8">
        <f t="shared" si="0"/>
        <v>3</v>
      </c>
      <c r="C22" s="2">
        <v>32714</v>
      </c>
      <c r="D22" s="6">
        <f t="shared" si="3"/>
        <v>34820</v>
      </c>
      <c r="E22" s="7">
        <f t="shared" si="4"/>
        <v>0.93951751866743249</v>
      </c>
      <c r="F22" s="7">
        <f t="shared" si="5"/>
        <v>0.92185995716276548</v>
      </c>
      <c r="G22" s="7">
        <f t="shared" si="6"/>
        <v>1.0191542775748847</v>
      </c>
      <c r="H22" s="9">
        <f t="shared" si="7"/>
        <v>32713.999999999996</v>
      </c>
    </row>
    <row r="23" spans="1:8" x14ac:dyDescent="0.15">
      <c r="A23" s="1">
        <v>42735</v>
      </c>
      <c r="B23" s="8">
        <f t="shared" si="0"/>
        <v>4</v>
      </c>
      <c r="C23" s="2">
        <v>43741</v>
      </c>
      <c r="D23" s="6">
        <f t="shared" si="3"/>
        <v>36587.125</v>
      </c>
      <c r="E23" s="7">
        <f t="shared" si="4"/>
        <v>1.1955298482731289</v>
      </c>
      <c r="F23" s="7">
        <f t="shared" si="5"/>
        <v>1.2434750851850864</v>
      </c>
      <c r="G23" s="7">
        <f t="shared" si="6"/>
        <v>0.96144254317341538</v>
      </c>
      <c r="H23" s="9">
        <f t="shared" si="7"/>
        <v>43741</v>
      </c>
    </row>
    <row r="24" spans="1:8" x14ac:dyDescent="0.15">
      <c r="A24" s="1">
        <v>42825</v>
      </c>
      <c r="B24" s="8">
        <f t="shared" si="0"/>
        <v>1</v>
      </c>
      <c r="C24" s="2">
        <v>35714</v>
      </c>
      <c r="D24" s="6">
        <f t="shared" si="3"/>
        <v>38909.75</v>
      </c>
      <c r="E24" s="7">
        <f t="shared" si="4"/>
        <v>0.9178676295787046</v>
      </c>
      <c r="F24" s="7">
        <f t="shared" si="5"/>
        <v>0.93838296859374026</v>
      </c>
      <c r="G24" s="7">
        <f t="shared" si="6"/>
        <v>0.97813756248604977</v>
      </c>
      <c r="H24" s="9">
        <f t="shared" si="7"/>
        <v>35714</v>
      </c>
    </row>
    <row r="25" spans="1:8" x14ac:dyDescent="0.15">
      <c r="A25" s="1">
        <v>42916</v>
      </c>
      <c r="B25" s="8">
        <f t="shared" si="0"/>
        <v>2</v>
      </c>
      <c r="C25" s="2">
        <v>37955</v>
      </c>
      <c r="D25" s="6">
        <f t="shared" si="3"/>
        <v>42377.5</v>
      </c>
      <c r="E25" s="7">
        <f t="shared" si="4"/>
        <v>0.89564037519910333</v>
      </c>
      <c r="F25" s="7">
        <f t="shared" si="5"/>
        <v>0.89628198905840795</v>
      </c>
      <c r="G25" s="7">
        <f t="shared" si="6"/>
        <v>0.99928413839936847</v>
      </c>
      <c r="H25" s="9">
        <f t="shared" si="7"/>
        <v>37955</v>
      </c>
    </row>
    <row r="26" spans="1:8" x14ac:dyDescent="0.15">
      <c r="A26" s="1">
        <v>43008</v>
      </c>
      <c r="B26" s="8">
        <f t="shared" si="0"/>
        <v>3</v>
      </c>
      <c r="C26" s="2">
        <v>43744</v>
      </c>
      <c r="D26" s="6">
        <f t="shared" si="3"/>
        <v>46382.5</v>
      </c>
      <c r="E26" s="7">
        <f t="shared" si="4"/>
        <v>0.94311432113404836</v>
      </c>
      <c r="F26" s="7">
        <f t="shared" si="5"/>
        <v>0.92185995716276548</v>
      </c>
      <c r="G26" s="7">
        <f t="shared" si="6"/>
        <v>1.0230559574761204</v>
      </c>
      <c r="H26" s="9">
        <f t="shared" si="7"/>
        <v>43744</v>
      </c>
    </row>
    <row r="27" spans="1:8" x14ac:dyDescent="0.15">
      <c r="A27" s="1">
        <v>43100</v>
      </c>
      <c r="B27" s="8">
        <f t="shared" si="0"/>
        <v>4</v>
      </c>
      <c r="C27" s="2">
        <v>60453</v>
      </c>
      <c r="D27" s="6">
        <f t="shared" si="3"/>
        <v>50164.875</v>
      </c>
      <c r="E27" s="7">
        <f t="shared" si="4"/>
        <v>1.2050862281626338</v>
      </c>
      <c r="F27" s="7">
        <f t="shared" si="5"/>
        <v>1.2434750851850864</v>
      </c>
      <c r="G27" s="7">
        <f t="shared" si="6"/>
        <v>0.96912776341092621</v>
      </c>
      <c r="H27" s="9">
        <f t="shared" si="7"/>
        <v>60453</v>
      </c>
    </row>
    <row r="28" spans="1:8" x14ac:dyDescent="0.15">
      <c r="A28" s="1">
        <v>43190</v>
      </c>
      <c r="B28" s="8">
        <f t="shared" si="0"/>
        <v>1</v>
      </c>
      <c r="C28" s="2">
        <v>51042</v>
      </c>
      <c r="D28" s="6">
        <f t="shared" si="3"/>
        <v>53635.25</v>
      </c>
      <c r="E28" s="7">
        <f t="shared" si="4"/>
        <v>0.95165026731487223</v>
      </c>
      <c r="F28" s="7">
        <f t="shared" si="5"/>
        <v>0.93838296859374026</v>
      </c>
      <c r="G28" s="7">
        <f t="shared" si="6"/>
        <v>1.0141384692233004</v>
      </c>
      <c r="H28" s="9">
        <f t="shared" si="7"/>
        <v>51042</v>
      </c>
    </row>
    <row r="29" spans="1:8" x14ac:dyDescent="0.15">
      <c r="A29" s="1">
        <v>43281</v>
      </c>
      <c r="B29" s="8">
        <f t="shared" si="0"/>
        <v>2</v>
      </c>
      <c r="C29" s="2">
        <v>52886</v>
      </c>
      <c r="D29" s="6">
        <f t="shared" si="3"/>
        <v>56730.5</v>
      </c>
      <c r="E29" s="7">
        <f t="shared" si="4"/>
        <v>0.93223222076308154</v>
      </c>
      <c r="F29" s="7">
        <f t="shared" si="5"/>
        <v>0.89628198905840795</v>
      </c>
      <c r="G29" s="7">
        <f t="shared" si="6"/>
        <v>1.0401104029128614</v>
      </c>
      <c r="H29" s="9">
        <f t="shared" si="7"/>
        <v>52886</v>
      </c>
    </row>
    <row r="30" spans="1:8" x14ac:dyDescent="0.15">
      <c r="A30" s="1">
        <v>43373</v>
      </c>
      <c r="B30" s="8">
        <f t="shared" si="0"/>
        <v>3</v>
      </c>
      <c r="C30" s="2">
        <v>56576</v>
      </c>
      <c r="D30" s="6">
        <f t="shared" si="3"/>
        <v>59304</v>
      </c>
      <c r="E30" s="7">
        <f t="shared" si="4"/>
        <v>0.95399973020369622</v>
      </c>
      <c r="F30" s="7">
        <f t="shared" si="5"/>
        <v>0.92185995716276548</v>
      </c>
      <c r="G30" s="7">
        <f t="shared" si="6"/>
        <v>1.0348640515201986</v>
      </c>
      <c r="H30" s="9">
        <f t="shared" si="7"/>
        <v>56576</v>
      </c>
    </row>
    <row r="31" spans="1:8" x14ac:dyDescent="0.15">
      <c r="A31" s="1">
        <v>43465</v>
      </c>
      <c r="B31" s="8">
        <f t="shared" si="0"/>
        <v>4</v>
      </c>
      <c r="C31" s="2">
        <v>72383</v>
      </c>
    </row>
    <row r="32" spans="1:8" x14ac:dyDescent="0.15">
      <c r="A32" s="1">
        <v>43554</v>
      </c>
      <c r="B32" s="8">
        <f t="shared" si="0"/>
        <v>1</v>
      </c>
      <c r="C32" s="2">
        <v>59700</v>
      </c>
    </row>
    <row r="33" spans="1:7" x14ac:dyDescent="0.15">
      <c r="A33" s="1">
        <v>43646</v>
      </c>
      <c r="B33" s="8">
        <f t="shared" si="0"/>
        <v>2</v>
      </c>
      <c r="G33" s="10">
        <f>_xlfn.FORECAST.ETS(A33, C2:C32, A2:A32, 4)</f>
        <v>64272.580217244977</v>
      </c>
    </row>
    <row r="37" spans="1:7" x14ac:dyDescent="0.15">
      <c r="A37" t="s">
        <v>3</v>
      </c>
    </row>
    <row r="38" spans="1:7" x14ac:dyDescent="0.15">
      <c r="A38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CEF3C-7864-3645-8AFB-7B02A62C33EC}">
  <dimension ref="A1:T40"/>
  <sheetViews>
    <sheetView zoomScaleNormal="100" workbookViewId="0">
      <selection activeCell="M26" sqref="M26"/>
    </sheetView>
  </sheetViews>
  <sheetFormatPr baseColWidth="10" defaultColWidth="8.83203125" defaultRowHeight="14" x14ac:dyDescent="0.15"/>
  <cols>
    <col min="1" max="1" width="8" customWidth="1"/>
    <col min="2" max="2" width="6.5" bestFit="1" customWidth="1"/>
    <col min="3" max="3" width="8" hidden="1" customWidth="1"/>
    <col min="4" max="4" width="7.83203125" bestFit="1" customWidth="1"/>
    <col min="5" max="5" width="10.1640625" hidden="1" customWidth="1"/>
    <col min="6" max="6" width="12.33203125" hidden="1" customWidth="1"/>
    <col min="7" max="7" width="13.1640625" hidden="1" customWidth="1"/>
    <col min="8" max="8" width="8.6640625" bestFit="1" customWidth="1"/>
    <col min="9" max="9" width="13.33203125" bestFit="1" customWidth="1"/>
    <col min="12" max="12" width="12.1640625" bestFit="1" customWidth="1"/>
    <col min="13" max="13" width="16.33203125" bestFit="1" customWidth="1"/>
  </cols>
  <sheetData>
    <row r="1" spans="1:13" x14ac:dyDescent="0.15">
      <c r="A1" s="3" t="s">
        <v>0</v>
      </c>
      <c r="B1" s="3" t="s">
        <v>13</v>
      </c>
      <c r="C1" s="3" t="s">
        <v>6</v>
      </c>
      <c r="D1" s="3" t="s">
        <v>1</v>
      </c>
      <c r="E1" t="s">
        <v>5</v>
      </c>
      <c r="F1" t="s">
        <v>4</v>
      </c>
      <c r="G1" s="3" t="s">
        <v>7</v>
      </c>
      <c r="H1" s="3" t="s">
        <v>11</v>
      </c>
      <c r="I1" s="3" t="s">
        <v>12</v>
      </c>
      <c r="J1" s="3" t="s">
        <v>38</v>
      </c>
      <c r="K1" t="s">
        <v>8</v>
      </c>
      <c r="L1" t="s">
        <v>9</v>
      </c>
      <c r="M1" t="s">
        <v>10</v>
      </c>
    </row>
    <row r="2" spans="1:13" x14ac:dyDescent="0.15">
      <c r="A2" s="1">
        <v>40816</v>
      </c>
      <c r="B2" s="8">
        <v>1</v>
      </c>
      <c r="C2" s="8">
        <f>MONTH(A2)/3</f>
        <v>3</v>
      </c>
      <c r="D2" s="2">
        <v>10876</v>
      </c>
      <c r="J2">
        <f>$M$24+$M$25*B2</f>
        <v>5982.4354838709714</v>
      </c>
      <c r="K2">
        <v>1</v>
      </c>
      <c r="L2">
        <f>AVERAGEIF($C$4:$C$30, K2, $F$4:$F$30)</f>
        <v>0.93736690727753835</v>
      </c>
      <c r="M2">
        <f>L2/AVERAGE($L$2:$L$5)</f>
        <v>0.93838296859374026</v>
      </c>
    </row>
    <row r="3" spans="1:13" x14ac:dyDescent="0.15">
      <c r="A3" s="1">
        <v>40908</v>
      </c>
      <c r="B3" s="8">
        <v>2</v>
      </c>
      <c r="C3" s="8">
        <f t="shared" ref="C3:C38" si="0">MONTH(A3)/3</f>
        <v>4</v>
      </c>
      <c r="D3" s="2">
        <v>17431</v>
      </c>
      <c r="J3">
        <f t="shared" ref="J3:J39" si="1">$M$24+$M$25*B3</f>
        <v>7661.6451612903265</v>
      </c>
      <c r="K3">
        <v>2</v>
      </c>
      <c r="L3">
        <f t="shared" ref="L3:L5" si="2">AVERAGEIF($C$4:$C$30, K3, $F$4:$F$30)</f>
        <v>0.8953115137962071</v>
      </c>
      <c r="M3">
        <f t="shared" ref="M3:M5" si="3">L3/AVERAGE($L$2:$L$5)</f>
        <v>0.89628198905840795</v>
      </c>
    </row>
    <row r="4" spans="1:13" x14ac:dyDescent="0.15">
      <c r="A4" s="1">
        <v>40999</v>
      </c>
      <c r="B4" s="8">
        <v>3</v>
      </c>
      <c r="C4" s="8">
        <f t="shared" si="0"/>
        <v>1</v>
      </c>
      <c r="D4" s="2">
        <v>13185</v>
      </c>
      <c r="E4" s="6">
        <f>AVERAGE(AVERAGE(D2:D5), AVERAGE(D3:D6))</f>
        <v>13947.75</v>
      </c>
      <c r="F4" s="7">
        <f>D4/E4</f>
        <v>0.94531376028391678</v>
      </c>
      <c r="G4" s="7">
        <f>VLOOKUP(C4, $K$2:$M$5, 3)</f>
        <v>0.93838296859374026</v>
      </c>
      <c r="H4" s="7">
        <f>D4/(E4*G4)</f>
        <v>1.0073858881950544</v>
      </c>
      <c r="I4" s="9">
        <f>E4*G4*H4</f>
        <v>13185</v>
      </c>
      <c r="J4">
        <f t="shared" si="1"/>
        <v>9340.8548387096816</v>
      </c>
      <c r="K4">
        <v>3</v>
      </c>
      <c r="L4">
        <f t="shared" si="2"/>
        <v>0.9208617866153691</v>
      </c>
      <c r="M4">
        <f t="shared" si="3"/>
        <v>0.92185995716276548</v>
      </c>
    </row>
    <row r="5" spans="1:13" x14ac:dyDescent="0.15">
      <c r="A5" s="1">
        <v>41090</v>
      </c>
      <c r="B5" s="8">
        <v>4</v>
      </c>
      <c r="C5" s="8">
        <f t="shared" si="0"/>
        <v>2</v>
      </c>
      <c r="D5" s="2">
        <v>12834</v>
      </c>
      <c r="E5" s="6">
        <f t="shared" ref="E5:E30" si="4">AVERAGE(AVERAGE(D3:D6), AVERAGE(D4:D7))</f>
        <v>14793.625</v>
      </c>
      <c r="F5" s="7">
        <f t="shared" ref="F5:F30" si="5">D5/E5</f>
        <v>0.86753584736668665</v>
      </c>
      <c r="G5" s="7">
        <f t="shared" ref="G5:G30" si="6">VLOOKUP(C5, $K$2:$M$5, 3)</f>
        <v>0.89628198905840795</v>
      </c>
      <c r="H5" s="7">
        <f t="shared" ref="H5:H30" si="7">D5/(E5*G5)</f>
        <v>0.96792734647951517</v>
      </c>
      <c r="I5" s="9">
        <f t="shared" ref="I5:I30" si="8">E5*G5*H5</f>
        <v>12834</v>
      </c>
      <c r="J5">
        <f t="shared" si="1"/>
        <v>11020.064516129036</v>
      </c>
      <c r="K5">
        <v>4</v>
      </c>
      <c r="L5">
        <f t="shared" si="2"/>
        <v>1.2421286765502293</v>
      </c>
      <c r="M5">
        <f t="shared" si="3"/>
        <v>1.2434750851850864</v>
      </c>
    </row>
    <row r="6" spans="1:13" x14ac:dyDescent="0.15">
      <c r="A6" s="1">
        <v>41182</v>
      </c>
      <c r="B6" s="8">
        <v>5</v>
      </c>
      <c r="C6" s="8">
        <f t="shared" si="0"/>
        <v>3</v>
      </c>
      <c r="D6" s="2">
        <v>13806</v>
      </c>
      <c r="E6" s="6">
        <f t="shared" si="4"/>
        <v>15633.875</v>
      </c>
      <c r="F6" s="7">
        <f t="shared" si="5"/>
        <v>0.88308240919157921</v>
      </c>
      <c r="G6" s="7">
        <f t="shared" si="6"/>
        <v>0.92185995716276548</v>
      </c>
      <c r="H6" s="7">
        <f t="shared" si="7"/>
        <v>0.95793553275647958</v>
      </c>
      <c r="I6" s="9">
        <f t="shared" si="8"/>
        <v>13806</v>
      </c>
      <c r="J6">
        <f t="shared" si="1"/>
        <v>12699.27419354839</v>
      </c>
    </row>
    <row r="7" spans="1:13" x14ac:dyDescent="0.15">
      <c r="A7" s="1">
        <v>41274</v>
      </c>
      <c r="B7" s="8">
        <v>6</v>
      </c>
      <c r="C7" s="8">
        <f t="shared" si="0"/>
        <v>4</v>
      </c>
      <c r="D7" s="2">
        <v>21268</v>
      </c>
      <c r="E7" s="6">
        <f t="shared" si="4"/>
        <v>16353.25</v>
      </c>
      <c r="F7" s="7">
        <f t="shared" si="5"/>
        <v>1.3005365905859692</v>
      </c>
      <c r="G7" s="7">
        <f t="shared" si="6"/>
        <v>1.2434750851850864</v>
      </c>
      <c r="H7" s="7">
        <f t="shared" si="7"/>
        <v>1.0458887404184614</v>
      </c>
      <c r="I7" s="9">
        <f t="shared" si="8"/>
        <v>21267.999999999996</v>
      </c>
      <c r="J7">
        <f t="shared" si="1"/>
        <v>14378.483870967746</v>
      </c>
      <c r="L7">
        <f>SUM(L2:L5)</f>
        <v>3.9956688842393437</v>
      </c>
      <c r="M7">
        <f>SUM(M2:M5)</f>
        <v>4</v>
      </c>
    </row>
    <row r="8" spans="1:13" x14ac:dyDescent="0.15">
      <c r="A8" s="1">
        <v>41364</v>
      </c>
      <c r="B8" s="8">
        <v>7</v>
      </c>
      <c r="C8" s="8">
        <f t="shared" si="0"/>
        <v>1</v>
      </c>
      <c r="D8" s="2">
        <v>16070</v>
      </c>
      <c r="E8" s="6">
        <f t="shared" si="4"/>
        <v>17122.75</v>
      </c>
      <c r="F8" s="7">
        <f t="shared" si="5"/>
        <v>0.93851746944854064</v>
      </c>
      <c r="G8" s="7">
        <f t="shared" si="6"/>
        <v>0.93838296859374026</v>
      </c>
      <c r="H8" s="7">
        <f t="shared" si="7"/>
        <v>1.0001433325830731</v>
      </c>
      <c r="I8" s="9">
        <f t="shared" si="8"/>
        <v>16069.999999999998</v>
      </c>
      <c r="J8">
        <f t="shared" si="1"/>
        <v>16057.6935483871</v>
      </c>
      <c r="L8" t="s">
        <v>14</v>
      </c>
    </row>
    <row r="9" spans="1:13" ht="15" thickBot="1" x14ac:dyDescent="0.2">
      <c r="A9" s="1">
        <v>41455</v>
      </c>
      <c r="B9" s="8">
        <v>8</v>
      </c>
      <c r="C9" s="8">
        <f t="shared" si="0"/>
        <v>2</v>
      </c>
      <c r="D9" s="2">
        <v>15704</v>
      </c>
      <c r="E9" s="6">
        <f t="shared" si="4"/>
        <v>18073.375</v>
      </c>
      <c r="F9" s="7">
        <f t="shared" si="5"/>
        <v>0.86890246011052175</v>
      </c>
      <c r="G9" s="7">
        <f t="shared" si="6"/>
        <v>0.89628198905840795</v>
      </c>
      <c r="H9" s="7">
        <f t="shared" si="7"/>
        <v>0.96945210404523485</v>
      </c>
      <c r="I9" s="9">
        <f t="shared" si="8"/>
        <v>15704</v>
      </c>
      <c r="J9">
        <f t="shared" si="1"/>
        <v>17736.903225806454</v>
      </c>
    </row>
    <row r="10" spans="1:13" x14ac:dyDescent="0.15">
      <c r="A10" s="1">
        <v>41547</v>
      </c>
      <c r="B10" s="8">
        <v>9</v>
      </c>
      <c r="C10" s="8">
        <f t="shared" si="0"/>
        <v>3</v>
      </c>
      <c r="D10" s="2">
        <v>17092</v>
      </c>
      <c r="E10" s="6">
        <f t="shared" si="4"/>
        <v>19072.125</v>
      </c>
      <c r="F10" s="7">
        <f t="shared" si="5"/>
        <v>0.89617701226266078</v>
      </c>
      <c r="G10" s="7">
        <f t="shared" si="6"/>
        <v>0.92185995716276548</v>
      </c>
      <c r="H10" s="7">
        <f t="shared" si="7"/>
        <v>0.97214007973711125</v>
      </c>
      <c r="I10" s="9">
        <f t="shared" si="8"/>
        <v>17092</v>
      </c>
      <c r="J10">
        <f t="shared" si="1"/>
        <v>19416.11290322581</v>
      </c>
      <c r="L10" s="14" t="s">
        <v>15</v>
      </c>
      <c r="M10" s="14"/>
    </row>
    <row r="11" spans="1:13" x14ac:dyDescent="0.15">
      <c r="A11" s="1">
        <v>41639</v>
      </c>
      <c r="B11" s="8">
        <v>10</v>
      </c>
      <c r="C11" s="8">
        <f t="shared" si="0"/>
        <v>4</v>
      </c>
      <c r="D11" s="2">
        <v>25587</v>
      </c>
      <c r="E11" s="6">
        <f t="shared" si="4"/>
        <v>19985.5</v>
      </c>
      <c r="F11" s="7">
        <f t="shared" si="5"/>
        <v>1.2802782016962297</v>
      </c>
      <c r="G11" s="7">
        <f t="shared" si="6"/>
        <v>1.2434750851850864</v>
      </c>
      <c r="H11" s="7">
        <f t="shared" si="7"/>
        <v>1.0295969874665123</v>
      </c>
      <c r="I11" s="9">
        <f t="shared" si="8"/>
        <v>25587</v>
      </c>
      <c r="J11">
        <f t="shared" si="1"/>
        <v>21095.322580645163</v>
      </c>
      <c r="L11" s="11" t="s">
        <v>16</v>
      </c>
      <c r="M11" s="11">
        <v>0.92322749101059975</v>
      </c>
    </row>
    <row r="12" spans="1:13" x14ac:dyDescent="0.15">
      <c r="A12" s="1">
        <v>41729</v>
      </c>
      <c r="B12" s="8">
        <v>11</v>
      </c>
      <c r="C12" s="8">
        <f t="shared" si="0"/>
        <v>1</v>
      </c>
      <c r="D12" s="2">
        <v>19741</v>
      </c>
      <c r="E12" s="6">
        <f t="shared" si="4"/>
        <v>20875.875</v>
      </c>
      <c r="F12" s="7">
        <f t="shared" si="5"/>
        <v>0.9456370092271581</v>
      </c>
      <c r="G12" s="7">
        <f t="shared" si="6"/>
        <v>0.93838296859374026</v>
      </c>
      <c r="H12" s="7">
        <f t="shared" si="7"/>
        <v>1.0077303626303968</v>
      </c>
      <c r="I12" s="9">
        <f t="shared" si="8"/>
        <v>19741</v>
      </c>
      <c r="J12">
        <f t="shared" si="1"/>
        <v>22774.532258064519</v>
      </c>
      <c r="L12" s="11" t="s">
        <v>17</v>
      </c>
      <c r="M12" s="11">
        <v>0.85234900015772708</v>
      </c>
    </row>
    <row r="13" spans="1:13" x14ac:dyDescent="0.15">
      <c r="A13" s="1">
        <v>41820</v>
      </c>
      <c r="B13" s="8">
        <v>12</v>
      </c>
      <c r="C13" s="8">
        <f t="shared" si="0"/>
        <v>2</v>
      </c>
      <c r="D13" s="2">
        <v>19340</v>
      </c>
      <c r="E13" s="6">
        <f t="shared" si="4"/>
        <v>21779.375</v>
      </c>
      <c r="F13" s="7">
        <f t="shared" si="5"/>
        <v>0.88799609722501216</v>
      </c>
      <c r="G13" s="7">
        <f t="shared" si="6"/>
        <v>0.89628198905840795</v>
      </c>
      <c r="H13" s="7">
        <f t="shared" si="7"/>
        <v>0.99075526236770572</v>
      </c>
      <c r="I13" s="9">
        <f t="shared" si="8"/>
        <v>19340</v>
      </c>
      <c r="J13">
        <f t="shared" si="1"/>
        <v>24453.741935483875</v>
      </c>
      <c r="L13" s="11" t="s">
        <v>18</v>
      </c>
      <c r="M13" s="11">
        <v>0.84725758637006254</v>
      </c>
    </row>
    <row r="14" spans="1:13" x14ac:dyDescent="0.15">
      <c r="A14" s="1">
        <v>41912</v>
      </c>
      <c r="B14" s="8">
        <v>13</v>
      </c>
      <c r="C14" s="8">
        <f t="shared" si="0"/>
        <v>3</v>
      </c>
      <c r="D14" s="2">
        <v>20579</v>
      </c>
      <c r="E14" s="6">
        <f t="shared" si="4"/>
        <v>22619</v>
      </c>
      <c r="F14" s="7">
        <f t="shared" si="5"/>
        <v>0.90981033644281362</v>
      </c>
      <c r="G14" s="7">
        <f t="shared" si="6"/>
        <v>0.92185995716276548</v>
      </c>
      <c r="H14" s="7">
        <f t="shared" si="7"/>
        <v>0.98692901169388303</v>
      </c>
      <c r="I14" s="9">
        <f t="shared" si="8"/>
        <v>20579</v>
      </c>
      <c r="J14">
        <f t="shared" si="1"/>
        <v>26132.951612903227</v>
      </c>
      <c r="L14" s="11" t="s">
        <v>19</v>
      </c>
      <c r="M14" s="11">
        <v>6463.1053935505624</v>
      </c>
    </row>
    <row r="15" spans="1:13" ht="15" thickBot="1" x14ac:dyDescent="0.2">
      <c r="A15" s="1">
        <v>42004</v>
      </c>
      <c r="B15" s="8">
        <v>14</v>
      </c>
      <c r="C15" s="8">
        <f t="shared" si="0"/>
        <v>4</v>
      </c>
      <c r="D15" s="2">
        <v>29328</v>
      </c>
      <c r="E15" s="6">
        <f t="shared" si="4"/>
        <v>23471.625</v>
      </c>
      <c r="F15" s="7">
        <f t="shared" si="5"/>
        <v>1.249508715310508</v>
      </c>
      <c r="G15" s="7">
        <f t="shared" si="6"/>
        <v>1.2434750851850864</v>
      </c>
      <c r="H15" s="7">
        <f t="shared" si="7"/>
        <v>1.0048522324229145</v>
      </c>
      <c r="I15" s="9">
        <f t="shared" si="8"/>
        <v>29328</v>
      </c>
      <c r="J15">
        <f t="shared" si="1"/>
        <v>27812.161290322583</v>
      </c>
      <c r="L15" s="12" t="s">
        <v>20</v>
      </c>
      <c r="M15" s="12">
        <v>31</v>
      </c>
    </row>
    <row r="16" spans="1:13" x14ac:dyDescent="0.15">
      <c r="A16" s="1">
        <v>42094</v>
      </c>
      <c r="B16" s="8">
        <v>15</v>
      </c>
      <c r="C16" s="8">
        <f t="shared" si="0"/>
        <v>1</v>
      </c>
      <c r="D16" s="2">
        <v>22717</v>
      </c>
      <c r="E16" s="6">
        <f t="shared" si="4"/>
        <v>24549.625</v>
      </c>
      <c r="F16" s="7">
        <f t="shared" si="5"/>
        <v>0.92535018355677534</v>
      </c>
      <c r="G16" s="7">
        <f t="shared" si="6"/>
        <v>0.93838296859374026</v>
      </c>
      <c r="H16" s="7">
        <f t="shared" si="7"/>
        <v>0.98611144333054557</v>
      </c>
      <c r="I16" s="9">
        <f t="shared" si="8"/>
        <v>22717</v>
      </c>
      <c r="J16">
        <f t="shared" si="1"/>
        <v>29491.370967741936</v>
      </c>
    </row>
    <row r="17" spans="1:20" ht="15" thickBot="1" x14ac:dyDescent="0.2">
      <c r="A17" s="1">
        <v>42185</v>
      </c>
      <c r="B17" s="8">
        <v>16</v>
      </c>
      <c r="C17" s="8">
        <f t="shared" si="0"/>
        <v>2</v>
      </c>
      <c r="D17" s="2">
        <v>23185</v>
      </c>
      <c r="E17" s="6">
        <f t="shared" si="4"/>
        <v>25949.375</v>
      </c>
      <c r="F17" s="7">
        <f t="shared" si="5"/>
        <v>0.89347045930778679</v>
      </c>
      <c r="G17" s="7">
        <f t="shared" si="6"/>
        <v>0.89628198905840795</v>
      </c>
      <c r="H17" s="7">
        <f t="shared" si="7"/>
        <v>0.99686311921365867</v>
      </c>
      <c r="I17" s="9">
        <f t="shared" si="8"/>
        <v>23185</v>
      </c>
      <c r="J17">
        <f t="shared" si="1"/>
        <v>31170.580645161292</v>
      </c>
      <c r="L17" t="s">
        <v>21</v>
      </c>
    </row>
    <row r="18" spans="1:20" x14ac:dyDescent="0.15">
      <c r="A18" s="1">
        <v>42277</v>
      </c>
      <c r="B18" s="8">
        <v>17</v>
      </c>
      <c r="C18" s="8">
        <f t="shared" si="0"/>
        <v>3</v>
      </c>
      <c r="D18" s="2">
        <v>25358</v>
      </c>
      <c r="E18" s="6">
        <f t="shared" si="4"/>
        <v>27553.125</v>
      </c>
      <c r="F18" s="7">
        <f t="shared" si="5"/>
        <v>0.92033117840535328</v>
      </c>
      <c r="G18" s="7">
        <f t="shared" si="6"/>
        <v>0.92185995716276548</v>
      </c>
      <c r="H18" s="7">
        <f t="shared" si="7"/>
        <v>0.99834163666017406</v>
      </c>
      <c r="I18" s="9">
        <f t="shared" si="8"/>
        <v>25358</v>
      </c>
      <c r="J18">
        <f t="shared" si="1"/>
        <v>32849.790322580651</v>
      </c>
      <c r="L18" s="13"/>
      <c r="M18" s="13" t="s">
        <v>26</v>
      </c>
      <c r="N18" s="13" t="s">
        <v>27</v>
      </c>
      <c r="O18" s="13" t="s">
        <v>28</v>
      </c>
      <c r="P18" s="13" t="s">
        <v>29</v>
      </c>
      <c r="Q18" s="13" t="s">
        <v>30</v>
      </c>
    </row>
    <row r="19" spans="1:20" x14ac:dyDescent="0.15">
      <c r="A19" s="1">
        <v>42369</v>
      </c>
      <c r="B19" s="8">
        <v>18</v>
      </c>
      <c r="C19" s="8">
        <f t="shared" si="0"/>
        <v>4</v>
      </c>
      <c r="D19" s="2">
        <v>35747</v>
      </c>
      <c r="E19" s="6">
        <f t="shared" si="4"/>
        <v>29256.875</v>
      </c>
      <c r="F19" s="7">
        <f t="shared" si="5"/>
        <v>1.2218324752729059</v>
      </c>
      <c r="G19" s="7">
        <f t="shared" si="6"/>
        <v>1.2434750851850864</v>
      </c>
      <c r="H19" s="7">
        <f t="shared" si="7"/>
        <v>0.98259505946678527</v>
      </c>
      <c r="I19" s="9">
        <f t="shared" si="8"/>
        <v>35747</v>
      </c>
      <c r="J19">
        <f t="shared" si="1"/>
        <v>34529</v>
      </c>
      <c r="L19" s="11" t="s">
        <v>22</v>
      </c>
      <c r="M19" s="11">
        <v>1</v>
      </c>
      <c r="N19" s="11">
        <v>6992967949.0322571</v>
      </c>
      <c r="O19" s="11">
        <v>6992967949.0322571</v>
      </c>
      <c r="P19" s="11">
        <v>167.40910004658983</v>
      </c>
      <c r="Q19" s="11">
        <v>1.4230517909229896E-13</v>
      </c>
    </row>
    <row r="20" spans="1:20" x14ac:dyDescent="0.15">
      <c r="A20" s="1">
        <v>42460</v>
      </c>
      <c r="B20" s="8">
        <v>19</v>
      </c>
      <c r="C20" s="8">
        <f t="shared" si="0"/>
        <v>1</v>
      </c>
      <c r="D20" s="2">
        <v>29128</v>
      </c>
      <c r="E20" s="6">
        <f t="shared" si="4"/>
        <v>31078.75</v>
      </c>
      <c r="F20" s="7">
        <f t="shared" si="5"/>
        <v>0.93723203153279977</v>
      </c>
      <c r="G20" s="7">
        <f t="shared" si="6"/>
        <v>0.93838296859374026</v>
      </c>
      <c r="H20" s="7">
        <f t="shared" si="7"/>
        <v>0.99877348897043039</v>
      </c>
      <c r="I20" s="9">
        <f t="shared" si="8"/>
        <v>29128</v>
      </c>
      <c r="J20">
        <f t="shared" si="1"/>
        <v>36208.209677419356</v>
      </c>
      <c r="L20" s="11" t="s">
        <v>23</v>
      </c>
      <c r="M20" s="11">
        <v>29</v>
      </c>
      <c r="N20" s="11">
        <v>1211380208.5161288</v>
      </c>
      <c r="O20" s="11">
        <v>41771731.328142375</v>
      </c>
      <c r="P20" s="11"/>
      <c r="Q20" s="11"/>
    </row>
    <row r="21" spans="1:20" ht="15" thickBot="1" x14ac:dyDescent="0.2">
      <c r="A21" s="1">
        <v>42551</v>
      </c>
      <c r="B21" s="8">
        <v>20</v>
      </c>
      <c r="C21" s="8">
        <f t="shared" si="0"/>
        <v>2</v>
      </c>
      <c r="D21" s="2">
        <v>30404</v>
      </c>
      <c r="E21" s="6">
        <f t="shared" si="4"/>
        <v>32997.5</v>
      </c>
      <c r="F21" s="7">
        <f t="shared" si="5"/>
        <v>0.92140313660125772</v>
      </c>
      <c r="G21" s="7">
        <f t="shared" si="6"/>
        <v>0.89628198905840795</v>
      </c>
      <c r="H21" s="7">
        <f t="shared" si="7"/>
        <v>1.0280281740005073</v>
      </c>
      <c r="I21" s="9">
        <f t="shared" si="8"/>
        <v>30404</v>
      </c>
      <c r="J21">
        <f t="shared" si="1"/>
        <v>37887.419354838712</v>
      </c>
      <c r="L21" s="12" t="s">
        <v>24</v>
      </c>
      <c r="M21" s="12">
        <v>30</v>
      </c>
      <c r="N21" s="12">
        <v>8204348157.5483856</v>
      </c>
      <c r="O21" s="12"/>
      <c r="P21" s="12"/>
      <c r="Q21" s="12"/>
    </row>
    <row r="22" spans="1:20" ht="15" thickBot="1" x14ac:dyDescent="0.2">
      <c r="A22" s="1">
        <v>42643</v>
      </c>
      <c r="B22" s="8">
        <v>21</v>
      </c>
      <c r="C22" s="8">
        <f t="shared" si="0"/>
        <v>3</v>
      </c>
      <c r="D22" s="2">
        <v>32714</v>
      </c>
      <c r="E22" s="6">
        <f t="shared" si="4"/>
        <v>34820</v>
      </c>
      <c r="F22" s="7">
        <f t="shared" si="5"/>
        <v>0.93951751866743249</v>
      </c>
      <c r="G22" s="7">
        <f t="shared" si="6"/>
        <v>0.92185995716276548</v>
      </c>
      <c r="H22" s="7">
        <f t="shared" si="7"/>
        <v>1.0191542775748847</v>
      </c>
      <c r="I22" s="9">
        <f t="shared" si="8"/>
        <v>32713.999999999996</v>
      </c>
      <c r="J22">
        <f t="shared" si="1"/>
        <v>39566.629032258061</v>
      </c>
    </row>
    <row r="23" spans="1:20" x14ac:dyDescent="0.15">
      <c r="A23" s="1">
        <v>42735</v>
      </c>
      <c r="B23" s="8">
        <v>22</v>
      </c>
      <c r="C23" s="8">
        <f t="shared" si="0"/>
        <v>4</v>
      </c>
      <c r="D23" s="2">
        <v>43741</v>
      </c>
      <c r="E23" s="6">
        <f t="shared" si="4"/>
        <v>36587.125</v>
      </c>
      <c r="F23" s="7">
        <f t="shared" si="5"/>
        <v>1.1955298482731289</v>
      </c>
      <c r="G23" s="7">
        <f t="shared" si="6"/>
        <v>1.2434750851850864</v>
      </c>
      <c r="H23" s="7">
        <f t="shared" si="7"/>
        <v>0.96144254317341538</v>
      </c>
      <c r="I23" s="9">
        <f t="shared" si="8"/>
        <v>43741</v>
      </c>
      <c r="J23">
        <f t="shared" si="1"/>
        <v>41245.838709677424</v>
      </c>
      <c r="L23" s="13"/>
      <c r="M23" s="13" t="s">
        <v>31</v>
      </c>
      <c r="N23" s="13" t="s">
        <v>19</v>
      </c>
      <c r="O23" s="13" t="s">
        <v>32</v>
      </c>
      <c r="P23" s="13" t="s">
        <v>33</v>
      </c>
      <c r="Q23" s="13" t="s">
        <v>34</v>
      </c>
      <c r="R23" s="13" t="s">
        <v>35</v>
      </c>
      <c r="S23" s="13" t="s">
        <v>36</v>
      </c>
      <c r="T23" s="13" t="s">
        <v>37</v>
      </c>
    </row>
    <row r="24" spans="1:20" x14ac:dyDescent="0.15">
      <c r="A24" s="1">
        <v>42825</v>
      </c>
      <c r="B24" s="8">
        <v>23</v>
      </c>
      <c r="C24" s="8">
        <f t="shared" si="0"/>
        <v>1</v>
      </c>
      <c r="D24" s="2">
        <v>35714</v>
      </c>
      <c r="E24" s="6">
        <f t="shared" si="4"/>
        <v>38909.75</v>
      </c>
      <c r="F24" s="7">
        <f t="shared" si="5"/>
        <v>0.9178676295787046</v>
      </c>
      <c r="G24" s="7">
        <f t="shared" si="6"/>
        <v>0.93838296859374026</v>
      </c>
      <c r="H24" s="7">
        <f t="shared" si="7"/>
        <v>0.97813756248604977</v>
      </c>
      <c r="I24" s="9">
        <f t="shared" si="8"/>
        <v>35714</v>
      </c>
      <c r="J24">
        <f t="shared" si="1"/>
        <v>42925.048387096773</v>
      </c>
      <c r="L24" s="11" t="s">
        <v>25</v>
      </c>
      <c r="M24" s="11">
        <v>4303.2258064516172</v>
      </c>
      <c r="N24" s="11">
        <v>2378.9484772397286</v>
      </c>
      <c r="O24" s="11">
        <v>1.8088772613707924</v>
      </c>
      <c r="P24" s="11">
        <v>8.0849312941463553E-2</v>
      </c>
      <c r="Q24" s="11">
        <v>-562.27013630553574</v>
      </c>
      <c r="R24" s="11">
        <v>9168.7217492087693</v>
      </c>
      <c r="S24" s="11">
        <v>-562.27013630553574</v>
      </c>
      <c r="T24" s="11">
        <v>9168.7217492087693</v>
      </c>
    </row>
    <row r="25" spans="1:20" ht="15" thickBot="1" x14ac:dyDescent="0.2">
      <c r="A25" s="1">
        <v>42916</v>
      </c>
      <c r="B25" s="8">
        <v>24</v>
      </c>
      <c r="C25" s="8">
        <f t="shared" si="0"/>
        <v>2</v>
      </c>
      <c r="D25" s="2">
        <v>37955</v>
      </c>
      <c r="E25" s="6">
        <f t="shared" si="4"/>
        <v>42377.5</v>
      </c>
      <c r="F25" s="7">
        <f t="shared" si="5"/>
        <v>0.89564037519910333</v>
      </c>
      <c r="G25" s="7">
        <f t="shared" si="6"/>
        <v>0.89628198905840795</v>
      </c>
      <c r="H25" s="7">
        <f t="shared" si="7"/>
        <v>0.99928413839936847</v>
      </c>
      <c r="I25" s="9">
        <f t="shared" si="8"/>
        <v>37955</v>
      </c>
      <c r="J25">
        <f t="shared" si="1"/>
        <v>44604.258064516136</v>
      </c>
      <c r="L25" s="12" t="s">
        <v>13</v>
      </c>
      <c r="M25" s="12">
        <v>1679.2096774193546</v>
      </c>
      <c r="N25" s="12">
        <v>129.7822794208451</v>
      </c>
      <c r="O25" s="12">
        <v>12.938666857392604</v>
      </c>
      <c r="P25" s="12">
        <v>1.4230517909229896E-13</v>
      </c>
      <c r="Q25" s="12">
        <v>1413.775112524293</v>
      </c>
      <c r="R25" s="12">
        <v>1944.6442423144163</v>
      </c>
      <c r="S25" s="12">
        <v>1413.775112524293</v>
      </c>
      <c r="T25" s="12">
        <v>1944.6442423144163</v>
      </c>
    </row>
    <row r="26" spans="1:20" x14ac:dyDescent="0.15">
      <c r="A26" s="1">
        <v>43008</v>
      </c>
      <c r="B26" s="8">
        <v>25</v>
      </c>
      <c r="C26" s="8">
        <f t="shared" si="0"/>
        <v>3</v>
      </c>
      <c r="D26" s="2">
        <v>43744</v>
      </c>
      <c r="E26" s="6">
        <f t="shared" si="4"/>
        <v>46382.5</v>
      </c>
      <c r="F26" s="7">
        <f t="shared" si="5"/>
        <v>0.94311432113404836</v>
      </c>
      <c r="G26" s="7">
        <f t="shared" si="6"/>
        <v>0.92185995716276548</v>
      </c>
      <c r="H26" s="7">
        <f t="shared" si="7"/>
        <v>1.0230559574761204</v>
      </c>
      <c r="I26" s="9">
        <f t="shared" si="8"/>
        <v>43744</v>
      </c>
      <c r="J26">
        <f t="shared" si="1"/>
        <v>46283.467741935485</v>
      </c>
    </row>
    <row r="27" spans="1:20" x14ac:dyDescent="0.15">
      <c r="A27" s="1">
        <v>43100</v>
      </c>
      <c r="B27" s="8">
        <v>26</v>
      </c>
      <c r="C27" s="8">
        <f t="shared" si="0"/>
        <v>4</v>
      </c>
      <c r="D27" s="2">
        <v>60453</v>
      </c>
      <c r="E27" s="6">
        <f t="shared" si="4"/>
        <v>50164.875</v>
      </c>
      <c r="F27" s="7">
        <f t="shared" si="5"/>
        <v>1.2050862281626338</v>
      </c>
      <c r="G27" s="7">
        <f t="shared" si="6"/>
        <v>1.2434750851850864</v>
      </c>
      <c r="H27" s="7">
        <f t="shared" si="7"/>
        <v>0.96912776341092621</v>
      </c>
      <c r="I27" s="9">
        <f t="shared" si="8"/>
        <v>60453</v>
      </c>
      <c r="J27">
        <f t="shared" si="1"/>
        <v>47962.677419354834</v>
      </c>
    </row>
    <row r="28" spans="1:20" x14ac:dyDescent="0.15">
      <c r="A28" s="1">
        <v>43190</v>
      </c>
      <c r="B28" s="8">
        <v>27</v>
      </c>
      <c r="C28" s="8">
        <f t="shared" si="0"/>
        <v>1</v>
      </c>
      <c r="D28" s="2">
        <v>51042</v>
      </c>
      <c r="E28" s="6">
        <f t="shared" si="4"/>
        <v>53635.25</v>
      </c>
      <c r="F28" s="7">
        <f t="shared" si="5"/>
        <v>0.95165026731487223</v>
      </c>
      <c r="G28" s="7">
        <f t="shared" si="6"/>
        <v>0.93838296859374026</v>
      </c>
      <c r="H28" s="7">
        <f t="shared" si="7"/>
        <v>1.0141384692233004</v>
      </c>
      <c r="I28" s="9">
        <f t="shared" si="8"/>
        <v>51042</v>
      </c>
      <c r="J28">
        <f t="shared" si="1"/>
        <v>49641.887096774197</v>
      </c>
    </row>
    <row r="29" spans="1:20" x14ac:dyDescent="0.15">
      <c r="A29" s="1">
        <v>43281</v>
      </c>
      <c r="B29" s="8">
        <v>28</v>
      </c>
      <c r="C29" s="8">
        <f t="shared" si="0"/>
        <v>2</v>
      </c>
      <c r="D29" s="2">
        <v>52886</v>
      </c>
      <c r="E29" s="6">
        <f t="shared" si="4"/>
        <v>56730.5</v>
      </c>
      <c r="F29" s="7">
        <f t="shared" si="5"/>
        <v>0.93223222076308154</v>
      </c>
      <c r="G29" s="7">
        <f t="shared" si="6"/>
        <v>0.89628198905840795</v>
      </c>
      <c r="H29" s="7">
        <f t="shared" si="7"/>
        <v>1.0401104029128614</v>
      </c>
      <c r="I29" s="9">
        <f t="shared" si="8"/>
        <v>52886</v>
      </c>
      <c r="J29">
        <f t="shared" si="1"/>
        <v>51321.096774193546</v>
      </c>
    </row>
    <row r="30" spans="1:20" x14ac:dyDescent="0.15">
      <c r="A30" s="1">
        <v>43373</v>
      </c>
      <c r="B30" s="8">
        <v>29</v>
      </c>
      <c r="C30" s="8">
        <f t="shared" si="0"/>
        <v>3</v>
      </c>
      <c r="D30" s="2">
        <v>56576</v>
      </c>
      <c r="E30" s="6">
        <f t="shared" si="4"/>
        <v>59304</v>
      </c>
      <c r="F30" s="7">
        <f t="shared" si="5"/>
        <v>0.95399973020369622</v>
      </c>
      <c r="G30" s="7">
        <f t="shared" si="6"/>
        <v>0.92185995716276548</v>
      </c>
      <c r="H30" s="7">
        <f t="shared" si="7"/>
        <v>1.0348640515201986</v>
      </c>
      <c r="I30" s="9">
        <f t="shared" si="8"/>
        <v>56576</v>
      </c>
      <c r="J30">
        <f t="shared" si="1"/>
        <v>53000.306451612909</v>
      </c>
    </row>
    <row r="31" spans="1:20" x14ac:dyDescent="0.15">
      <c r="A31" s="1">
        <v>43465</v>
      </c>
      <c r="B31" s="8">
        <v>30</v>
      </c>
      <c r="C31" s="8">
        <f t="shared" si="0"/>
        <v>4</v>
      </c>
      <c r="D31" s="2">
        <v>72383</v>
      </c>
      <c r="J31">
        <f t="shared" si="1"/>
        <v>54679.516129032258</v>
      </c>
    </row>
    <row r="32" spans="1:20" x14ac:dyDescent="0.15">
      <c r="A32" s="1">
        <v>43554</v>
      </c>
      <c r="B32" s="8">
        <v>31</v>
      </c>
      <c r="C32" s="8">
        <f t="shared" si="0"/>
        <v>1</v>
      </c>
      <c r="D32" s="2">
        <v>59700</v>
      </c>
      <c r="J32">
        <f t="shared" si="1"/>
        <v>56358.725806451606</v>
      </c>
    </row>
    <row r="33" spans="1:10" x14ac:dyDescent="0.15">
      <c r="A33" s="1">
        <v>43646</v>
      </c>
      <c r="B33" s="8">
        <v>32</v>
      </c>
      <c r="C33" s="8">
        <f t="shared" si="0"/>
        <v>2</v>
      </c>
      <c r="H33" s="10">
        <f>_xlfn.FORECAST.ETS(A33, D2:D32, A2:A32, 4)</f>
        <v>64272.580217244977</v>
      </c>
      <c r="J33">
        <f t="shared" si="1"/>
        <v>58037.93548387097</v>
      </c>
    </row>
    <row r="34" spans="1:10" x14ac:dyDescent="0.15">
      <c r="A34" s="1">
        <v>43738</v>
      </c>
      <c r="B34" s="8">
        <v>33</v>
      </c>
      <c r="C34" s="8">
        <f t="shared" si="0"/>
        <v>3</v>
      </c>
      <c r="J34">
        <f t="shared" si="1"/>
        <v>59717.145161290318</v>
      </c>
    </row>
    <row r="35" spans="1:10" x14ac:dyDescent="0.15">
      <c r="A35" s="1">
        <v>43830</v>
      </c>
      <c r="B35" s="8">
        <v>34</v>
      </c>
      <c r="C35" s="8">
        <f t="shared" si="0"/>
        <v>4</v>
      </c>
      <c r="J35">
        <f t="shared" si="1"/>
        <v>61396.354838709682</v>
      </c>
    </row>
    <row r="36" spans="1:10" x14ac:dyDescent="0.15">
      <c r="A36" s="1">
        <v>43921</v>
      </c>
      <c r="B36" s="8">
        <v>35</v>
      </c>
      <c r="C36" s="8">
        <f t="shared" si="0"/>
        <v>1</v>
      </c>
      <c r="J36">
        <f t="shared" si="1"/>
        <v>63075.56451612903</v>
      </c>
    </row>
    <row r="37" spans="1:10" x14ac:dyDescent="0.15">
      <c r="A37" s="1">
        <v>44012</v>
      </c>
      <c r="B37" s="8">
        <v>36</v>
      </c>
      <c r="C37" s="8">
        <f t="shared" si="0"/>
        <v>2</v>
      </c>
      <c r="J37">
        <f t="shared" si="1"/>
        <v>64754.774193548379</v>
      </c>
    </row>
    <row r="38" spans="1:10" x14ac:dyDescent="0.15">
      <c r="A38" s="1"/>
      <c r="B38" s="8"/>
      <c r="C38" s="8">
        <f t="shared" si="0"/>
        <v>0.33333333333333331</v>
      </c>
    </row>
    <row r="39" spans="1:10" x14ac:dyDescent="0.15">
      <c r="A39" t="s">
        <v>3</v>
      </c>
      <c r="B39" s="8"/>
      <c r="J39">
        <f t="shared" si="1"/>
        <v>4303.2258064516172</v>
      </c>
    </row>
    <row r="40" spans="1:10" x14ac:dyDescent="0.15">
      <c r="A40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DD744-571C-9F4E-B677-ED5F763ACB46}">
  <dimension ref="A1:Y40"/>
  <sheetViews>
    <sheetView tabSelected="1" zoomScaleNormal="100" workbookViewId="0">
      <selection activeCell="Q28" sqref="Q28"/>
    </sheetView>
  </sheetViews>
  <sheetFormatPr baseColWidth="10" defaultColWidth="8.83203125" defaultRowHeight="14" x14ac:dyDescent="0.15"/>
  <cols>
    <col min="1" max="5" width="8" customWidth="1"/>
    <col min="6" max="6" width="4.1640625" bestFit="1" customWidth="1"/>
    <col min="7" max="7" width="8" bestFit="1" customWidth="1"/>
    <col min="8" max="8" width="8" customWidth="1"/>
    <col min="9" max="9" width="8" hidden="1" customWidth="1"/>
    <col min="10" max="10" width="12.33203125" hidden="1" customWidth="1"/>
    <col min="11" max="11" width="13.1640625" hidden="1" customWidth="1"/>
    <col min="12" max="12" width="8.6640625" hidden="1" customWidth="1"/>
    <col min="13" max="13" width="13.33203125" hidden="1" customWidth="1"/>
    <col min="14" max="14" width="9.1640625" hidden="1" customWidth="1"/>
    <col min="16" max="16" width="12.1640625" bestFit="1" customWidth="1"/>
    <col min="17" max="17" width="16.33203125" bestFit="1" customWidth="1"/>
  </cols>
  <sheetData>
    <row r="1" spans="1:18" x14ac:dyDescent="0.15">
      <c r="A1" s="3" t="s">
        <v>0</v>
      </c>
      <c r="B1" s="3" t="s">
        <v>13</v>
      </c>
      <c r="C1" s="3" t="s">
        <v>39</v>
      </c>
      <c r="D1" s="3" t="s">
        <v>40</v>
      </c>
      <c r="E1" s="3" t="s">
        <v>41</v>
      </c>
      <c r="F1" s="3" t="s">
        <v>6</v>
      </c>
      <c r="G1" s="3" t="s">
        <v>1</v>
      </c>
      <c r="H1" s="3" t="s">
        <v>38</v>
      </c>
      <c r="I1" t="s">
        <v>5</v>
      </c>
      <c r="J1" t="s">
        <v>4</v>
      </c>
      <c r="K1" s="3" t="s">
        <v>7</v>
      </c>
      <c r="L1" s="3" t="s">
        <v>11</v>
      </c>
      <c r="M1" s="3" t="s">
        <v>12</v>
      </c>
      <c r="N1" s="3" t="s">
        <v>38</v>
      </c>
      <c r="O1" t="s">
        <v>8</v>
      </c>
      <c r="P1" t="s">
        <v>9</v>
      </c>
      <c r="Q1" t="s">
        <v>10</v>
      </c>
    </row>
    <row r="2" spans="1:18" x14ac:dyDescent="0.15">
      <c r="A2" s="1">
        <v>40816</v>
      </c>
      <c r="B2" s="8">
        <v>1</v>
      </c>
      <c r="C2" s="8">
        <f>IF(MONTH($A2)=3, 1, 0)</f>
        <v>0</v>
      </c>
      <c r="D2" s="8">
        <f>IF(MONTH($A2)=6, 1, 0)</f>
        <v>0</v>
      </c>
      <c r="E2" s="8">
        <f>IF(MONTH($A2)=9, 1, 0)</f>
        <v>1</v>
      </c>
      <c r="F2" s="8">
        <f>MONTH(A2)/3</f>
        <v>3</v>
      </c>
      <c r="G2" s="2">
        <v>10876</v>
      </c>
      <c r="H2" s="2">
        <f>$R$24+$R$25*B2+$R$26*C2+$R$27*D2+$R$28*E2</f>
        <v>4082.3977272727298</v>
      </c>
      <c r="N2" t="e">
        <f>$Q$24+$Q$25*B2</f>
        <v>#VALUE!</v>
      </c>
      <c r="O2">
        <v>1</v>
      </c>
      <c r="P2">
        <f>AVERAGEIF($F$4:$F$30, O2, $J$4:$J$30)</f>
        <v>0.93736690727753835</v>
      </c>
      <c r="Q2">
        <f>P2/AVERAGE($P$2:$P$5)</f>
        <v>0.93838296859374026</v>
      </c>
    </row>
    <row r="3" spans="1:18" x14ac:dyDescent="0.15">
      <c r="A3" s="1">
        <v>40908</v>
      </c>
      <c r="B3" s="8">
        <v>2</v>
      </c>
      <c r="C3" s="8">
        <f t="shared" ref="C3:C37" si="0">IF(MONTH($A3)=3, 1, 0)</f>
        <v>0</v>
      </c>
      <c r="D3" s="8">
        <f t="shared" ref="D3:D37" si="1">IF(MONTH($A3)=6, 1, 0)</f>
        <v>0</v>
      </c>
      <c r="E3" s="8">
        <f t="shared" ref="E3:E37" si="2">IF(MONTH($A3)=9, 1, 0)</f>
        <v>0</v>
      </c>
      <c r="F3" s="8">
        <f t="shared" ref="F3:F37" si="3">MONTH(A3)/3</f>
        <v>4</v>
      </c>
      <c r="G3" s="2">
        <v>17431</v>
      </c>
      <c r="H3" s="2">
        <f t="shared" ref="H3:H36" si="4">$R$24+$R$25*B3+$R$26*C3+$R$27*D3+$R$28*E3</f>
        <v>14731.522727272726</v>
      </c>
      <c r="N3" t="e">
        <f t="shared" ref="N3:N7" si="5">$Q$24+$Q$25*B3</f>
        <v>#VALUE!</v>
      </c>
      <c r="O3">
        <v>2</v>
      </c>
      <c r="P3">
        <f t="shared" ref="P3:P5" si="6">AVERAGEIF($F$4:$F$30, O3, $J$4:$J$30)</f>
        <v>0.8953115137962071</v>
      </c>
      <c r="Q3">
        <f t="shared" ref="Q3:Q5" si="7">P3/AVERAGE($P$2:$P$5)</f>
        <v>0.89628198905840795</v>
      </c>
    </row>
    <row r="4" spans="1:18" x14ac:dyDescent="0.15">
      <c r="A4" s="1">
        <v>40999</v>
      </c>
      <c r="B4" s="8">
        <v>3</v>
      </c>
      <c r="C4" s="8">
        <f t="shared" si="0"/>
        <v>1</v>
      </c>
      <c r="D4" s="8">
        <f t="shared" si="1"/>
        <v>0</v>
      </c>
      <c r="E4" s="8">
        <f t="shared" si="2"/>
        <v>0</v>
      </c>
      <c r="F4" s="8">
        <f t="shared" si="3"/>
        <v>1</v>
      </c>
      <c r="G4" s="2">
        <v>13185</v>
      </c>
      <c r="H4" s="2">
        <f t="shared" si="4"/>
        <v>7401.3977272727316</v>
      </c>
      <c r="I4" s="6">
        <f>AVERAGE(AVERAGE(G2:G5), AVERAGE(G3:G6))</f>
        <v>13947.75</v>
      </c>
      <c r="J4" s="7">
        <f>G4/I4</f>
        <v>0.94531376028391678</v>
      </c>
      <c r="K4" s="7">
        <f>VLOOKUP(F4, $O$2:$Q$5, 3)</f>
        <v>0.93838296859374026</v>
      </c>
      <c r="L4" s="7">
        <f>G4/(I4*K4)</f>
        <v>1.0073858881950544</v>
      </c>
      <c r="M4" s="9">
        <f>I4*K4*L4</f>
        <v>13185</v>
      </c>
      <c r="N4" t="e">
        <f t="shared" si="5"/>
        <v>#VALUE!</v>
      </c>
      <c r="O4">
        <v>3</v>
      </c>
      <c r="P4">
        <f t="shared" si="6"/>
        <v>0.9208617866153691</v>
      </c>
      <c r="Q4">
        <f t="shared" si="7"/>
        <v>0.92185995716276548</v>
      </c>
    </row>
    <row r="5" spans="1:18" x14ac:dyDescent="0.15">
      <c r="A5" s="1">
        <v>41090</v>
      </c>
      <c r="B5" s="8">
        <v>4</v>
      </c>
      <c r="C5" s="8">
        <f t="shared" si="0"/>
        <v>0</v>
      </c>
      <c r="D5" s="8">
        <f t="shared" si="1"/>
        <v>1</v>
      </c>
      <c r="E5" s="8">
        <f t="shared" si="2"/>
        <v>0</v>
      </c>
      <c r="F5" s="8">
        <f t="shared" si="3"/>
        <v>2</v>
      </c>
      <c r="G5" s="2">
        <v>12834</v>
      </c>
      <c r="H5" s="2">
        <f t="shared" si="4"/>
        <v>7320.5194805194806</v>
      </c>
      <c r="I5" s="6">
        <f t="shared" ref="I5:I30" si="8">AVERAGE(AVERAGE(G3:G6), AVERAGE(G4:G7))</f>
        <v>14793.625</v>
      </c>
      <c r="J5" s="7">
        <f t="shared" ref="J5:J30" si="9">G5/I5</f>
        <v>0.86753584736668665</v>
      </c>
      <c r="K5" s="7">
        <f t="shared" ref="K5:K30" si="10">VLOOKUP(F5, $O$2:$Q$5, 3)</f>
        <v>0.89628198905840795</v>
      </c>
      <c r="L5" s="7">
        <f t="shared" ref="L5:L30" si="11">G5/(I5*K5)</f>
        <v>0.96792734647951517</v>
      </c>
      <c r="M5" s="9">
        <f t="shared" ref="M5:M7" si="12">I5*K5*L5</f>
        <v>12834</v>
      </c>
      <c r="N5" t="e">
        <f t="shared" si="5"/>
        <v>#VALUE!</v>
      </c>
      <c r="O5">
        <v>4</v>
      </c>
      <c r="P5">
        <f t="shared" si="6"/>
        <v>1.2421286765502293</v>
      </c>
      <c r="Q5">
        <f t="shared" si="7"/>
        <v>1.2434750851850864</v>
      </c>
    </row>
    <row r="6" spans="1:18" x14ac:dyDescent="0.15">
      <c r="A6" s="1">
        <v>41182</v>
      </c>
      <c r="B6" s="8">
        <v>5</v>
      </c>
      <c r="C6" s="8">
        <f t="shared" si="0"/>
        <v>0</v>
      </c>
      <c r="D6" s="8">
        <f t="shared" si="1"/>
        <v>0</v>
      </c>
      <c r="E6" s="8">
        <f t="shared" si="2"/>
        <v>1</v>
      </c>
      <c r="F6" s="8">
        <f t="shared" si="3"/>
        <v>3</v>
      </c>
      <c r="G6" s="2">
        <v>13806</v>
      </c>
      <c r="H6" s="2">
        <f t="shared" si="4"/>
        <v>10799.748376623376</v>
      </c>
      <c r="I6" s="6">
        <f t="shared" si="8"/>
        <v>15633.875</v>
      </c>
      <c r="J6" s="7">
        <f t="shared" si="9"/>
        <v>0.88308240919157921</v>
      </c>
      <c r="K6" s="7">
        <f t="shared" si="10"/>
        <v>0.92185995716276548</v>
      </c>
      <c r="L6" s="7">
        <f t="shared" si="11"/>
        <v>0.95793553275647958</v>
      </c>
      <c r="M6" s="9">
        <f t="shared" si="12"/>
        <v>13806</v>
      </c>
      <c r="N6" t="e">
        <f t="shared" si="5"/>
        <v>#VALUE!</v>
      </c>
    </row>
    <row r="7" spans="1:18" x14ac:dyDescent="0.15">
      <c r="A7" s="1">
        <v>41274</v>
      </c>
      <c r="B7" s="8">
        <v>6</v>
      </c>
      <c r="C7" s="8">
        <f t="shared" si="0"/>
        <v>0</v>
      </c>
      <c r="D7" s="8">
        <f t="shared" si="1"/>
        <v>0</v>
      </c>
      <c r="E7" s="8">
        <f t="shared" si="2"/>
        <v>0</v>
      </c>
      <c r="F7" s="8">
        <f t="shared" si="3"/>
        <v>4</v>
      </c>
      <c r="G7" s="2">
        <v>21268</v>
      </c>
      <c r="H7" s="2">
        <f t="shared" si="4"/>
        <v>21448.873376623374</v>
      </c>
      <c r="I7" s="6">
        <f t="shared" si="8"/>
        <v>16353.25</v>
      </c>
      <c r="J7" s="7">
        <f t="shared" si="9"/>
        <v>1.3005365905859692</v>
      </c>
      <c r="K7" s="7">
        <f t="shared" si="10"/>
        <v>1.2434750851850864</v>
      </c>
      <c r="L7" s="7">
        <f t="shared" si="11"/>
        <v>1.0458887404184614</v>
      </c>
      <c r="M7" s="9">
        <f t="shared" si="12"/>
        <v>21267.999999999996</v>
      </c>
      <c r="N7" t="e">
        <f t="shared" si="5"/>
        <v>#VALUE!</v>
      </c>
    </row>
    <row r="8" spans="1:18" x14ac:dyDescent="0.15">
      <c r="A8" s="1">
        <v>41364</v>
      </c>
      <c r="B8" s="8">
        <v>7</v>
      </c>
      <c r="C8" s="8">
        <f t="shared" si="0"/>
        <v>1</v>
      </c>
      <c r="D8" s="8">
        <f t="shared" si="1"/>
        <v>0</v>
      </c>
      <c r="E8" s="8">
        <f t="shared" si="2"/>
        <v>0</v>
      </c>
      <c r="F8" s="8">
        <f t="shared" si="3"/>
        <v>1</v>
      </c>
      <c r="G8" s="2">
        <v>16070</v>
      </c>
      <c r="H8" s="2">
        <f t="shared" si="4"/>
        <v>14118.748376623382</v>
      </c>
      <c r="I8" s="6">
        <f t="shared" si="8"/>
        <v>17122.75</v>
      </c>
      <c r="J8" s="7">
        <f t="shared" si="9"/>
        <v>0.93851746944854064</v>
      </c>
      <c r="K8" s="7">
        <f t="shared" si="10"/>
        <v>0.93838296859374026</v>
      </c>
      <c r="L8" s="7">
        <f t="shared" si="11"/>
        <v>1.0001433325830731</v>
      </c>
      <c r="Q8" t="s">
        <v>14</v>
      </c>
    </row>
    <row r="9" spans="1:18" ht="15" thickBot="1" x14ac:dyDescent="0.2">
      <c r="A9" s="1">
        <v>41455</v>
      </c>
      <c r="B9" s="8">
        <v>8</v>
      </c>
      <c r="C9" s="8">
        <f t="shared" si="0"/>
        <v>0</v>
      </c>
      <c r="D9" s="8">
        <f t="shared" si="1"/>
        <v>1</v>
      </c>
      <c r="E9" s="8">
        <f t="shared" si="2"/>
        <v>0</v>
      </c>
      <c r="F9" s="8">
        <f t="shared" si="3"/>
        <v>2</v>
      </c>
      <c r="G9" s="2">
        <v>15704</v>
      </c>
      <c r="H9" s="2">
        <f t="shared" si="4"/>
        <v>14037.870129870131</v>
      </c>
      <c r="I9" s="6">
        <f t="shared" si="8"/>
        <v>18073.375</v>
      </c>
      <c r="J9" s="7">
        <f t="shared" si="9"/>
        <v>0.86890246011052175</v>
      </c>
      <c r="K9" s="7">
        <f t="shared" si="10"/>
        <v>0.89628198905840795</v>
      </c>
      <c r="L9" s="7">
        <f t="shared" si="11"/>
        <v>0.96945210404523485</v>
      </c>
    </row>
    <row r="10" spans="1:18" x14ac:dyDescent="0.15">
      <c r="A10" s="1">
        <v>41547</v>
      </c>
      <c r="B10" s="8">
        <v>9</v>
      </c>
      <c r="C10" s="8">
        <f t="shared" si="0"/>
        <v>0</v>
      </c>
      <c r="D10" s="8">
        <f t="shared" si="1"/>
        <v>0</v>
      </c>
      <c r="E10" s="8">
        <f t="shared" si="2"/>
        <v>1</v>
      </c>
      <c r="F10" s="8">
        <f t="shared" si="3"/>
        <v>3</v>
      </c>
      <c r="G10" s="2">
        <v>17092</v>
      </c>
      <c r="H10" s="2">
        <f t="shared" si="4"/>
        <v>17517.099025974028</v>
      </c>
      <c r="I10" s="6">
        <f t="shared" si="8"/>
        <v>19072.125</v>
      </c>
      <c r="J10" s="7">
        <f t="shared" si="9"/>
        <v>0.89617701226266078</v>
      </c>
      <c r="K10" s="7">
        <f t="shared" si="10"/>
        <v>0.92185995716276548</v>
      </c>
      <c r="L10" s="7">
        <f t="shared" si="11"/>
        <v>0.97214007973711125</v>
      </c>
      <c r="M10" s="14"/>
      <c r="Q10" s="14" t="s">
        <v>15</v>
      </c>
      <c r="R10" s="14"/>
    </row>
    <row r="11" spans="1:18" x14ac:dyDescent="0.15">
      <c r="A11" s="1">
        <v>41639</v>
      </c>
      <c r="B11" s="8">
        <v>10</v>
      </c>
      <c r="C11" s="8">
        <f t="shared" si="0"/>
        <v>0</v>
      </c>
      <c r="D11" s="8">
        <f t="shared" si="1"/>
        <v>0</v>
      </c>
      <c r="E11" s="8">
        <f t="shared" si="2"/>
        <v>0</v>
      </c>
      <c r="F11" s="8">
        <f t="shared" si="3"/>
        <v>4</v>
      </c>
      <c r="G11" s="2">
        <v>25587</v>
      </c>
      <c r="H11" s="2">
        <f t="shared" si="4"/>
        <v>28166.224025974021</v>
      </c>
      <c r="I11" s="6">
        <f t="shared" si="8"/>
        <v>19985.5</v>
      </c>
      <c r="J11" s="7">
        <f t="shared" si="9"/>
        <v>1.2802782016962297</v>
      </c>
      <c r="K11" s="7">
        <f t="shared" si="10"/>
        <v>1.2434750851850864</v>
      </c>
      <c r="L11" s="7">
        <f t="shared" si="11"/>
        <v>1.0295969874665123</v>
      </c>
      <c r="M11" s="11"/>
      <c r="Q11" s="11" t="s">
        <v>16</v>
      </c>
      <c r="R11" s="11">
        <v>0.95914252386669485</v>
      </c>
    </row>
    <row r="12" spans="1:18" x14ac:dyDescent="0.15">
      <c r="A12" s="1">
        <v>41729</v>
      </c>
      <c r="B12" s="8">
        <v>11</v>
      </c>
      <c r="C12" s="8">
        <f t="shared" si="0"/>
        <v>1</v>
      </c>
      <c r="D12" s="8">
        <f t="shared" si="1"/>
        <v>0</v>
      </c>
      <c r="E12" s="8">
        <f t="shared" si="2"/>
        <v>0</v>
      </c>
      <c r="F12" s="8">
        <f t="shared" si="3"/>
        <v>1</v>
      </c>
      <c r="G12" s="2">
        <v>19741</v>
      </c>
      <c r="H12" s="2">
        <f t="shared" si="4"/>
        <v>20836.099025974032</v>
      </c>
      <c r="I12" s="6">
        <f t="shared" si="8"/>
        <v>20875.875</v>
      </c>
      <c r="J12" s="7">
        <f t="shared" si="9"/>
        <v>0.9456370092271581</v>
      </c>
      <c r="K12" s="7">
        <f t="shared" si="10"/>
        <v>0.93838296859374026</v>
      </c>
      <c r="L12" s="7">
        <f t="shared" si="11"/>
        <v>1.0077303626303968</v>
      </c>
      <c r="M12" s="11"/>
      <c r="Q12" s="11" t="s">
        <v>17</v>
      </c>
      <c r="R12" s="11">
        <v>0.91995438108937333</v>
      </c>
    </row>
    <row r="13" spans="1:18" x14ac:dyDescent="0.15">
      <c r="A13" s="1">
        <v>41820</v>
      </c>
      <c r="B13" s="8">
        <v>12</v>
      </c>
      <c r="C13" s="8">
        <f t="shared" si="0"/>
        <v>0</v>
      </c>
      <c r="D13" s="8">
        <f t="shared" si="1"/>
        <v>1</v>
      </c>
      <c r="E13" s="8">
        <f t="shared" si="2"/>
        <v>0</v>
      </c>
      <c r="F13" s="8">
        <f t="shared" si="3"/>
        <v>2</v>
      </c>
      <c r="G13" s="2">
        <v>19340</v>
      </c>
      <c r="H13" s="2">
        <f t="shared" si="4"/>
        <v>20755.220779220781</v>
      </c>
      <c r="I13" s="6">
        <f t="shared" si="8"/>
        <v>21779.375</v>
      </c>
      <c r="J13" s="7">
        <f t="shared" si="9"/>
        <v>0.88799609722501216</v>
      </c>
      <c r="K13" s="7">
        <f t="shared" si="10"/>
        <v>0.89628198905840795</v>
      </c>
      <c r="L13" s="7">
        <f t="shared" si="11"/>
        <v>0.99075526236770572</v>
      </c>
      <c r="M13" s="11"/>
      <c r="Q13" s="11" t="s">
        <v>18</v>
      </c>
      <c r="R13" s="11">
        <v>0.90763967048773841</v>
      </c>
    </row>
    <row r="14" spans="1:18" x14ac:dyDescent="0.15">
      <c r="A14" s="1">
        <v>41912</v>
      </c>
      <c r="B14" s="8">
        <v>13</v>
      </c>
      <c r="C14" s="8">
        <f t="shared" si="0"/>
        <v>0</v>
      </c>
      <c r="D14" s="8">
        <f t="shared" si="1"/>
        <v>0</v>
      </c>
      <c r="E14" s="8">
        <f t="shared" si="2"/>
        <v>1</v>
      </c>
      <c r="F14" s="8">
        <f t="shared" si="3"/>
        <v>3</v>
      </c>
      <c r="G14" s="2">
        <v>20579</v>
      </c>
      <c r="H14" s="2">
        <f t="shared" si="4"/>
        <v>24234.449675324679</v>
      </c>
      <c r="I14" s="6">
        <f t="shared" si="8"/>
        <v>22619</v>
      </c>
      <c r="J14" s="7">
        <f t="shared" si="9"/>
        <v>0.90981033644281362</v>
      </c>
      <c r="K14" s="7">
        <f t="shared" si="10"/>
        <v>0.92185995716276548</v>
      </c>
      <c r="L14" s="7">
        <f t="shared" si="11"/>
        <v>0.98692901169388303</v>
      </c>
      <c r="M14" s="11"/>
      <c r="Q14" s="11" t="s">
        <v>19</v>
      </c>
      <c r="R14" s="11">
        <v>5025.7878296657327</v>
      </c>
    </row>
    <row r="15" spans="1:18" ht="15" thickBot="1" x14ac:dyDescent="0.2">
      <c r="A15" s="1">
        <v>42004</v>
      </c>
      <c r="B15" s="8">
        <v>14</v>
      </c>
      <c r="C15" s="8">
        <f t="shared" si="0"/>
        <v>0</v>
      </c>
      <c r="D15" s="8">
        <f t="shared" si="1"/>
        <v>0</v>
      </c>
      <c r="E15" s="8">
        <f t="shared" si="2"/>
        <v>0</v>
      </c>
      <c r="F15" s="8">
        <f t="shared" si="3"/>
        <v>4</v>
      </c>
      <c r="G15" s="2">
        <v>29328</v>
      </c>
      <c r="H15" s="2">
        <f t="shared" si="4"/>
        <v>34883.574675324671</v>
      </c>
      <c r="I15" s="6">
        <f t="shared" si="8"/>
        <v>23471.625</v>
      </c>
      <c r="J15" s="7">
        <f t="shared" si="9"/>
        <v>1.249508715310508</v>
      </c>
      <c r="K15" s="7">
        <f t="shared" si="10"/>
        <v>1.2434750851850864</v>
      </c>
      <c r="L15" s="7">
        <f t="shared" si="11"/>
        <v>1.0048522324229145</v>
      </c>
      <c r="M15" s="12"/>
      <c r="Q15" s="12" t="s">
        <v>20</v>
      </c>
      <c r="R15" s="12">
        <v>31</v>
      </c>
    </row>
    <row r="16" spans="1:18" x14ac:dyDescent="0.15">
      <c r="A16" s="1">
        <v>42094</v>
      </c>
      <c r="B16" s="8">
        <v>15</v>
      </c>
      <c r="C16" s="8">
        <f t="shared" si="0"/>
        <v>1</v>
      </c>
      <c r="D16" s="8">
        <f t="shared" si="1"/>
        <v>0</v>
      </c>
      <c r="E16" s="8">
        <f t="shared" si="2"/>
        <v>0</v>
      </c>
      <c r="F16" s="8">
        <f t="shared" si="3"/>
        <v>1</v>
      </c>
      <c r="G16" s="2">
        <v>22717</v>
      </c>
      <c r="H16" s="2">
        <f t="shared" si="4"/>
        <v>27553.449675324682</v>
      </c>
      <c r="I16" s="6">
        <f t="shared" si="8"/>
        <v>24549.625</v>
      </c>
      <c r="J16" s="7">
        <f t="shared" si="9"/>
        <v>0.92535018355677534</v>
      </c>
      <c r="K16" s="7">
        <f t="shared" si="10"/>
        <v>0.93838296859374026</v>
      </c>
      <c r="L16" s="7">
        <f t="shared" si="11"/>
        <v>0.98611144333054557</v>
      </c>
    </row>
    <row r="17" spans="1:25" ht="15" thickBot="1" x14ac:dyDescent="0.2">
      <c r="A17" s="1">
        <v>42185</v>
      </c>
      <c r="B17" s="8">
        <v>16</v>
      </c>
      <c r="C17" s="8">
        <f t="shared" si="0"/>
        <v>0</v>
      </c>
      <c r="D17" s="8">
        <f t="shared" si="1"/>
        <v>1</v>
      </c>
      <c r="E17" s="8">
        <f t="shared" si="2"/>
        <v>0</v>
      </c>
      <c r="F17" s="8">
        <f t="shared" si="3"/>
        <v>2</v>
      </c>
      <c r="G17" s="2">
        <v>23185</v>
      </c>
      <c r="H17" s="2">
        <f t="shared" si="4"/>
        <v>27472.571428571431</v>
      </c>
      <c r="I17" s="6">
        <f t="shared" si="8"/>
        <v>25949.375</v>
      </c>
      <c r="J17" s="7">
        <f t="shared" si="9"/>
        <v>0.89347045930778679</v>
      </c>
      <c r="K17" s="7">
        <f t="shared" si="10"/>
        <v>0.89628198905840795</v>
      </c>
      <c r="L17" s="7">
        <f t="shared" si="11"/>
        <v>0.99686311921365867</v>
      </c>
      <c r="Q17" t="s">
        <v>21</v>
      </c>
    </row>
    <row r="18" spans="1:25" x14ac:dyDescent="0.15">
      <c r="A18" s="1">
        <v>42277</v>
      </c>
      <c r="B18" s="8">
        <v>17</v>
      </c>
      <c r="C18" s="8">
        <f t="shared" si="0"/>
        <v>0</v>
      </c>
      <c r="D18" s="8">
        <f t="shared" si="1"/>
        <v>0</v>
      </c>
      <c r="E18" s="8">
        <f t="shared" si="2"/>
        <v>1</v>
      </c>
      <c r="F18" s="8">
        <f t="shared" si="3"/>
        <v>3</v>
      </c>
      <c r="G18" s="2">
        <v>25358</v>
      </c>
      <c r="H18" s="2">
        <f t="shared" si="4"/>
        <v>30951.800324675329</v>
      </c>
      <c r="I18" s="6">
        <f t="shared" si="8"/>
        <v>27553.125</v>
      </c>
      <c r="J18" s="7">
        <f t="shared" si="9"/>
        <v>0.92033117840535328</v>
      </c>
      <c r="K18" s="7">
        <f t="shared" si="10"/>
        <v>0.92185995716276548</v>
      </c>
      <c r="L18" s="7">
        <f t="shared" si="11"/>
        <v>0.99834163666017406</v>
      </c>
      <c r="M18" s="13"/>
      <c r="Q18" s="13"/>
      <c r="R18" s="13" t="s">
        <v>26</v>
      </c>
      <c r="S18" s="13" t="s">
        <v>27</v>
      </c>
      <c r="T18" s="13" t="s">
        <v>28</v>
      </c>
      <c r="U18" s="13" t="s">
        <v>29</v>
      </c>
      <c r="V18" s="13" t="s">
        <v>30</v>
      </c>
    </row>
    <row r="19" spans="1:25" x14ac:dyDescent="0.15">
      <c r="A19" s="1">
        <v>42369</v>
      </c>
      <c r="B19" s="8">
        <v>18</v>
      </c>
      <c r="C19" s="8">
        <f t="shared" si="0"/>
        <v>0</v>
      </c>
      <c r="D19" s="8">
        <f t="shared" si="1"/>
        <v>0</v>
      </c>
      <c r="E19" s="8">
        <f t="shared" si="2"/>
        <v>0</v>
      </c>
      <c r="F19" s="8">
        <f t="shared" si="3"/>
        <v>4</v>
      </c>
      <c r="G19" s="2">
        <v>35747</v>
      </c>
      <c r="H19" s="2">
        <f t="shared" si="4"/>
        <v>41600.925324675321</v>
      </c>
      <c r="I19" s="6">
        <f t="shared" si="8"/>
        <v>29256.875</v>
      </c>
      <c r="J19" s="7">
        <f t="shared" si="9"/>
        <v>1.2218324752729059</v>
      </c>
      <c r="K19" s="7">
        <f t="shared" si="10"/>
        <v>1.2434750851850864</v>
      </c>
      <c r="L19" s="7">
        <f t="shared" si="11"/>
        <v>0.98259505946678527</v>
      </c>
      <c r="M19" s="11"/>
      <c r="Q19" s="11" t="s">
        <v>22</v>
      </c>
      <c r="R19" s="11">
        <v>4</v>
      </c>
      <c r="S19" s="11">
        <v>7547626031.519165</v>
      </c>
      <c r="T19" s="11">
        <v>1886906507.8797913</v>
      </c>
      <c r="U19" s="11">
        <v>74.703694698862108</v>
      </c>
      <c r="V19" s="11">
        <v>7.177504903968797E-14</v>
      </c>
    </row>
    <row r="20" spans="1:25" x14ac:dyDescent="0.15">
      <c r="A20" s="1">
        <v>42460</v>
      </c>
      <c r="B20" s="8">
        <v>19</v>
      </c>
      <c r="C20" s="8">
        <f t="shared" si="0"/>
        <v>1</v>
      </c>
      <c r="D20" s="8">
        <f t="shared" si="1"/>
        <v>0</v>
      </c>
      <c r="E20" s="8">
        <f t="shared" si="2"/>
        <v>0</v>
      </c>
      <c r="F20" s="8">
        <f t="shared" si="3"/>
        <v>1</v>
      </c>
      <c r="G20" s="2">
        <v>29128</v>
      </c>
      <c r="H20" s="2">
        <f t="shared" si="4"/>
        <v>34270.800324675321</v>
      </c>
      <c r="I20" s="6">
        <f t="shared" si="8"/>
        <v>31078.75</v>
      </c>
      <c r="J20" s="7">
        <f t="shared" si="9"/>
        <v>0.93723203153279977</v>
      </c>
      <c r="K20" s="7">
        <f t="shared" si="10"/>
        <v>0.93838296859374026</v>
      </c>
      <c r="L20" s="7">
        <f t="shared" si="11"/>
        <v>0.99877348897043039</v>
      </c>
      <c r="M20" s="11"/>
      <c r="Q20" s="11" t="s">
        <v>23</v>
      </c>
      <c r="R20" s="11">
        <v>26</v>
      </c>
      <c r="S20" s="11">
        <v>656722126.02922106</v>
      </c>
      <c r="T20" s="11">
        <v>25258543.308816195</v>
      </c>
      <c r="U20" s="11"/>
      <c r="V20" s="11"/>
    </row>
    <row r="21" spans="1:25" ht="15" thickBot="1" x14ac:dyDescent="0.2">
      <c r="A21" s="1">
        <v>42551</v>
      </c>
      <c r="B21" s="8">
        <v>20</v>
      </c>
      <c r="C21" s="8">
        <f t="shared" si="0"/>
        <v>0</v>
      </c>
      <c r="D21" s="8">
        <f t="shared" si="1"/>
        <v>1</v>
      </c>
      <c r="E21" s="8">
        <f t="shared" si="2"/>
        <v>0</v>
      </c>
      <c r="F21" s="8">
        <f t="shared" si="3"/>
        <v>2</v>
      </c>
      <c r="G21" s="2">
        <v>30404</v>
      </c>
      <c r="H21" s="2">
        <f t="shared" si="4"/>
        <v>34189.922077922078</v>
      </c>
      <c r="I21" s="6">
        <f t="shared" si="8"/>
        <v>32997.5</v>
      </c>
      <c r="J21" s="7">
        <f t="shared" si="9"/>
        <v>0.92140313660125772</v>
      </c>
      <c r="K21" s="7">
        <f t="shared" si="10"/>
        <v>0.89628198905840795</v>
      </c>
      <c r="L21" s="7">
        <f t="shared" si="11"/>
        <v>1.0280281740005073</v>
      </c>
      <c r="M21" s="12"/>
      <c r="Q21" s="12" t="s">
        <v>24</v>
      </c>
      <c r="R21" s="12">
        <v>30</v>
      </c>
      <c r="S21" s="12">
        <v>8204348157.5483856</v>
      </c>
      <c r="T21" s="12"/>
      <c r="U21" s="12"/>
      <c r="V21" s="12"/>
    </row>
    <row r="22" spans="1:25" ht="15" thickBot="1" x14ac:dyDescent="0.2">
      <c r="A22" s="1">
        <v>42643</v>
      </c>
      <c r="B22" s="8">
        <v>21</v>
      </c>
      <c r="C22" s="8">
        <f t="shared" si="0"/>
        <v>0</v>
      </c>
      <c r="D22" s="8">
        <f t="shared" si="1"/>
        <v>0</v>
      </c>
      <c r="E22" s="8">
        <f t="shared" si="2"/>
        <v>1</v>
      </c>
      <c r="F22" s="8">
        <f t="shared" si="3"/>
        <v>3</v>
      </c>
      <c r="G22" s="2">
        <v>32714</v>
      </c>
      <c r="H22" s="2">
        <f t="shared" si="4"/>
        <v>37669.150974025979</v>
      </c>
      <c r="I22" s="6">
        <f t="shared" si="8"/>
        <v>34820</v>
      </c>
      <c r="J22" s="7">
        <f t="shared" si="9"/>
        <v>0.93951751866743249</v>
      </c>
      <c r="K22" s="7">
        <f t="shared" si="10"/>
        <v>0.92185995716276548</v>
      </c>
      <c r="L22" s="7">
        <f t="shared" si="11"/>
        <v>1.0191542775748847</v>
      </c>
    </row>
    <row r="23" spans="1:25" x14ac:dyDescent="0.15">
      <c r="A23" s="1">
        <v>42735</v>
      </c>
      <c r="B23" s="8">
        <v>22</v>
      </c>
      <c r="C23" s="8">
        <f t="shared" si="0"/>
        <v>0</v>
      </c>
      <c r="D23" s="8">
        <f t="shared" si="1"/>
        <v>0</v>
      </c>
      <c r="E23" s="8">
        <f t="shared" si="2"/>
        <v>0</v>
      </c>
      <c r="F23" s="8">
        <f t="shared" si="3"/>
        <v>4</v>
      </c>
      <c r="G23" s="2">
        <v>43741</v>
      </c>
      <c r="H23" s="2">
        <f t="shared" si="4"/>
        <v>48318.275974025972</v>
      </c>
      <c r="I23" s="6">
        <f t="shared" si="8"/>
        <v>36587.125</v>
      </c>
      <c r="J23" s="7">
        <f t="shared" si="9"/>
        <v>1.1955298482731289</v>
      </c>
      <c r="K23" s="7">
        <f t="shared" si="10"/>
        <v>1.2434750851850864</v>
      </c>
      <c r="L23" s="7">
        <f t="shared" si="11"/>
        <v>0.96144254317341538</v>
      </c>
      <c r="Q23" s="13"/>
      <c r="R23" s="13" t="s">
        <v>31</v>
      </c>
      <c r="S23" s="13" t="s">
        <v>19</v>
      </c>
      <c r="T23" s="13" t="s">
        <v>32</v>
      </c>
      <c r="U23" s="13" t="s">
        <v>33</v>
      </c>
      <c r="V23" s="13" t="s">
        <v>34</v>
      </c>
      <c r="W23" s="13" t="s">
        <v>35</v>
      </c>
      <c r="X23" s="13" t="s">
        <v>36</v>
      </c>
      <c r="Y23" s="13" t="s">
        <v>37</v>
      </c>
    </row>
    <row r="24" spans="1:25" x14ac:dyDescent="0.15">
      <c r="A24" s="1">
        <v>42825</v>
      </c>
      <c r="B24" s="8">
        <v>23</v>
      </c>
      <c r="C24" s="8">
        <f t="shared" si="0"/>
        <v>1</v>
      </c>
      <c r="D24" s="8">
        <f t="shared" si="1"/>
        <v>0</v>
      </c>
      <c r="E24" s="8">
        <f t="shared" si="2"/>
        <v>0</v>
      </c>
      <c r="F24" s="8">
        <f t="shared" si="3"/>
        <v>1</v>
      </c>
      <c r="G24" s="2">
        <v>35714</v>
      </c>
      <c r="H24" s="2">
        <f t="shared" si="4"/>
        <v>40988.150974025979</v>
      </c>
      <c r="I24" s="6">
        <f t="shared" si="8"/>
        <v>38909.75</v>
      </c>
      <c r="J24" s="7">
        <f t="shared" si="9"/>
        <v>0.9178676295787046</v>
      </c>
      <c r="K24" s="7">
        <f t="shared" si="10"/>
        <v>0.93838296859374026</v>
      </c>
      <c r="L24" s="7">
        <f t="shared" si="11"/>
        <v>0.97813756248604977</v>
      </c>
      <c r="Q24" s="11" t="s">
        <v>25</v>
      </c>
      <c r="R24" s="11">
        <v>11372.847402597401</v>
      </c>
      <c r="S24" s="11">
        <v>2404.4920780653515</v>
      </c>
      <c r="T24" s="11">
        <v>4.7298335920274548</v>
      </c>
      <c r="U24" s="11">
        <v>6.8577893756038082E-5</v>
      </c>
      <c r="V24" s="11">
        <v>6430.3431511504941</v>
      </c>
      <c r="W24" s="11">
        <v>16315.351654044309</v>
      </c>
      <c r="X24" s="11">
        <v>6430.3431511504941</v>
      </c>
      <c r="Y24" s="11">
        <v>16315.351654044309</v>
      </c>
    </row>
    <row r="25" spans="1:25" x14ac:dyDescent="0.15">
      <c r="A25" s="1">
        <v>42916</v>
      </c>
      <c r="B25" s="8">
        <v>24</v>
      </c>
      <c r="C25" s="8">
        <f t="shared" si="0"/>
        <v>0</v>
      </c>
      <c r="D25" s="8">
        <f t="shared" si="1"/>
        <v>1</v>
      </c>
      <c r="E25" s="8">
        <f t="shared" si="2"/>
        <v>0</v>
      </c>
      <c r="F25" s="8">
        <f t="shared" si="3"/>
        <v>2</v>
      </c>
      <c r="G25" s="2">
        <v>37955</v>
      </c>
      <c r="H25" s="2">
        <f t="shared" si="4"/>
        <v>40907.272727272721</v>
      </c>
      <c r="I25" s="6">
        <f t="shared" si="8"/>
        <v>42377.5</v>
      </c>
      <c r="J25" s="7">
        <f t="shared" si="9"/>
        <v>0.89564037519910333</v>
      </c>
      <c r="K25" s="7">
        <f t="shared" si="10"/>
        <v>0.89628198905840795</v>
      </c>
      <c r="L25" s="7">
        <f t="shared" si="11"/>
        <v>0.99928413839936847</v>
      </c>
      <c r="Q25" s="11" t="s">
        <v>13</v>
      </c>
      <c r="R25" s="11">
        <v>1679.3376623376623</v>
      </c>
      <c r="S25" s="11">
        <v>101.24738113659809</v>
      </c>
      <c r="T25" s="11">
        <v>16.586480000623233</v>
      </c>
      <c r="U25" s="11">
        <v>2.3968157632221203E-15</v>
      </c>
      <c r="V25" s="11">
        <v>1471.2206898258898</v>
      </c>
      <c r="W25" s="11">
        <v>1887.4546348494348</v>
      </c>
      <c r="X25" s="11">
        <v>1471.2206898258898</v>
      </c>
      <c r="Y25" s="11">
        <v>1887.4546348494348</v>
      </c>
    </row>
    <row r="26" spans="1:25" x14ac:dyDescent="0.15">
      <c r="A26" s="1">
        <v>43008</v>
      </c>
      <c r="B26" s="8">
        <v>25</v>
      </c>
      <c r="C26" s="8">
        <f t="shared" si="0"/>
        <v>0</v>
      </c>
      <c r="D26" s="8">
        <f t="shared" si="1"/>
        <v>0</v>
      </c>
      <c r="E26" s="8">
        <f t="shared" si="2"/>
        <v>1</v>
      </c>
      <c r="F26" s="8">
        <f t="shared" si="3"/>
        <v>3</v>
      </c>
      <c r="G26" s="2">
        <v>43744</v>
      </c>
      <c r="H26" s="2">
        <f t="shared" si="4"/>
        <v>44386.501623376622</v>
      </c>
      <c r="I26" s="6">
        <f t="shared" si="8"/>
        <v>46382.5</v>
      </c>
      <c r="J26" s="7">
        <f t="shared" si="9"/>
        <v>0.94311432113404836</v>
      </c>
      <c r="K26" s="7">
        <f t="shared" si="10"/>
        <v>0.92185995716276548</v>
      </c>
      <c r="L26" s="7">
        <f t="shared" si="11"/>
        <v>1.0230559574761204</v>
      </c>
      <c r="Q26" s="11" t="s">
        <v>39</v>
      </c>
      <c r="R26" s="11">
        <v>-9009.4626623376571</v>
      </c>
      <c r="S26" s="11">
        <v>2514.9327743283848</v>
      </c>
      <c r="T26" s="11">
        <v>-3.5823870738428161</v>
      </c>
      <c r="U26" s="11">
        <v>1.375087009415284E-3</v>
      </c>
      <c r="V26" s="11">
        <v>-14178.981016177444</v>
      </c>
      <c r="W26" s="11">
        <v>-3839.9443084978693</v>
      </c>
      <c r="X26" s="11">
        <v>-14178.981016177444</v>
      </c>
      <c r="Y26" s="11">
        <v>-3839.9443084978693</v>
      </c>
    </row>
    <row r="27" spans="1:25" x14ac:dyDescent="0.15">
      <c r="A27" s="1">
        <v>43100</v>
      </c>
      <c r="B27" s="8">
        <v>26</v>
      </c>
      <c r="C27" s="8">
        <f t="shared" si="0"/>
        <v>0</v>
      </c>
      <c r="D27" s="8">
        <f t="shared" si="1"/>
        <v>0</v>
      </c>
      <c r="E27" s="8">
        <f t="shared" si="2"/>
        <v>0</v>
      </c>
      <c r="F27" s="8">
        <f t="shared" si="3"/>
        <v>4</v>
      </c>
      <c r="G27" s="2">
        <v>60453</v>
      </c>
      <c r="H27" s="2">
        <f t="shared" si="4"/>
        <v>55035.626623376622</v>
      </c>
      <c r="I27" s="6">
        <f t="shared" si="8"/>
        <v>50164.875</v>
      </c>
      <c r="J27" s="7">
        <f t="shared" si="9"/>
        <v>1.2050862281626338</v>
      </c>
      <c r="K27" s="7">
        <f t="shared" si="10"/>
        <v>1.2434750851850864</v>
      </c>
      <c r="L27" s="7">
        <f t="shared" si="11"/>
        <v>0.96912776341092621</v>
      </c>
      <c r="Q27" s="11" t="s">
        <v>40</v>
      </c>
      <c r="R27" s="11">
        <v>-10769.678571428569</v>
      </c>
      <c r="S27" s="11">
        <v>2601.0923173607102</v>
      </c>
      <c r="T27" s="11">
        <v>-4.1404445738228937</v>
      </c>
      <c r="U27" s="11">
        <v>3.2386021563306607E-4</v>
      </c>
      <c r="V27" s="11">
        <v>-16116.30040239132</v>
      </c>
      <c r="W27" s="11">
        <v>-5423.0567404658186</v>
      </c>
      <c r="X27" s="11">
        <v>-16116.30040239132</v>
      </c>
      <c r="Y27" s="11">
        <v>-5423.0567404658186</v>
      </c>
    </row>
    <row r="28" spans="1:25" ht="15" thickBot="1" x14ac:dyDescent="0.2">
      <c r="A28" s="1">
        <v>43190</v>
      </c>
      <c r="B28" s="8">
        <v>27</v>
      </c>
      <c r="C28" s="8">
        <f t="shared" si="0"/>
        <v>1</v>
      </c>
      <c r="D28" s="8">
        <f t="shared" si="1"/>
        <v>0</v>
      </c>
      <c r="E28" s="8">
        <f t="shared" si="2"/>
        <v>0</v>
      </c>
      <c r="F28" s="8">
        <f t="shared" si="3"/>
        <v>1</v>
      </c>
      <c r="G28" s="2">
        <v>51042</v>
      </c>
      <c r="H28" s="2">
        <f t="shared" si="4"/>
        <v>47705.501623376622</v>
      </c>
      <c r="I28" s="6">
        <f t="shared" si="8"/>
        <v>53635.25</v>
      </c>
      <c r="J28" s="7">
        <f t="shared" si="9"/>
        <v>0.95165026731487223</v>
      </c>
      <c r="K28" s="7">
        <f t="shared" si="10"/>
        <v>0.93838296859374026</v>
      </c>
      <c r="L28" s="7">
        <f t="shared" si="11"/>
        <v>1.0141384692233004</v>
      </c>
      <c r="Q28" s="12" t="s">
        <v>41</v>
      </c>
      <c r="R28" s="12">
        <v>-8969.7873376623338</v>
      </c>
      <c r="S28" s="12">
        <v>2514.9327743283848</v>
      </c>
      <c r="T28" s="12">
        <v>-3.5666111751467091</v>
      </c>
      <c r="U28" s="12">
        <v>1.4316025484328919E-3</v>
      </c>
      <c r="V28" s="12">
        <v>-14139.305691502122</v>
      </c>
      <c r="W28" s="12">
        <v>-3800.268983822546</v>
      </c>
      <c r="X28" s="12">
        <v>-14139.305691502122</v>
      </c>
      <c r="Y28" s="12">
        <v>-3800.268983822546</v>
      </c>
    </row>
    <row r="29" spans="1:25" x14ac:dyDescent="0.15">
      <c r="A29" s="1">
        <v>43281</v>
      </c>
      <c r="B29" s="8">
        <v>28</v>
      </c>
      <c r="C29" s="8">
        <f t="shared" si="0"/>
        <v>0</v>
      </c>
      <c r="D29" s="8">
        <f t="shared" si="1"/>
        <v>1</v>
      </c>
      <c r="E29" s="8">
        <f t="shared" si="2"/>
        <v>0</v>
      </c>
      <c r="F29" s="8">
        <f t="shared" si="3"/>
        <v>2</v>
      </c>
      <c r="G29" s="2">
        <v>52886</v>
      </c>
      <c r="H29" s="2">
        <f t="shared" si="4"/>
        <v>47624.623376623378</v>
      </c>
      <c r="I29" s="6">
        <f t="shared" si="8"/>
        <v>56730.5</v>
      </c>
      <c r="J29" s="7">
        <f t="shared" si="9"/>
        <v>0.93223222076308154</v>
      </c>
      <c r="K29" s="7">
        <f t="shared" si="10"/>
        <v>0.89628198905840795</v>
      </c>
      <c r="L29" s="7">
        <f t="shared" si="11"/>
        <v>1.0401104029128614</v>
      </c>
    </row>
    <row r="30" spans="1:25" x14ac:dyDescent="0.15">
      <c r="A30" s="1">
        <v>43373</v>
      </c>
      <c r="B30" s="8">
        <v>29</v>
      </c>
      <c r="C30" s="8">
        <f t="shared" si="0"/>
        <v>0</v>
      </c>
      <c r="D30" s="8">
        <f t="shared" si="1"/>
        <v>0</v>
      </c>
      <c r="E30" s="8">
        <f t="shared" si="2"/>
        <v>1</v>
      </c>
      <c r="F30" s="8">
        <f t="shared" si="3"/>
        <v>3</v>
      </c>
      <c r="G30" s="2">
        <v>56576</v>
      </c>
      <c r="H30" s="2">
        <f t="shared" si="4"/>
        <v>51103.852272727272</v>
      </c>
      <c r="I30" s="6">
        <f t="shared" si="8"/>
        <v>59304</v>
      </c>
      <c r="J30" s="7">
        <f t="shared" si="9"/>
        <v>0.95399973020369622</v>
      </c>
      <c r="K30" s="7">
        <f t="shared" si="10"/>
        <v>0.92185995716276548</v>
      </c>
      <c r="L30" s="7">
        <f t="shared" si="11"/>
        <v>1.0348640515201986</v>
      </c>
    </row>
    <row r="31" spans="1:25" x14ac:dyDescent="0.15">
      <c r="A31" s="1">
        <v>43465</v>
      </c>
      <c r="B31" s="8">
        <v>30</v>
      </c>
      <c r="C31" s="8">
        <f t="shared" si="0"/>
        <v>0</v>
      </c>
      <c r="D31" s="8">
        <f t="shared" si="1"/>
        <v>0</v>
      </c>
      <c r="E31" s="8">
        <f t="shared" si="2"/>
        <v>0</v>
      </c>
      <c r="F31" s="8">
        <f t="shared" si="3"/>
        <v>4</v>
      </c>
      <c r="G31" s="2">
        <v>72383</v>
      </c>
      <c r="H31" s="2">
        <f t="shared" si="4"/>
        <v>61752.977272727272</v>
      </c>
    </row>
    <row r="32" spans="1:25" x14ac:dyDescent="0.15">
      <c r="A32" s="1">
        <v>43554</v>
      </c>
      <c r="B32" s="8">
        <v>31</v>
      </c>
      <c r="C32" s="8">
        <f t="shared" si="0"/>
        <v>1</v>
      </c>
      <c r="D32" s="8">
        <f t="shared" si="1"/>
        <v>0</v>
      </c>
      <c r="E32" s="8">
        <f t="shared" si="2"/>
        <v>0</v>
      </c>
      <c r="F32" s="8">
        <f t="shared" si="3"/>
        <v>1</v>
      </c>
      <c r="G32" s="2">
        <v>59700</v>
      </c>
      <c r="H32" s="2">
        <f t="shared" si="4"/>
        <v>54422.852272727279</v>
      </c>
    </row>
    <row r="33" spans="1:12" x14ac:dyDescent="0.15">
      <c r="A33" s="1">
        <v>43646</v>
      </c>
      <c r="B33" s="8">
        <v>32</v>
      </c>
      <c r="C33" s="8">
        <f t="shared" si="0"/>
        <v>0</v>
      </c>
      <c r="D33" s="8">
        <f t="shared" si="1"/>
        <v>1</v>
      </c>
      <c r="E33" s="8">
        <f t="shared" si="2"/>
        <v>0</v>
      </c>
      <c r="F33" s="8">
        <f t="shared" si="3"/>
        <v>2</v>
      </c>
      <c r="H33" s="2">
        <f t="shared" si="4"/>
        <v>54341.974025974021</v>
      </c>
      <c r="L33" s="10"/>
    </row>
    <row r="34" spans="1:12" x14ac:dyDescent="0.15">
      <c r="A34" s="1">
        <v>43738</v>
      </c>
      <c r="B34" s="8">
        <v>33</v>
      </c>
      <c r="C34" s="8">
        <f t="shared" si="0"/>
        <v>0</v>
      </c>
      <c r="D34" s="8">
        <f t="shared" si="1"/>
        <v>0</v>
      </c>
      <c r="E34" s="8">
        <f t="shared" si="2"/>
        <v>1</v>
      </c>
      <c r="F34" s="8">
        <f t="shared" si="3"/>
        <v>3</v>
      </c>
      <c r="H34" s="2">
        <f t="shared" si="4"/>
        <v>57821.202922077922</v>
      </c>
    </row>
    <row r="35" spans="1:12" x14ac:dyDescent="0.15">
      <c r="A35" s="1">
        <v>43830</v>
      </c>
      <c r="B35" s="8">
        <v>34</v>
      </c>
      <c r="C35" s="8">
        <f t="shared" si="0"/>
        <v>0</v>
      </c>
      <c r="D35" s="8">
        <f t="shared" si="1"/>
        <v>0</v>
      </c>
      <c r="E35" s="8">
        <f t="shared" si="2"/>
        <v>0</v>
      </c>
      <c r="F35" s="8">
        <f t="shared" si="3"/>
        <v>4</v>
      </c>
      <c r="H35" s="2">
        <f t="shared" si="4"/>
        <v>68470.327922077922</v>
      </c>
    </row>
    <row r="36" spans="1:12" x14ac:dyDescent="0.15">
      <c r="A36" s="1">
        <v>43921</v>
      </c>
      <c r="B36" s="8">
        <v>35</v>
      </c>
      <c r="C36" s="8">
        <f t="shared" si="0"/>
        <v>1</v>
      </c>
      <c r="D36" s="8">
        <f t="shared" si="1"/>
        <v>0</v>
      </c>
      <c r="E36" s="8">
        <f t="shared" si="2"/>
        <v>0</v>
      </c>
      <c r="F36" s="8">
        <f t="shared" si="3"/>
        <v>1</v>
      </c>
      <c r="H36" s="2">
        <f t="shared" si="4"/>
        <v>61140.202922077937</v>
      </c>
    </row>
    <row r="37" spans="1:12" x14ac:dyDescent="0.15">
      <c r="A37" s="1">
        <v>44012</v>
      </c>
      <c r="B37" s="8">
        <v>36</v>
      </c>
      <c r="C37" s="8">
        <f t="shared" si="0"/>
        <v>0</v>
      </c>
      <c r="D37" s="8">
        <f t="shared" si="1"/>
        <v>1</v>
      </c>
      <c r="E37" s="8">
        <f t="shared" si="2"/>
        <v>0</v>
      </c>
      <c r="F37" s="8">
        <f t="shared" si="3"/>
        <v>2</v>
      </c>
    </row>
    <row r="38" spans="1:12" x14ac:dyDescent="0.15">
      <c r="A38" s="1"/>
      <c r="B38" s="8"/>
      <c r="C38" s="8"/>
      <c r="D38" s="8"/>
      <c r="E38" s="8"/>
      <c r="F38" s="8"/>
    </row>
    <row r="39" spans="1:12" x14ac:dyDescent="0.15">
      <c r="A39" t="s">
        <v>3</v>
      </c>
      <c r="B39" s="8"/>
      <c r="C39" s="8"/>
      <c r="D39" s="8"/>
      <c r="E39" s="8"/>
    </row>
    <row r="40" spans="1:12" x14ac:dyDescent="0.15">
      <c r="A40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zoomScaleNormal="100" workbookViewId="0"/>
  </sheetViews>
  <sheetFormatPr baseColWidth="10" defaultColWidth="8.83203125" defaultRowHeight="14" x14ac:dyDescent="0.15"/>
  <cols>
    <col min="1" max="1" width="10.1640625" bestFit="1" customWidth="1"/>
  </cols>
  <sheetData>
    <row r="1" spans="1:2" x14ac:dyDescent="0.15">
      <c r="A1" s="3" t="s">
        <v>0</v>
      </c>
      <c r="B1" s="4" t="s">
        <v>1</v>
      </c>
    </row>
    <row r="2" spans="1:2" x14ac:dyDescent="0.15">
      <c r="A2" s="1">
        <v>41274</v>
      </c>
      <c r="B2" s="5">
        <v>61093</v>
      </c>
    </row>
    <row r="3" spans="1:2" x14ac:dyDescent="0.15">
      <c r="A3" s="1">
        <v>41639</v>
      </c>
      <c r="B3" s="5">
        <v>74452</v>
      </c>
    </row>
    <row r="4" spans="1:2" x14ac:dyDescent="0.15">
      <c r="A4" s="1">
        <v>42004</v>
      </c>
      <c r="B4" s="5">
        <v>88988</v>
      </c>
    </row>
    <row r="5" spans="1:2" x14ac:dyDescent="0.15">
      <c r="A5" s="1">
        <v>42369</v>
      </c>
      <c r="B5" s="5">
        <v>107006</v>
      </c>
    </row>
    <row r="6" spans="1:2" x14ac:dyDescent="0.15">
      <c r="A6" s="1">
        <v>42735</v>
      </c>
      <c r="B6" s="5">
        <v>135987</v>
      </c>
    </row>
    <row r="7" spans="1:2" x14ac:dyDescent="0.15">
      <c r="A7" s="1">
        <v>43100</v>
      </c>
      <c r="B7" s="5">
        <v>177866</v>
      </c>
    </row>
    <row r="8" spans="1:2" x14ac:dyDescent="0.15">
      <c r="A8" s="1">
        <v>43465</v>
      </c>
      <c r="B8" s="5">
        <v>232887</v>
      </c>
    </row>
    <row r="17" spans="1:1" x14ac:dyDescent="0.15">
      <c r="A17" t="str">
        <f>'AMZN Quarterly Revenue'!A37</f>
        <v>Source: Factset, Retrieved on 5/24/2019</v>
      </c>
    </row>
    <row r="18" spans="1:1" x14ac:dyDescent="0.15">
      <c r="A18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AMZN Quarterly Revenue</vt:lpstr>
      <vt:lpstr>Regression Analysis</vt:lpstr>
      <vt:lpstr>with Dummy Variables</vt:lpstr>
      <vt:lpstr>AMZN Annual 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R. Mayes, Ph.D.</dc:creator>
  <cp:lastModifiedBy>Brockman,Patricia L</cp:lastModifiedBy>
  <dcterms:created xsi:type="dcterms:W3CDTF">2016-12-05T02:10:08Z</dcterms:created>
  <dcterms:modified xsi:type="dcterms:W3CDTF">2022-05-02T00:23:06Z</dcterms:modified>
</cp:coreProperties>
</file>