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showInkAnnotation="0"/>
  <mc:AlternateContent xmlns:mc="http://schemas.openxmlformats.org/markup-compatibility/2006">
    <mc:Choice Requires="x15">
      <x15ac:absPath xmlns:x15ac="http://schemas.microsoft.com/office/spreadsheetml/2010/11/ac" url="/Volumes/Rapid/Data/Eden Landing/Core soil data/"/>
    </mc:Choice>
  </mc:AlternateContent>
  <xr:revisionPtr revIDLastSave="0" documentId="13_ncr:1_{73E07993-556E-6C4F-AD78-841DCA1D73EC}" xr6:coauthVersionLast="45" xr6:coauthVersionMax="45" xr10:uidLastSave="{00000000-0000-0000-0000-000000000000}"/>
  <bookViews>
    <workbookView xWindow="0" yWindow="0" windowWidth="25600" windowHeight="16000" tabRatio="500" activeTab="2" xr2:uid="{00000000-000D-0000-FFFF-FFFF00000000}"/>
  </bookViews>
  <sheets>
    <sheet name="ELM-1812-MF1" sheetId="1" r:id="rId1"/>
    <sheet name="ELM-1812-SP2" sheetId="3" r:id="rId2"/>
    <sheet name="ELM-1812_PW1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35" i="5" l="1"/>
  <c r="P35" i="5"/>
  <c r="Q35" i="5"/>
  <c r="R35" i="5"/>
  <c r="N35" i="5"/>
  <c r="H4" i="5" l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" i="5"/>
  <c r="R3" i="5" s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" i="3"/>
  <c r="R3" i="3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" i="1"/>
  <c r="P30" i="1"/>
  <c r="O22" i="1" l="1"/>
  <c r="O9" i="1"/>
  <c r="F33" i="5" l="1"/>
  <c r="F11" i="3"/>
  <c r="O33" i="5"/>
  <c r="F34" i="5"/>
  <c r="N34" i="5" s="1"/>
  <c r="O34" i="5"/>
  <c r="O4" i="1"/>
  <c r="O5" i="1"/>
  <c r="O6" i="1"/>
  <c r="O7" i="1"/>
  <c r="O8" i="1"/>
  <c r="O10" i="1"/>
  <c r="O11" i="1"/>
  <c r="O12" i="1"/>
  <c r="O13" i="1"/>
  <c r="O14" i="1"/>
  <c r="O15" i="1"/>
  <c r="O16" i="1"/>
  <c r="O17" i="1"/>
  <c r="O18" i="1"/>
  <c r="O19" i="1"/>
  <c r="O20" i="1"/>
  <c r="O21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" i="1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" i="5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" i="3"/>
  <c r="F4" i="3"/>
  <c r="N4" i="3" s="1"/>
  <c r="F5" i="3"/>
  <c r="N5" i="3" s="1"/>
  <c r="F6" i="3"/>
  <c r="N6" i="3" s="1"/>
  <c r="F7" i="3"/>
  <c r="N7" i="3" s="1"/>
  <c r="F8" i="3"/>
  <c r="I8" i="3" s="1"/>
  <c r="F9" i="3"/>
  <c r="N9" i="3"/>
  <c r="I9" i="3"/>
  <c r="F10" i="3"/>
  <c r="N10" i="3" s="1"/>
  <c r="F12" i="3"/>
  <c r="F13" i="3"/>
  <c r="N13" i="3" s="1"/>
  <c r="I13" i="3"/>
  <c r="F14" i="3"/>
  <c r="N14" i="3" s="1"/>
  <c r="F15" i="3"/>
  <c r="F16" i="3"/>
  <c r="I16" i="3"/>
  <c r="F17" i="3"/>
  <c r="F18" i="3"/>
  <c r="F19" i="3"/>
  <c r="N19" i="3" s="1"/>
  <c r="F20" i="3"/>
  <c r="L20" i="3"/>
  <c r="F21" i="3"/>
  <c r="N21" i="3" s="1"/>
  <c r="F22" i="3"/>
  <c r="N22" i="3" s="1"/>
  <c r="F23" i="3"/>
  <c r="N23" i="3"/>
  <c r="F24" i="3"/>
  <c r="I24" i="3" s="1"/>
  <c r="F25" i="3"/>
  <c r="N25" i="3"/>
  <c r="F26" i="3"/>
  <c r="F27" i="3"/>
  <c r="N27" i="3" s="1"/>
  <c r="F28" i="3"/>
  <c r="L28" i="3" s="1"/>
  <c r="F29" i="3"/>
  <c r="N29" i="3"/>
  <c r="F30" i="3"/>
  <c r="N30" i="3" s="1"/>
  <c r="F31" i="3"/>
  <c r="F32" i="3"/>
  <c r="N32" i="3" s="1"/>
  <c r="F3" i="3"/>
  <c r="N3" i="3" s="1"/>
  <c r="I25" i="3"/>
  <c r="I28" i="3"/>
  <c r="I20" i="3"/>
  <c r="N24" i="3"/>
  <c r="N20" i="3"/>
  <c r="N16" i="3"/>
  <c r="L9" i="3"/>
  <c r="N28" i="3"/>
  <c r="F32" i="5"/>
  <c r="I32" i="5" s="1"/>
  <c r="N32" i="5"/>
  <c r="F31" i="5"/>
  <c r="I31" i="5" s="1"/>
  <c r="F30" i="5"/>
  <c r="F29" i="5"/>
  <c r="F28" i="5"/>
  <c r="I28" i="5" s="1"/>
  <c r="N28" i="5"/>
  <c r="F27" i="5"/>
  <c r="F26" i="5"/>
  <c r="I26" i="5" s="1"/>
  <c r="N26" i="5"/>
  <c r="F25" i="5"/>
  <c r="N25" i="5" s="1"/>
  <c r="F24" i="5"/>
  <c r="I24" i="5" s="1"/>
  <c r="F23" i="5"/>
  <c r="I23" i="5" s="1"/>
  <c r="F22" i="5"/>
  <c r="N22" i="5" s="1"/>
  <c r="F21" i="5"/>
  <c r="F20" i="5"/>
  <c r="F19" i="5"/>
  <c r="N19" i="5" s="1"/>
  <c r="F18" i="5"/>
  <c r="F17" i="5"/>
  <c r="F16" i="5"/>
  <c r="F15" i="5"/>
  <c r="I15" i="5" s="1"/>
  <c r="F14" i="5"/>
  <c r="N14" i="5" s="1"/>
  <c r="F13" i="5"/>
  <c r="F12" i="5"/>
  <c r="I12" i="5" s="1"/>
  <c r="F11" i="5"/>
  <c r="N11" i="5" s="1"/>
  <c r="F10" i="5"/>
  <c r="F9" i="5"/>
  <c r="I9" i="5" s="1"/>
  <c r="F8" i="5"/>
  <c r="F7" i="5"/>
  <c r="F6" i="5"/>
  <c r="N6" i="5"/>
  <c r="I6" i="5"/>
  <c r="F5" i="5"/>
  <c r="N5" i="5" s="1"/>
  <c r="F4" i="5"/>
  <c r="N4" i="5"/>
  <c r="I4" i="5"/>
  <c r="F3" i="5"/>
  <c r="F37" i="1"/>
  <c r="I37" i="1" s="1"/>
  <c r="F36" i="1"/>
  <c r="F35" i="1"/>
  <c r="I35" i="1" s="1"/>
  <c r="F34" i="1"/>
  <c r="F33" i="1"/>
  <c r="I33" i="1" s="1"/>
  <c r="F32" i="1"/>
  <c r="F31" i="1"/>
  <c r="N31" i="1" s="1"/>
  <c r="F30" i="1"/>
  <c r="F29" i="1"/>
  <c r="N29" i="1" s="1"/>
  <c r="F28" i="1"/>
  <c r="I28" i="1" s="1"/>
  <c r="F27" i="1"/>
  <c r="F26" i="1"/>
  <c r="I26" i="1" s="1"/>
  <c r="F25" i="1"/>
  <c r="I25" i="1" s="1"/>
  <c r="F24" i="1"/>
  <c r="I24" i="1" s="1"/>
  <c r="F23" i="1"/>
  <c r="F22" i="1"/>
  <c r="I22" i="1" s="1"/>
  <c r="F21" i="1"/>
  <c r="N21" i="1" s="1"/>
  <c r="I21" i="1"/>
  <c r="F20" i="1"/>
  <c r="I20" i="1"/>
  <c r="F19" i="1"/>
  <c r="N19" i="1" s="1"/>
  <c r="F18" i="1"/>
  <c r="I18" i="1" s="1"/>
  <c r="F17" i="1"/>
  <c r="N17" i="1" s="1"/>
  <c r="F16" i="1"/>
  <c r="N16" i="1" s="1"/>
  <c r="I16" i="1"/>
  <c r="F15" i="1"/>
  <c r="F14" i="1"/>
  <c r="F13" i="1"/>
  <c r="F12" i="1"/>
  <c r="F11" i="1"/>
  <c r="N11" i="1" s="1"/>
  <c r="F10" i="1"/>
  <c r="I10" i="1"/>
  <c r="F9" i="1"/>
  <c r="N9" i="1" s="1"/>
  <c r="F8" i="1"/>
  <c r="N8" i="1" s="1"/>
  <c r="I8" i="1"/>
  <c r="F7" i="1"/>
  <c r="F6" i="1"/>
  <c r="I6" i="1"/>
  <c r="F5" i="1"/>
  <c r="I5" i="1" s="1"/>
  <c r="F4" i="1"/>
  <c r="I4" i="1"/>
  <c r="F3" i="1"/>
  <c r="N3" i="1" s="1"/>
  <c r="N32" i="1"/>
  <c r="N25" i="1"/>
  <c r="N15" i="1"/>
  <c r="N6" i="1"/>
  <c r="N10" i="1"/>
  <c r="N27" i="1"/>
  <c r="N23" i="1"/>
  <c r="N26" i="1"/>
  <c r="I22" i="5"/>
  <c r="I32" i="1"/>
  <c r="I12" i="1"/>
  <c r="I15" i="1"/>
  <c r="I19" i="5"/>
  <c r="I27" i="5"/>
  <c r="N27" i="5"/>
  <c r="N4" i="1"/>
  <c r="N12" i="1"/>
  <c r="L3" i="5"/>
  <c r="L4" i="5" s="1"/>
  <c r="N3" i="5"/>
  <c r="I17" i="5"/>
  <c r="N17" i="5"/>
  <c r="I25" i="5"/>
  <c r="I7" i="5"/>
  <c r="N7" i="5"/>
  <c r="I21" i="5"/>
  <c r="N21" i="5"/>
  <c r="I29" i="5"/>
  <c r="N29" i="5"/>
  <c r="I3" i="5" l="1"/>
  <c r="L8" i="3"/>
  <c r="L24" i="3"/>
  <c r="I33" i="5"/>
  <c r="L33" i="5"/>
  <c r="L16" i="3"/>
  <c r="N24" i="1"/>
  <c r="K24" i="5"/>
  <c r="L3" i="1"/>
  <c r="L4" i="1" s="1"/>
  <c r="N18" i="1"/>
  <c r="L10" i="3"/>
  <c r="I5" i="5"/>
  <c r="N20" i="1"/>
  <c r="N28" i="1"/>
  <c r="N33" i="1"/>
  <c r="N24" i="5"/>
  <c r="N8" i="3"/>
  <c r="I32" i="3"/>
  <c r="N33" i="5"/>
  <c r="N35" i="1"/>
  <c r="N13" i="1"/>
  <c r="K17" i="1"/>
  <c r="I29" i="1"/>
  <c r="N12" i="5"/>
  <c r="N18" i="3"/>
  <c r="N15" i="5"/>
  <c r="L13" i="3"/>
  <c r="N5" i="1"/>
  <c r="I9" i="1"/>
  <c r="I31" i="1"/>
  <c r="N30" i="1"/>
  <c r="N34" i="1"/>
  <c r="I7" i="1"/>
  <c r="I13" i="1"/>
  <c r="N10" i="5"/>
  <c r="I29" i="3"/>
  <c r="L29" i="3"/>
  <c r="N26" i="3"/>
  <c r="L5" i="5"/>
  <c r="N23" i="5"/>
  <c r="K23" i="5"/>
  <c r="K20" i="5"/>
  <c r="N7" i="1"/>
  <c r="I23" i="1"/>
  <c r="I27" i="1"/>
  <c r="N18" i="5"/>
  <c r="N30" i="5"/>
  <c r="I3" i="3"/>
  <c r="L3" i="3"/>
  <c r="L30" i="3"/>
  <c r="I30" i="3"/>
  <c r="I23" i="3"/>
  <c r="L23" i="3"/>
  <c r="L21" i="3"/>
  <c r="I21" i="3"/>
  <c r="L18" i="3"/>
  <c r="I18" i="3"/>
  <c r="N16" i="5"/>
  <c r="N20" i="5"/>
  <c r="L22" i="3"/>
  <c r="I22" i="3"/>
  <c r="N11" i="3"/>
  <c r="N13" i="5"/>
  <c r="L7" i="3"/>
  <c r="I7" i="3"/>
  <c r="N14" i="1"/>
  <c r="I17" i="1"/>
  <c r="I19" i="1"/>
  <c r="N36" i="1"/>
  <c r="N8" i="5"/>
  <c r="L25" i="3"/>
  <c r="L27" i="3"/>
  <c r="I27" i="3"/>
  <c r="K19" i="1"/>
  <c r="K15" i="1"/>
  <c r="K14" i="1"/>
  <c r="L14" i="3"/>
  <c r="I14" i="3"/>
  <c r="N31" i="5"/>
  <c r="N9" i="5"/>
  <c r="K32" i="1"/>
  <c r="K20" i="1"/>
  <c r="K11" i="1"/>
  <c r="K22" i="1"/>
  <c r="K25" i="1"/>
  <c r="K29" i="1"/>
  <c r="N17" i="3"/>
  <c r="N12" i="3"/>
  <c r="L6" i="3"/>
  <c r="I6" i="3"/>
  <c r="N31" i="3"/>
  <c r="K6" i="1"/>
  <c r="N22" i="1"/>
  <c r="N37" i="1"/>
  <c r="N15" i="3"/>
  <c r="K7" i="5" l="1"/>
  <c r="K3" i="5"/>
  <c r="M3" i="5" s="1"/>
  <c r="K25" i="5"/>
  <c r="I11" i="5"/>
  <c r="K11" i="5"/>
  <c r="K5" i="5"/>
  <c r="M5" i="5" s="1"/>
  <c r="K18" i="5"/>
  <c r="K22" i="5"/>
  <c r="K4" i="5"/>
  <c r="M4" i="5" s="1"/>
  <c r="K14" i="5"/>
  <c r="K30" i="5"/>
  <c r="K27" i="5"/>
  <c r="K17" i="5"/>
  <c r="L32" i="3"/>
  <c r="K31" i="1"/>
  <c r="K12" i="1"/>
  <c r="K24" i="1"/>
  <c r="K9" i="1"/>
  <c r="K3" i="1"/>
  <c r="K34" i="1"/>
  <c r="K8" i="1"/>
  <c r="K23" i="1"/>
  <c r="K28" i="1"/>
  <c r="K33" i="1"/>
  <c r="K36" i="1"/>
  <c r="K37" i="1"/>
  <c r="I3" i="1"/>
  <c r="M3" i="1"/>
  <c r="I34" i="5"/>
  <c r="L34" i="5"/>
  <c r="K16" i="1"/>
  <c r="K35" i="1"/>
  <c r="K27" i="1"/>
  <c r="K4" i="1"/>
  <c r="M4" i="1" s="1"/>
  <c r="K13" i="1"/>
  <c r="K10" i="1"/>
  <c r="K5" i="1"/>
  <c r="K26" i="1"/>
  <c r="K30" i="1"/>
  <c r="K21" i="1"/>
  <c r="K7" i="1"/>
  <c r="K18" i="1"/>
  <c r="I11" i="1"/>
  <c r="K26" i="5"/>
  <c r="K10" i="5"/>
  <c r="K31" i="5"/>
  <c r="K15" i="5"/>
  <c r="K16" i="5"/>
  <c r="K32" i="5"/>
  <c r="K29" i="5"/>
  <c r="K13" i="5"/>
  <c r="K6" i="5"/>
  <c r="L4" i="3"/>
  <c r="I4" i="3"/>
  <c r="I10" i="3"/>
  <c r="K19" i="5"/>
  <c r="K21" i="5"/>
  <c r="K12" i="5"/>
  <c r="K9" i="5"/>
  <c r="K8" i="5"/>
  <c r="K28" i="5"/>
  <c r="I19" i="3"/>
  <c r="L19" i="3"/>
  <c r="I12" i="3"/>
  <c r="L12" i="3"/>
  <c r="I18" i="5"/>
  <c r="L15" i="3"/>
  <c r="I15" i="3"/>
  <c r="I16" i="5"/>
  <c r="I30" i="1"/>
  <c r="I5" i="3"/>
  <c r="L5" i="3"/>
  <c r="I36" i="1"/>
  <c r="I13" i="5"/>
  <c r="I26" i="3"/>
  <c r="L26" i="3"/>
  <c r="I31" i="3"/>
  <c r="L31" i="3"/>
  <c r="K4" i="3"/>
  <c r="K19" i="3"/>
  <c r="K11" i="3"/>
  <c r="K28" i="3"/>
  <c r="M28" i="3" s="1"/>
  <c r="K33" i="5"/>
  <c r="M33" i="5" s="1"/>
  <c r="K34" i="5"/>
  <c r="K6" i="3"/>
  <c r="M6" i="3" s="1"/>
  <c r="K13" i="3"/>
  <c r="M13" i="3" s="1"/>
  <c r="K27" i="3"/>
  <c r="M27" i="3" s="1"/>
  <c r="K17" i="3"/>
  <c r="K20" i="3"/>
  <c r="M20" i="3" s="1"/>
  <c r="K12" i="3"/>
  <c r="K5" i="3"/>
  <c r="K3" i="3"/>
  <c r="M3" i="3" s="1"/>
  <c r="K22" i="3"/>
  <c r="M22" i="3" s="1"/>
  <c r="L11" i="3"/>
  <c r="K15" i="3"/>
  <c r="K24" i="3"/>
  <c r="M24" i="3" s="1"/>
  <c r="K8" i="3"/>
  <c r="M8" i="3" s="1"/>
  <c r="K7" i="3"/>
  <c r="M7" i="3" s="1"/>
  <c r="K9" i="3"/>
  <c r="M9" i="3" s="1"/>
  <c r="K21" i="3"/>
  <c r="M21" i="3" s="1"/>
  <c r="K29" i="3"/>
  <c r="M29" i="3" s="1"/>
  <c r="K31" i="3"/>
  <c r="K32" i="3"/>
  <c r="M32" i="3" s="1"/>
  <c r="I11" i="3"/>
  <c r="K30" i="3"/>
  <c r="M30" i="3" s="1"/>
  <c r="K18" i="3"/>
  <c r="M18" i="3" s="1"/>
  <c r="K23" i="3"/>
  <c r="M23" i="3" s="1"/>
  <c r="K26" i="3"/>
  <c r="K10" i="3"/>
  <c r="M10" i="3" s="1"/>
  <c r="K14" i="3"/>
  <c r="M14" i="3" s="1"/>
  <c r="K16" i="3"/>
  <c r="M16" i="3" s="1"/>
  <c r="K25" i="3"/>
  <c r="M25" i="3" s="1"/>
  <c r="I10" i="5"/>
  <c r="L17" i="3"/>
  <c r="I17" i="3"/>
  <c r="I30" i="5"/>
  <c r="L5" i="1"/>
  <c r="I14" i="5"/>
  <c r="I8" i="5"/>
  <c r="I14" i="1"/>
  <c r="I20" i="5"/>
  <c r="L6" i="5"/>
  <c r="I34" i="1"/>
  <c r="M15" i="3" l="1"/>
  <c r="M34" i="5"/>
  <c r="M19" i="3"/>
  <c r="M4" i="3"/>
  <c r="M5" i="3"/>
  <c r="M31" i="3"/>
  <c r="M17" i="3"/>
  <c r="M6" i="5"/>
  <c r="L7" i="5"/>
  <c r="M26" i="3"/>
  <c r="M12" i="3"/>
  <c r="M5" i="1"/>
  <c r="L6" i="1"/>
  <c r="M11" i="3"/>
  <c r="M6" i="1" l="1"/>
  <c r="L7" i="1"/>
  <c r="M7" i="5"/>
  <c r="L8" i="5"/>
  <c r="M8" i="5" l="1"/>
  <c r="L9" i="5"/>
  <c r="M7" i="1"/>
  <c r="L8" i="1"/>
  <c r="M8" i="1" l="1"/>
  <c r="L9" i="1"/>
  <c r="M9" i="5"/>
  <c r="L10" i="5"/>
  <c r="M10" i="5" l="1"/>
  <c r="L11" i="5"/>
  <c r="L10" i="1"/>
  <c r="M9" i="1"/>
  <c r="M10" i="1" l="1"/>
  <c r="L11" i="1"/>
  <c r="M11" i="5"/>
  <c r="L12" i="5"/>
  <c r="M12" i="5" l="1"/>
  <c r="L13" i="5"/>
  <c r="L12" i="1"/>
  <c r="M11" i="1"/>
  <c r="M12" i="1" l="1"/>
  <c r="L13" i="1"/>
  <c r="M13" i="5"/>
  <c r="L14" i="5"/>
  <c r="M14" i="5" l="1"/>
  <c r="L15" i="5"/>
  <c r="M13" i="1"/>
  <c r="L14" i="1"/>
  <c r="M14" i="1" l="1"/>
  <c r="L15" i="1"/>
  <c r="M15" i="5"/>
  <c r="L16" i="5"/>
  <c r="M16" i="5" l="1"/>
  <c r="L17" i="5"/>
  <c r="L16" i="1"/>
  <c r="M15" i="1"/>
  <c r="M16" i="1" l="1"/>
  <c r="L17" i="1"/>
  <c r="M17" i="5"/>
  <c r="L18" i="5"/>
  <c r="M18" i="5" l="1"/>
  <c r="L19" i="5"/>
  <c r="L18" i="1"/>
  <c r="M17" i="1"/>
  <c r="M18" i="1" l="1"/>
  <c r="L19" i="1"/>
  <c r="M19" i="5"/>
  <c r="L20" i="5"/>
  <c r="M20" i="5" l="1"/>
  <c r="L21" i="5"/>
  <c r="L20" i="1"/>
  <c r="M19" i="1"/>
  <c r="M20" i="1" l="1"/>
  <c r="L21" i="1"/>
  <c r="M21" i="5"/>
  <c r="L22" i="5"/>
  <c r="M22" i="5" l="1"/>
  <c r="L23" i="5"/>
  <c r="L22" i="1"/>
  <c r="M21" i="1"/>
  <c r="M22" i="1" l="1"/>
  <c r="L23" i="1"/>
  <c r="L24" i="5"/>
  <c r="M23" i="5"/>
  <c r="M24" i="5" l="1"/>
  <c r="L25" i="5"/>
  <c r="L24" i="1"/>
  <c r="M23" i="1"/>
  <c r="M25" i="5" l="1"/>
  <c r="L26" i="5"/>
  <c r="M24" i="1"/>
  <c r="L25" i="1"/>
  <c r="L26" i="1" l="1"/>
  <c r="M25" i="1"/>
  <c r="M26" i="5"/>
  <c r="L27" i="5"/>
  <c r="M27" i="5" l="1"/>
  <c r="L28" i="5"/>
  <c r="M26" i="1"/>
  <c r="L27" i="1"/>
  <c r="L28" i="1" l="1"/>
  <c r="M27" i="1"/>
  <c r="M28" i="5"/>
  <c r="L29" i="5"/>
  <c r="M29" i="5" l="1"/>
  <c r="L30" i="5"/>
  <c r="M28" i="1"/>
  <c r="L29" i="1"/>
  <c r="M29" i="1" l="1"/>
  <c r="L30" i="1"/>
  <c r="M30" i="5"/>
  <c r="L31" i="5"/>
  <c r="M31" i="5" l="1"/>
  <c r="L32" i="5"/>
  <c r="M32" i="5" s="1"/>
  <c r="M30" i="1"/>
  <c r="L31" i="1"/>
  <c r="L32" i="1" l="1"/>
  <c r="M31" i="1"/>
  <c r="L33" i="1" l="1"/>
  <c r="M32" i="1"/>
  <c r="M33" i="1" l="1"/>
  <c r="L34" i="1"/>
  <c r="M34" i="1" l="1"/>
  <c r="L35" i="1"/>
  <c r="M35" i="1" l="1"/>
  <c r="L36" i="1"/>
  <c r="M36" i="1" l="1"/>
  <c r="L37" i="1"/>
  <c r="M37" i="1" s="1"/>
</calcChain>
</file>

<file path=xl/sharedStrings.xml><?xml version="1.0" encoding="utf-8"?>
<sst xmlns="http://schemas.openxmlformats.org/spreadsheetml/2006/main" count="151" uniqueCount="52">
  <si>
    <t>Interval</t>
  </si>
  <si>
    <t>Midpoint (cm)</t>
  </si>
  <si>
    <t>Wet Weight (g)</t>
  </si>
  <si>
    <t>Dry Weight (g)</t>
  </si>
  <si>
    <t>Dish Weight (g)</t>
  </si>
  <si>
    <t>Water Content</t>
  </si>
  <si>
    <t>Salinity</t>
  </si>
  <si>
    <t>Porosity</t>
  </si>
  <si>
    <t>Mass (g)</t>
  </si>
  <si>
    <t>Density</t>
  </si>
  <si>
    <t>Cumulative Mass (g)</t>
  </si>
  <si>
    <t>Corrected Depth (cm)</t>
  </si>
  <si>
    <t>Bulk Density (g/cm3)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</si>
  <si>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</si>
  <si>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</si>
  <si>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</si>
  <si>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</si>
  <si>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</si>
  <si>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</si>
  <si>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</si>
  <si>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</si>
  <si>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</si>
  <si>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</si>
  <si>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</si>
  <si>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</si>
  <si>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</si>
  <si>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</si>
  <si>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</si>
  <si>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</si>
  <si>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</si>
  <si>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</si>
  <si>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</si>
  <si>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</si>
  <si>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</si>
  <si>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</si>
  <si>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</si>
  <si>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</si>
  <si>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24-25</t>
  </si>
  <si>
    <t>25-26</t>
  </si>
  <si>
    <t>26-27</t>
  </si>
  <si>
    <t>27-28</t>
  </si>
  <si>
    <t>28-29</t>
  </si>
  <si>
    <t>29-30</t>
  </si>
  <si>
    <t>30-31</t>
  </si>
  <si>
    <t>31-32</t>
  </si>
  <si>
    <t>32-33</t>
  </si>
  <si>
    <t>33-34</t>
  </si>
  <si>
    <t>34-35</t>
  </si>
  <si>
    <t>Measured Bulk density</t>
  </si>
  <si>
    <t>%OM</t>
  </si>
  <si>
    <t>OM F</t>
  </si>
  <si>
    <t>Sed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</si>
</sst>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auto="1"/>
      </left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0" fillId="2" borderId="3" xfId="0" applyNumberFormat="1" applyFill="1" applyBorder="1"/>
    <xf numFmtId="49" fontId="0" fillId="0" borderId="0" xfId="0" applyNumberFormat="1" applyFill="1"/>
    <xf numFmtId="0" fontId="2" fillId="0" borderId="0" xfId="0" applyFont="1"/>
    <xf numFmtId="49" fontId="2" fillId="0" borderId="0" xfId="0" applyNumberFormat="1" applyFont="1"/>
    <xf numFmtId="164" fontId="2" fillId="0" borderId="0" xfId="0" applyNumberFormat="1" applyFont="1"/>
    <xf numFmtId="164" fontId="0" fillId="3" borderId="0" xfId="0" applyNumberFormat="1" applyFill="1"/>
    <xf numFmtId="2" fontId="4" fillId="0" borderId="0" xfId="0" applyNumberFormat="1" applyFont="1"/>
    <xf numFmtId="2" fontId="4" fillId="4" borderId="0" xfId="0" applyNumberFormat="1" applyFont="1" applyFill="1"/>
    <xf numFmtId="0" fontId="3" fillId="0" borderId="5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1" fillId="3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'ELM-1812-SP2'!$O$3:$O$32</c:f>
              <c:numCache>
                <c:formatCode>General</c:formatCode>
                <c:ptCount val="30"/>
                <c:pt idx="0">
                  <c:v>0.49129999999999985</c:v>
                </c:pt>
                <c:pt idx="1">
                  <c:v>0.45640000000000014</c:v>
                </c:pt>
                <c:pt idx="2">
                  <c:v>0.50849999999999995</c:v>
                </c:pt>
                <c:pt idx="3">
                  <c:v>0.53379999999999983</c:v>
                </c:pt>
                <c:pt idx="4">
                  <c:v>0.50669999999999993</c:v>
                </c:pt>
                <c:pt idx="5">
                  <c:v>0.64480000000000004</c:v>
                </c:pt>
                <c:pt idx="6">
                  <c:v>0.46209999999999996</c:v>
                </c:pt>
                <c:pt idx="7">
                  <c:v>0.52279999999999993</c:v>
                </c:pt>
                <c:pt idx="8">
                  <c:v>0.47009999999999996</c:v>
                </c:pt>
                <c:pt idx="9">
                  <c:v>0.55120000000000013</c:v>
                </c:pt>
                <c:pt idx="10">
                  <c:v>0.48490000000000011</c:v>
                </c:pt>
                <c:pt idx="11">
                  <c:v>0.51489999999999991</c:v>
                </c:pt>
                <c:pt idx="12">
                  <c:v>0.45589999999999997</c:v>
                </c:pt>
                <c:pt idx="13">
                  <c:v>0.68039999999999989</c:v>
                </c:pt>
                <c:pt idx="14">
                  <c:v>0.74360000000000004</c:v>
                </c:pt>
                <c:pt idx="15">
                  <c:v>0.64300000000000002</c:v>
                </c:pt>
                <c:pt idx="16">
                  <c:v>0.47279999999999989</c:v>
                </c:pt>
                <c:pt idx="17">
                  <c:v>0.72950000000000004</c:v>
                </c:pt>
                <c:pt idx="18">
                  <c:v>0.8243999999999998</c:v>
                </c:pt>
                <c:pt idx="19">
                  <c:v>0.76085999999999987</c:v>
                </c:pt>
                <c:pt idx="20">
                  <c:v>0.82430000000000003</c:v>
                </c:pt>
                <c:pt idx="21">
                  <c:v>0.87169999999999992</c:v>
                </c:pt>
                <c:pt idx="22">
                  <c:v>1.0284</c:v>
                </c:pt>
                <c:pt idx="23">
                  <c:v>0.99530000000000007</c:v>
                </c:pt>
                <c:pt idx="24">
                  <c:v>1.0396000000000001</c:v>
                </c:pt>
                <c:pt idx="25">
                  <c:v>0.96619999999999995</c:v>
                </c:pt>
                <c:pt idx="26">
                  <c:v>0.97370000000000001</c:v>
                </c:pt>
                <c:pt idx="27">
                  <c:v>0.91030000000000011</c:v>
                </c:pt>
                <c:pt idx="28">
                  <c:v>1.0875999999999999</c:v>
                </c:pt>
                <c:pt idx="29">
                  <c:v>0.69629999999999992</c:v>
                </c:pt>
              </c:numCache>
            </c:numRef>
          </c:xVal>
          <c:yVal>
            <c:numRef>
              <c:f>'ELM-1812-SP2'!$B$3:$B$32</c:f>
              <c:numCache>
                <c:formatCode>General</c:formatCode>
                <c:ptCount val="30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76-C74A-A715-07F2AB8E4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1277408"/>
        <c:axId val="-2140676576"/>
      </c:scatterChart>
      <c:valAx>
        <c:axId val="2141277408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0676576"/>
        <c:crosses val="autoZero"/>
        <c:crossBetween val="midCat"/>
      </c:valAx>
      <c:valAx>
        <c:axId val="-214067657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127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'ELM-1812_PW1'!$O$3:$O$34</c:f>
              <c:numCache>
                <c:formatCode>General</c:formatCode>
                <c:ptCount val="32"/>
                <c:pt idx="0">
                  <c:v>0.41680000000000006</c:v>
                </c:pt>
                <c:pt idx="1">
                  <c:v>0.43099999999999983</c:v>
                </c:pt>
                <c:pt idx="2">
                  <c:v>0.45979999999999999</c:v>
                </c:pt>
                <c:pt idx="3">
                  <c:v>0.48869999999999991</c:v>
                </c:pt>
                <c:pt idx="4">
                  <c:v>0.54180000000000006</c:v>
                </c:pt>
                <c:pt idx="5">
                  <c:v>0.60909999999999997</c:v>
                </c:pt>
                <c:pt idx="6">
                  <c:v>0.67379999999999995</c:v>
                </c:pt>
                <c:pt idx="7">
                  <c:v>0.62580000000000013</c:v>
                </c:pt>
                <c:pt idx="8">
                  <c:v>0.60789999999999988</c:v>
                </c:pt>
                <c:pt idx="9">
                  <c:v>0.60559999999999992</c:v>
                </c:pt>
                <c:pt idx="10">
                  <c:v>0.67110000000000003</c:v>
                </c:pt>
                <c:pt idx="11">
                  <c:v>0.69730000000000003</c:v>
                </c:pt>
                <c:pt idx="12">
                  <c:v>0.71780000000000022</c:v>
                </c:pt>
                <c:pt idx="13">
                  <c:v>0.69299999999999984</c:v>
                </c:pt>
                <c:pt idx="14">
                  <c:v>0.91719999999999979</c:v>
                </c:pt>
                <c:pt idx="15">
                  <c:v>0.82959999999999989</c:v>
                </c:pt>
                <c:pt idx="16">
                  <c:v>0.94970000000000021</c:v>
                </c:pt>
                <c:pt idx="17">
                  <c:v>0.96839999999999993</c:v>
                </c:pt>
                <c:pt idx="18">
                  <c:v>1.0260999999999998</c:v>
                </c:pt>
                <c:pt idx="19">
                  <c:v>0.93969999999999998</c:v>
                </c:pt>
                <c:pt idx="20">
                  <c:v>0.92359999999999975</c:v>
                </c:pt>
                <c:pt idx="21">
                  <c:v>0.91079999999999983</c:v>
                </c:pt>
                <c:pt idx="22">
                  <c:v>1.044</c:v>
                </c:pt>
                <c:pt idx="23">
                  <c:v>1.1353000000000002</c:v>
                </c:pt>
                <c:pt idx="24">
                  <c:v>1.0149999999999999</c:v>
                </c:pt>
                <c:pt idx="25">
                  <c:v>0.91259999999999986</c:v>
                </c:pt>
                <c:pt idx="26">
                  <c:v>0.88390000000000013</c:v>
                </c:pt>
                <c:pt idx="27">
                  <c:v>1.0193000000000001</c:v>
                </c:pt>
                <c:pt idx="28">
                  <c:v>1.1473999999999998</c:v>
                </c:pt>
                <c:pt idx="29">
                  <c:v>1.1389999999999998</c:v>
                </c:pt>
                <c:pt idx="30">
                  <c:v>1.1600000000000001</c:v>
                </c:pt>
                <c:pt idx="31">
                  <c:v>1.1689000000000003</c:v>
                </c:pt>
              </c:numCache>
            </c:numRef>
          </c:xVal>
          <c:yVal>
            <c:numRef>
              <c:f>'ELM-1812_PW1'!$B$3:$B$34</c:f>
              <c:numCache>
                <c:formatCode>General</c:formatCode>
                <c:ptCount val="32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  <c:pt idx="30">
                  <c:v>30.5</c:v>
                </c:pt>
                <c:pt idx="31">
                  <c:v>31.5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25-F74A-9FA2-4732E2D55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4769344"/>
        <c:axId val="-2087098176"/>
      </c:scatterChart>
      <c:valAx>
        <c:axId val="-2094769344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7098176"/>
        <c:crosses val="autoZero"/>
        <c:crossBetween val="midCat"/>
      </c:valAx>
      <c:valAx>
        <c:axId val="-208709817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4769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412750</xdr:colOff>
      <xdr:row>13</xdr:row>
      <xdr:rowOff>82550</xdr:rowOff>
    </xdr:from>
    <xdr:to>
      <xdr:col>25</xdr:col>
      <xdr:colOff>31750</xdr:colOff>
      <xdr:row>43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919FE2-9421-664B-B386-FE88EA471E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247650</xdr:colOff>
      <xdr:row>2</xdr:row>
      <xdr:rowOff>6350</xdr:rowOff>
    </xdr:from>
    <xdr:to>
      <xdr:col>21</xdr:col>
      <xdr:colOff>787400</xdr:colOff>
      <xdr:row>32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BC2914-8795-B244-BEC4-45FA2A48BA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4"/>
  <sheetViews>
    <sheetView workbookViewId="0">
      <selection activeCell="P1" sqref="P1:R3"/>
    </sheetView>
  </sheetViews>
  <sheetFormatPr baseColWidth="10" defaultRowHeight="16" x14ac:dyDescent="0.2"/>
  <cols>
    <col min="15" max="15" width="11" customWidth="1"/>
  </cols>
  <sheetData>
    <row r="1" spans="1:18" x14ac:dyDescent="0.2">
      <c r="A1" s="20" t="s">
        <v>0</v>
      </c>
      <c r="B1" s="12" t="s">
        <v>1</v>
      </c>
      <c r="C1" s="12" t="s">
        <v>2</v>
      </c>
      <c r="D1" s="12" t="s">
        <v>3</v>
      </c>
      <c r="E1" s="14" t="s">
        <v>4</v>
      </c>
      <c r="F1" s="14" t="s">
        <v>5</v>
      </c>
      <c r="G1" s="12" t="s">
        <v>6</v>
      </c>
      <c r="H1" s="16" t="s">
        <v>7</v>
      </c>
      <c r="I1" s="18" t="s">
        <v>8</v>
      </c>
      <c r="J1" s="18" t="s">
        <v>9</v>
      </c>
      <c r="K1" s="18" t="s">
        <v>7</v>
      </c>
      <c r="L1" s="12" t="s">
        <v>10</v>
      </c>
      <c r="M1" s="12" t="s">
        <v>11</v>
      </c>
      <c r="N1" s="14" t="s">
        <v>12</v>
      </c>
      <c r="O1" s="11" t="s">
        <v>48</v>
      </c>
      <c r="P1" t="s">
        <v>49</v>
      </c>
      <c r="Q1" t="s">
        <v>50</v>
      </c>
      <c r="R1" t="s">
        <v>51</v>
      </c>
    </row>
    <row r="2" spans="1:18" ht="17" thickBot="1" x14ac:dyDescent="0.25">
      <c r="A2" s="21"/>
      <c r="B2" s="13"/>
      <c r="C2" s="13"/>
      <c r="D2" s="13"/>
      <c r="E2" s="15"/>
      <c r="F2" s="15"/>
      <c r="G2" s="13"/>
      <c r="H2" s="17"/>
      <c r="I2" s="19"/>
      <c r="J2" s="19"/>
      <c r="K2" s="19"/>
      <c r="L2" s="13"/>
      <c r="M2" s="13"/>
      <c r="N2" s="15"/>
      <c r="O2" s="11"/>
    </row>
    <row r="3" spans="1:18" x14ac:dyDescent="0.2">
      <c r="A3" s="1" t="s">
        <v>13</v>
      </c>
      <c r="B3">
        <v>0.5</v>
      </c>
      <c r="C3" s="2">
        <v>2.5451000000000001</v>
      </c>
      <c r="D3" s="2">
        <v>1.6886000000000001</v>
      </c>
      <c r="E3" s="2">
        <v>1.2656000000000001</v>
      </c>
      <c r="F3" s="2">
        <f t="shared" ref="F3:F37" si="0">((C3-D3)/(C3-E3))+G61</f>
        <v>0.66940211019929663</v>
      </c>
      <c r="G3" s="2">
        <v>35.46</v>
      </c>
      <c r="H3" s="8">
        <f>(F3/(F3+(((1-F3)-(F3*G3/1000))/R3)))</f>
        <v>0.83103163303239103</v>
      </c>
      <c r="I3" s="2">
        <f>(1-H3)*2.65</f>
        <v>0.44776617246416378</v>
      </c>
      <c r="J3" s="2">
        <v>2.65</v>
      </c>
      <c r="K3" s="2">
        <f>$H$11</f>
        <v>0.81552984113681937</v>
      </c>
      <c r="L3" s="2">
        <f>(1-H3)*2.65*B3</f>
        <v>0.22388308623208189</v>
      </c>
      <c r="M3" s="2">
        <f>L3/((1-K3)*J3)</f>
        <v>0.45798292799468676</v>
      </c>
      <c r="N3">
        <f>(1-F3)/((F3/(1+(G3/1000))+((1-F3)/J3)))</f>
        <v>0.42866209346890066</v>
      </c>
      <c r="O3">
        <f>(D3-E3)/1</f>
        <v>0.42300000000000004</v>
      </c>
      <c r="P3" s="9">
        <v>27.27</v>
      </c>
      <c r="Q3">
        <f>P3/100</f>
        <v>0.2727</v>
      </c>
      <c r="R3">
        <f>((1-Q3)*2.65)+(Q3*1.2)</f>
        <v>2.2545850000000001</v>
      </c>
    </row>
    <row r="4" spans="1:18" x14ac:dyDescent="0.2">
      <c r="A4" s="1" t="s">
        <v>14</v>
      </c>
      <c r="B4">
        <v>1.5</v>
      </c>
      <c r="C4" s="2">
        <v>2.3308</v>
      </c>
      <c r="D4" s="2">
        <v>1.6373</v>
      </c>
      <c r="E4" s="2">
        <v>1.2949999999999999</v>
      </c>
      <c r="F4" s="2">
        <f t="shared" si="0"/>
        <v>0.66953079745124533</v>
      </c>
      <c r="G4" s="2">
        <v>35.46</v>
      </c>
      <c r="H4" s="8">
        <f t="shared" ref="H4:H37" si="1">(F4/(F4+(((1-F4)-(F4*G4/1000))/R4)))</f>
        <v>0.83743675175606214</v>
      </c>
      <c r="I4" s="2">
        <f t="shared" ref="I4:I37" si="2">(1-H4)*2.65</f>
        <v>0.4307926078464353</v>
      </c>
      <c r="J4" s="2">
        <v>2.65</v>
      </c>
      <c r="K4" s="2">
        <f t="shared" ref="K4:K37" si="3">$H$11</f>
        <v>0.81552984113681937</v>
      </c>
      <c r="L4" s="2">
        <f>((1-H4)*2.65*(B4-B3))+L3</f>
        <v>0.65467569407851722</v>
      </c>
      <c r="M4" s="2">
        <f t="shared" ref="M4:M37" si="4">L4/((1-K4)*J4)</f>
        <v>1.3392270774319359</v>
      </c>
      <c r="N4">
        <f>(1-F4)/((F4/(1+(G4/1000))+((1-F4)/J4)))</f>
        <v>0.42845316887320412</v>
      </c>
      <c r="O4">
        <f t="shared" ref="O4:O37" si="5">(D4-E4)/1</f>
        <v>0.34230000000000005</v>
      </c>
      <c r="P4" s="9">
        <v>20</v>
      </c>
      <c r="Q4">
        <f t="shared" ref="Q4:Q37" si="6">P4/100</f>
        <v>0.2</v>
      </c>
      <c r="R4">
        <f t="shared" ref="R4:R37" si="7">((1-Q4)*2.65)+(Q4*1.2)</f>
        <v>2.3600000000000003</v>
      </c>
    </row>
    <row r="5" spans="1:18" x14ac:dyDescent="0.2">
      <c r="A5" s="1" t="s">
        <v>15</v>
      </c>
      <c r="B5">
        <v>2.5</v>
      </c>
      <c r="C5" s="2">
        <v>2.1701000000000001</v>
      </c>
      <c r="D5" s="2">
        <v>1.5903</v>
      </c>
      <c r="E5" s="2">
        <v>1.2816000000000001</v>
      </c>
      <c r="F5" s="2">
        <f t="shared" si="0"/>
        <v>0.65256049521665738</v>
      </c>
      <c r="G5" s="2">
        <v>35.46</v>
      </c>
      <c r="H5" s="8">
        <f t="shared" si="1"/>
        <v>0.82450159401592049</v>
      </c>
      <c r="I5" s="2">
        <f t="shared" si="2"/>
        <v>0.4650707758578107</v>
      </c>
      <c r="J5" s="2">
        <v>2.65</v>
      </c>
      <c r="K5" s="2">
        <f t="shared" si="3"/>
        <v>0.81552984113681937</v>
      </c>
      <c r="L5" s="2">
        <f t="shared" ref="L5:L37" si="8">((1-H5)*2.65*(B5-B4))+L4</f>
        <v>1.119746469936328</v>
      </c>
      <c r="M5" s="2">
        <f t="shared" si="4"/>
        <v>2.2905918242593328</v>
      </c>
      <c r="N5">
        <f t="shared" ref="N5:N37" si="9">(1-F5)/((F5/(1+(G5/1000))+((1-F5)/J5)))</f>
        <v>0.45636318053703712</v>
      </c>
      <c r="O5">
        <f t="shared" si="5"/>
        <v>0.30869999999999997</v>
      </c>
      <c r="P5" s="9">
        <v>21.74</v>
      </c>
      <c r="Q5">
        <f t="shared" si="6"/>
        <v>0.21739999999999998</v>
      </c>
      <c r="R5">
        <f t="shared" si="7"/>
        <v>2.3347699999999998</v>
      </c>
    </row>
    <row r="6" spans="1:18" x14ac:dyDescent="0.2">
      <c r="A6" s="1" t="s">
        <v>16</v>
      </c>
      <c r="B6">
        <v>3.5</v>
      </c>
      <c r="C6" s="2">
        <v>2.3706999999999998</v>
      </c>
      <c r="D6" s="2">
        <v>1.6648000000000001</v>
      </c>
      <c r="E6" s="2">
        <v>1.2717000000000001</v>
      </c>
      <c r="F6" s="2">
        <f t="shared" si="0"/>
        <v>0.64231119199272058</v>
      </c>
      <c r="G6" s="2">
        <v>35.46</v>
      </c>
      <c r="H6" s="8">
        <f t="shared" si="1"/>
        <v>0.82202366924008885</v>
      </c>
      <c r="I6" s="2">
        <f t="shared" si="2"/>
        <v>0.47163727651376453</v>
      </c>
      <c r="J6" s="2">
        <v>2.65</v>
      </c>
      <c r="K6" s="2">
        <f t="shared" si="3"/>
        <v>0.81552984113681937</v>
      </c>
      <c r="L6" s="2">
        <f t="shared" si="8"/>
        <v>1.5913837464500924</v>
      </c>
      <c r="M6" s="2">
        <f t="shared" si="4"/>
        <v>3.2553892302826783</v>
      </c>
      <c r="N6">
        <f t="shared" si="9"/>
        <v>0.47357701739313551</v>
      </c>
      <c r="O6">
        <f t="shared" si="5"/>
        <v>0.3931</v>
      </c>
      <c r="P6" s="9">
        <v>16.670000000000002</v>
      </c>
      <c r="Q6">
        <f t="shared" si="6"/>
        <v>0.16670000000000001</v>
      </c>
      <c r="R6">
        <f t="shared" si="7"/>
        <v>2.4082849999999998</v>
      </c>
    </row>
    <row r="7" spans="1:18" x14ac:dyDescent="0.2">
      <c r="A7" s="3" t="s">
        <v>17</v>
      </c>
      <c r="B7">
        <v>4.5</v>
      </c>
      <c r="C7" s="2">
        <v>2.1821000000000002</v>
      </c>
      <c r="D7" s="2">
        <v>1.6375999999999999</v>
      </c>
      <c r="E7" s="2">
        <v>1.3113999999999999</v>
      </c>
      <c r="F7" s="2">
        <f t="shared" si="0"/>
        <v>0.62535890662685201</v>
      </c>
      <c r="G7" s="2">
        <v>35.46</v>
      </c>
      <c r="H7" s="8">
        <f t="shared" si="1"/>
        <v>0.79357061679824326</v>
      </c>
      <c r="I7" s="2">
        <f t="shared" si="2"/>
        <v>0.54703786548465538</v>
      </c>
      <c r="J7" s="2">
        <v>2.65</v>
      </c>
      <c r="K7" s="2">
        <f t="shared" si="3"/>
        <v>0.81552984113681937</v>
      </c>
      <c r="L7" s="2">
        <f t="shared" si="8"/>
        <v>2.1384216119347479</v>
      </c>
      <c r="M7" s="2">
        <f t="shared" si="4"/>
        <v>4.3744286699075072</v>
      </c>
      <c r="N7">
        <f t="shared" si="9"/>
        <v>0.5026600117604163</v>
      </c>
      <c r="O7">
        <f t="shared" si="5"/>
        <v>0.32620000000000005</v>
      </c>
      <c r="P7" s="9">
        <v>33.33</v>
      </c>
      <c r="Q7">
        <f t="shared" si="6"/>
        <v>0.33329999999999999</v>
      </c>
      <c r="R7">
        <f t="shared" si="7"/>
        <v>2.1667149999999999</v>
      </c>
    </row>
    <row r="8" spans="1:18" x14ac:dyDescent="0.2">
      <c r="A8" s="1" t="s">
        <v>18</v>
      </c>
      <c r="B8">
        <v>5.5</v>
      </c>
      <c r="C8" s="2">
        <v>2.5512000000000001</v>
      </c>
      <c r="D8" s="2">
        <v>1.7593000000000001</v>
      </c>
      <c r="E8" s="2">
        <v>1.2982</v>
      </c>
      <c r="F8" s="2">
        <f t="shared" si="0"/>
        <v>0.63200319233838786</v>
      </c>
      <c r="G8" s="2">
        <v>35.46</v>
      </c>
      <c r="H8" s="8">
        <f t="shared" si="1"/>
        <v>0.81910526950249518</v>
      </c>
      <c r="I8" s="2">
        <f t="shared" si="2"/>
        <v>0.47937103581838775</v>
      </c>
      <c r="J8" s="2">
        <v>2.65</v>
      </c>
      <c r="K8" s="2">
        <f t="shared" si="3"/>
        <v>0.81552984113681937</v>
      </c>
      <c r="L8" s="2">
        <f t="shared" si="8"/>
        <v>2.6177926477531357</v>
      </c>
      <c r="M8" s="2">
        <f t="shared" si="4"/>
        <v>5.3550465194951595</v>
      </c>
      <c r="N8">
        <f t="shared" si="9"/>
        <v>0.49116893469939676</v>
      </c>
      <c r="O8">
        <f t="shared" si="5"/>
        <v>0.46110000000000007</v>
      </c>
      <c r="P8" s="9">
        <v>12</v>
      </c>
      <c r="Q8">
        <f t="shared" si="6"/>
        <v>0.12</v>
      </c>
      <c r="R8">
        <f t="shared" si="7"/>
        <v>2.476</v>
      </c>
    </row>
    <row r="9" spans="1:18" x14ac:dyDescent="0.2">
      <c r="A9" s="1" t="s">
        <v>19</v>
      </c>
      <c r="B9">
        <v>6.5</v>
      </c>
      <c r="C9" s="2">
        <v>2.5983000000000001</v>
      </c>
      <c r="D9" s="2">
        <v>1.7653000000000001</v>
      </c>
      <c r="E9" s="2">
        <v>1.2766999999999999</v>
      </c>
      <c r="F9" s="2">
        <f t="shared" si="0"/>
        <v>0.63029661016949146</v>
      </c>
      <c r="G9" s="2">
        <v>35.46</v>
      </c>
      <c r="H9" s="8">
        <f t="shared" si="1"/>
        <v>0.81494582047782349</v>
      </c>
      <c r="I9" s="2">
        <f t="shared" si="2"/>
        <v>0.49039357573376774</v>
      </c>
      <c r="J9" s="2">
        <v>2.65</v>
      </c>
      <c r="K9" s="2">
        <f t="shared" si="3"/>
        <v>0.81552984113681937</v>
      </c>
      <c r="L9" s="2">
        <f t="shared" si="8"/>
        <v>3.1081862234869035</v>
      </c>
      <c r="M9" s="2">
        <f t="shared" si="4"/>
        <v>6.3582124551814241</v>
      </c>
      <c r="N9">
        <f t="shared" si="9"/>
        <v>0.49410895281840223</v>
      </c>
      <c r="O9">
        <f>(D9-E9)/1</f>
        <v>0.48860000000000015</v>
      </c>
      <c r="P9" s="9">
        <v>15.384615384615069</v>
      </c>
      <c r="Q9">
        <f t="shared" si="6"/>
        <v>0.15384615384615069</v>
      </c>
      <c r="R9">
        <f t="shared" si="7"/>
        <v>2.4269230769230816</v>
      </c>
    </row>
    <row r="10" spans="1:18" x14ac:dyDescent="0.2">
      <c r="A10" s="1" t="s">
        <v>20</v>
      </c>
      <c r="B10">
        <v>7.5</v>
      </c>
      <c r="C10" s="2">
        <v>2.3748999999999998</v>
      </c>
      <c r="D10" s="2">
        <v>1.7040999999999999</v>
      </c>
      <c r="E10" s="2">
        <v>1.2930999999999999</v>
      </c>
      <c r="F10" s="2">
        <f t="shared" si="0"/>
        <v>0.62007764836383794</v>
      </c>
      <c r="G10" s="2">
        <v>35.46</v>
      </c>
      <c r="H10" s="8">
        <f t="shared" si="1"/>
        <v>0.80736532515387682</v>
      </c>
      <c r="I10" s="2">
        <f t="shared" si="2"/>
        <v>0.51048188834222641</v>
      </c>
      <c r="J10" s="2">
        <v>2.65</v>
      </c>
      <c r="K10" s="2">
        <f t="shared" si="3"/>
        <v>0.81552984113681937</v>
      </c>
      <c r="L10" s="2">
        <f t="shared" si="8"/>
        <v>3.61866811182913</v>
      </c>
      <c r="M10" s="2">
        <f t="shared" si="4"/>
        <v>7.4024717328513594</v>
      </c>
      <c r="N10">
        <f t="shared" si="9"/>
        <v>0.51188012870731892</v>
      </c>
      <c r="O10">
        <f t="shared" si="5"/>
        <v>0.41100000000000003</v>
      </c>
      <c r="P10" s="9">
        <v>15.909090909090992</v>
      </c>
      <c r="Q10">
        <f t="shared" si="6"/>
        <v>0.15909090909090992</v>
      </c>
      <c r="R10">
        <f t="shared" si="7"/>
        <v>2.4193181818181801</v>
      </c>
    </row>
    <row r="11" spans="1:18" x14ac:dyDescent="0.2">
      <c r="A11" s="1" t="s">
        <v>21</v>
      </c>
      <c r="B11">
        <v>8.5</v>
      </c>
      <c r="C11" s="2">
        <v>2.5318999999999998</v>
      </c>
      <c r="D11" s="2">
        <v>1.7529999999999999</v>
      </c>
      <c r="E11" s="2">
        <v>1.3002</v>
      </c>
      <c r="F11" s="2">
        <f t="shared" si="0"/>
        <v>0.6323780141268166</v>
      </c>
      <c r="G11" s="2">
        <v>35.46</v>
      </c>
      <c r="H11" s="8">
        <f t="shared" si="1"/>
        <v>0.81552984113681937</v>
      </c>
      <c r="I11" s="2">
        <f t="shared" si="2"/>
        <v>0.48884592098742868</v>
      </c>
      <c r="J11" s="2">
        <v>2.65</v>
      </c>
      <c r="K11" s="2">
        <f t="shared" si="3"/>
        <v>0.81552984113681937</v>
      </c>
      <c r="L11" s="2">
        <f t="shared" si="8"/>
        <v>4.1075140328165585</v>
      </c>
      <c r="M11" s="2">
        <f t="shared" si="4"/>
        <v>8.4024717328513585</v>
      </c>
      <c r="N11">
        <f t="shared" si="9"/>
        <v>0.49052426484825801</v>
      </c>
      <c r="O11">
        <f t="shared" si="5"/>
        <v>0.45279999999999987</v>
      </c>
      <c r="P11" s="9">
        <v>16.326530612245207</v>
      </c>
      <c r="Q11">
        <f t="shared" si="6"/>
        <v>0.16326530612245208</v>
      </c>
      <c r="R11">
        <f t="shared" si="7"/>
        <v>2.4132653061224443</v>
      </c>
    </row>
    <row r="12" spans="1:18" x14ac:dyDescent="0.2">
      <c r="A12" s="1" t="s">
        <v>22</v>
      </c>
      <c r="B12">
        <v>9.5</v>
      </c>
      <c r="C12" s="2">
        <v>2.2825000000000002</v>
      </c>
      <c r="D12" s="2">
        <v>1.6631</v>
      </c>
      <c r="E12" s="2">
        <v>1.2846</v>
      </c>
      <c r="F12" s="2">
        <f t="shared" si="0"/>
        <v>0.62070347730233488</v>
      </c>
      <c r="G12" s="2">
        <v>35.46</v>
      </c>
      <c r="H12" s="8">
        <f t="shared" si="1"/>
        <v>0.80898274628971878</v>
      </c>
      <c r="I12" s="2">
        <f t="shared" si="2"/>
        <v>0.50619572233224519</v>
      </c>
      <c r="J12" s="2">
        <v>2.65</v>
      </c>
      <c r="K12" s="2">
        <f t="shared" si="3"/>
        <v>0.81552984113681937</v>
      </c>
      <c r="L12" s="2">
        <f t="shared" si="8"/>
        <v>4.613709755148804</v>
      </c>
      <c r="M12" s="2">
        <f t="shared" si="4"/>
        <v>9.4379630821701213</v>
      </c>
      <c r="N12">
        <f t="shared" si="9"/>
        <v>0.51078351479520845</v>
      </c>
      <c r="O12">
        <f t="shared" si="5"/>
        <v>0.37850000000000006</v>
      </c>
      <c r="P12" s="9">
        <v>14.634146341463097</v>
      </c>
      <c r="Q12">
        <f t="shared" si="6"/>
        <v>0.14634146341463097</v>
      </c>
      <c r="R12">
        <f t="shared" si="7"/>
        <v>2.4378048780487851</v>
      </c>
    </row>
    <row r="13" spans="1:18" x14ac:dyDescent="0.2">
      <c r="A13" s="1" t="s">
        <v>23</v>
      </c>
      <c r="B13">
        <v>10.5</v>
      </c>
      <c r="C13" s="2">
        <v>2.4843999999999999</v>
      </c>
      <c r="D13" s="2">
        <v>1.7621</v>
      </c>
      <c r="E13" s="2">
        <v>1.2952999999999999</v>
      </c>
      <c r="F13" s="2">
        <f t="shared" si="0"/>
        <v>0.60743419392818088</v>
      </c>
      <c r="G13" s="2">
        <v>35.46</v>
      </c>
      <c r="H13" s="8">
        <f t="shared" si="1"/>
        <v>0.80189497782327701</v>
      </c>
      <c r="I13" s="2">
        <f t="shared" si="2"/>
        <v>0.52497830876831586</v>
      </c>
      <c r="J13" s="2">
        <v>2.65</v>
      </c>
      <c r="K13" s="2">
        <f t="shared" si="3"/>
        <v>0.81552984113681937</v>
      </c>
      <c r="L13" s="2">
        <f t="shared" si="8"/>
        <v>5.1386880639171197</v>
      </c>
      <c r="M13" s="2">
        <f t="shared" si="4"/>
        <v>10.511876735183534</v>
      </c>
      <c r="N13">
        <f t="shared" si="9"/>
        <v>0.53427013829767245</v>
      </c>
      <c r="O13">
        <f t="shared" si="5"/>
        <v>0.4668000000000001</v>
      </c>
      <c r="P13" s="9">
        <v>12.244897959183451</v>
      </c>
      <c r="Q13">
        <f t="shared" si="6"/>
        <v>0.12244897959183451</v>
      </c>
      <c r="R13">
        <f t="shared" si="7"/>
        <v>2.4724489795918396</v>
      </c>
    </row>
    <row r="14" spans="1:18" x14ac:dyDescent="0.2">
      <c r="A14" s="1" t="s">
        <v>24</v>
      </c>
      <c r="B14">
        <v>11.5</v>
      </c>
      <c r="C14" s="2">
        <v>2.7324999999999999</v>
      </c>
      <c r="D14" s="2">
        <v>1.9031</v>
      </c>
      <c r="E14" s="2">
        <v>1.2956000000000001</v>
      </c>
      <c r="F14" s="2">
        <f t="shared" si="0"/>
        <v>0.57721483749739022</v>
      </c>
      <c r="G14" s="2">
        <v>35.46</v>
      </c>
      <c r="H14" s="8">
        <f t="shared" si="1"/>
        <v>0.77824466122317637</v>
      </c>
      <c r="I14" s="2">
        <f t="shared" si="2"/>
        <v>0.58765164775858258</v>
      </c>
      <c r="J14" s="2">
        <v>2.65</v>
      </c>
      <c r="K14" s="2">
        <f t="shared" si="3"/>
        <v>0.81552984113681937</v>
      </c>
      <c r="L14" s="2">
        <f t="shared" si="8"/>
        <v>5.7263397116757027</v>
      </c>
      <c r="M14" s="2">
        <f t="shared" si="4"/>
        <v>11.713997122260867</v>
      </c>
      <c r="N14">
        <f t="shared" si="9"/>
        <v>0.58966731553396234</v>
      </c>
      <c r="O14">
        <f t="shared" si="5"/>
        <v>0.60749999999999993</v>
      </c>
      <c r="P14" s="9">
        <v>14.062500000000044</v>
      </c>
      <c r="Q14">
        <f t="shared" si="6"/>
        <v>0.14062500000000044</v>
      </c>
      <c r="R14">
        <f t="shared" si="7"/>
        <v>2.4460937499999993</v>
      </c>
    </row>
    <row r="15" spans="1:18" x14ac:dyDescent="0.2">
      <c r="A15" s="1" t="s">
        <v>25</v>
      </c>
      <c r="B15">
        <v>12.5</v>
      </c>
      <c r="C15" s="2">
        <v>2.4813999999999998</v>
      </c>
      <c r="D15" s="2">
        <v>1.8245</v>
      </c>
      <c r="E15" s="2">
        <v>1.2921</v>
      </c>
      <c r="F15" s="2">
        <f t="shared" si="0"/>
        <v>0.55234171361304962</v>
      </c>
      <c r="G15" s="2">
        <v>35.46</v>
      </c>
      <c r="H15" s="8">
        <f t="shared" si="1"/>
        <v>0.7610758456448643</v>
      </c>
      <c r="I15" s="2">
        <f t="shared" si="2"/>
        <v>0.6331490090411096</v>
      </c>
      <c r="J15" s="2">
        <v>2.65</v>
      </c>
      <c r="K15" s="2">
        <f t="shared" si="3"/>
        <v>0.81552984113681937</v>
      </c>
      <c r="L15" s="2">
        <f t="shared" si="8"/>
        <v>6.3594887207168123</v>
      </c>
      <c r="M15" s="2">
        <f t="shared" si="4"/>
        <v>13.009188473683418</v>
      </c>
      <c r="N15">
        <f t="shared" si="9"/>
        <v>0.63736839668847223</v>
      </c>
      <c r="O15">
        <f t="shared" si="5"/>
        <v>0.53239999999999998</v>
      </c>
      <c r="P15" s="9">
        <v>12.50000000000008</v>
      </c>
      <c r="Q15">
        <f t="shared" si="6"/>
        <v>0.1250000000000008</v>
      </c>
      <c r="R15">
        <f t="shared" si="7"/>
        <v>2.4687499999999987</v>
      </c>
    </row>
    <row r="16" spans="1:18" x14ac:dyDescent="0.2">
      <c r="A16" s="1" t="s">
        <v>26</v>
      </c>
      <c r="B16">
        <v>13.5</v>
      </c>
      <c r="C16" s="2">
        <v>2.7168999999999999</v>
      </c>
      <c r="D16" s="2">
        <v>1.9157999999999999</v>
      </c>
      <c r="E16" s="2">
        <v>1.2976000000000001</v>
      </c>
      <c r="F16" s="2">
        <f t="shared" si="0"/>
        <v>0.56443317128161774</v>
      </c>
      <c r="G16" s="2">
        <v>35.46</v>
      </c>
      <c r="H16" s="8">
        <f t="shared" si="1"/>
        <v>0.76887827887820714</v>
      </c>
      <c r="I16" s="2">
        <f t="shared" si="2"/>
        <v>0.61247256097275105</v>
      </c>
      <c r="J16" s="2">
        <v>2.65</v>
      </c>
      <c r="K16" s="2">
        <f t="shared" si="3"/>
        <v>0.81552984113681937</v>
      </c>
      <c r="L16" s="2">
        <f t="shared" si="8"/>
        <v>6.9719612816895635</v>
      </c>
      <c r="M16" s="2">
        <f t="shared" si="4"/>
        <v>14.262083373032496</v>
      </c>
      <c r="N16">
        <f t="shared" si="9"/>
        <v>0.61393387831957202</v>
      </c>
      <c r="O16">
        <f t="shared" si="5"/>
        <v>0.61819999999999986</v>
      </c>
      <c r="P16" s="9">
        <v>13.846153846153777</v>
      </c>
      <c r="Q16">
        <f t="shared" si="6"/>
        <v>0.13846153846153778</v>
      </c>
      <c r="R16">
        <f t="shared" si="7"/>
        <v>2.4492307692307702</v>
      </c>
    </row>
    <row r="17" spans="1:18" x14ac:dyDescent="0.2">
      <c r="A17" s="1" t="s">
        <v>27</v>
      </c>
      <c r="B17">
        <v>14.5</v>
      </c>
      <c r="C17" s="2">
        <v>2.5211999999999999</v>
      </c>
      <c r="D17" s="2">
        <v>1.8494999999999999</v>
      </c>
      <c r="E17" s="2">
        <v>1.3059000000000001</v>
      </c>
      <c r="F17" s="2">
        <f t="shared" si="0"/>
        <v>0.55270303628733652</v>
      </c>
      <c r="G17" s="2">
        <v>35.46</v>
      </c>
      <c r="H17" s="8">
        <f t="shared" si="1"/>
        <v>0.75970412887066385</v>
      </c>
      <c r="I17" s="2">
        <f t="shared" si="2"/>
        <v>0.63678405849274078</v>
      </c>
      <c r="J17" s="2">
        <v>2.65</v>
      </c>
      <c r="K17" s="2">
        <f t="shared" si="3"/>
        <v>0.81552984113681937</v>
      </c>
      <c r="L17" s="2">
        <f t="shared" si="8"/>
        <v>7.6087453401823044</v>
      </c>
      <c r="M17" s="2">
        <f t="shared" si="4"/>
        <v>15.564710706419033</v>
      </c>
      <c r="N17">
        <f t="shared" si="9"/>
        <v>0.63666123578063527</v>
      </c>
      <c r="O17">
        <f t="shared" si="5"/>
        <v>0.54359999999999986</v>
      </c>
      <c r="P17" s="9">
        <v>14.035087719297939</v>
      </c>
      <c r="Q17">
        <f t="shared" si="6"/>
        <v>0.1403508771929794</v>
      </c>
      <c r="R17">
        <f t="shared" si="7"/>
        <v>2.44649122807018</v>
      </c>
    </row>
    <row r="18" spans="1:18" x14ac:dyDescent="0.2">
      <c r="A18" s="1" t="s">
        <v>28</v>
      </c>
      <c r="B18">
        <v>15.5</v>
      </c>
      <c r="C18" s="2">
        <v>2.4910000000000001</v>
      </c>
      <c r="D18" s="2">
        <v>1.8447</v>
      </c>
      <c r="E18" s="2">
        <v>1.2952999999999999</v>
      </c>
      <c r="F18" s="2">
        <f t="shared" si="0"/>
        <v>0.54052019737392321</v>
      </c>
      <c r="G18" s="2">
        <v>35.46</v>
      </c>
      <c r="H18" s="8">
        <f t="shared" si="1"/>
        <v>0.74854697915090551</v>
      </c>
      <c r="I18" s="2">
        <f t="shared" si="2"/>
        <v>0.66635050525010042</v>
      </c>
      <c r="J18" s="2">
        <v>2.65</v>
      </c>
      <c r="K18" s="2">
        <f t="shared" si="3"/>
        <v>0.81552984113681937</v>
      </c>
      <c r="L18" s="2">
        <f t="shared" si="8"/>
        <v>8.2750958454324053</v>
      </c>
      <c r="M18" s="2">
        <f t="shared" si="4"/>
        <v>16.927820178426344</v>
      </c>
      <c r="N18">
        <f t="shared" si="9"/>
        <v>0.66074331524430474</v>
      </c>
      <c r="O18">
        <f t="shared" si="5"/>
        <v>0.54940000000000011</v>
      </c>
      <c r="P18" s="9">
        <v>15.517241379310271</v>
      </c>
      <c r="Q18">
        <f t="shared" si="6"/>
        <v>0.1551724137931027</v>
      </c>
      <c r="R18">
        <f t="shared" si="7"/>
        <v>2.4250000000000012</v>
      </c>
    </row>
    <row r="19" spans="1:18" x14ac:dyDescent="0.2">
      <c r="A19" s="1" t="s">
        <v>29</v>
      </c>
      <c r="B19">
        <v>16.5</v>
      </c>
      <c r="C19" s="2">
        <v>2.6185</v>
      </c>
      <c r="D19" s="2">
        <v>2.0331000000000001</v>
      </c>
      <c r="E19" s="2">
        <v>1.2968</v>
      </c>
      <c r="F19" s="2">
        <f t="shared" si="0"/>
        <v>0.44291442838768241</v>
      </c>
      <c r="G19" s="2">
        <v>35.46</v>
      </c>
      <c r="H19" s="8">
        <f t="shared" si="1"/>
        <v>0.66821058465010197</v>
      </c>
      <c r="I19" s="2">
        <f t="shared" si="2"/>
        <v>0.87924195067722977</v>
      </c>
      <c r="J19" s="2">
        <v>2.65</v>
      </c>
      <c r="K19" s="2">
        <f t="shared" si="3"/>
        <v>0.81552984113681937</v>
      </c>
      <c r="L19" s="2">
        <f t="shared" si="8"/>
        <v>9.1543377961096351</v>
      </c>
      <c r="M19" s="2">
        <f t="shared" si="4"/>
        <v>18.726427700610905</v>
      </c>
      <c r="N19">
        <f t="shared" si="9"/>
        <v>0.87321935023335562</v>
      </c>
      <c r="O19">
        <f t="shared" si="5"/>
        <v>0.73630000000000018</v>
      </c>
      <c r="P19" s="9">
        <v>12.987012987013181</v>
      </c>
      <c r="Q19">
        <f t="shared" si="6"/>
        <v>0.1298701298701318</v>
      </c>
      <c r="R19">
        <f t="shared" si="7"/>
        <v>2.4616883116883086</v>
      </c>
    </row>
    <row r="20" spans="1:18" x14ac:dyDescent="0.2">
      <c r="A20" s="1" t="s">
        <v>30</v>
      </c>
      <c r="B20">
        <v>17.5</v>
      </c>
      <c r="C20" s="2">
        <v>2.7286999999999999</v>
      </c>
      <c r="D20" s="2">
        <v>2.1071</v>
      </c>
      <c r="E20" s="2">
        <v>1.2844</v>
      </c>
      <c r="F20" s="2">
        <f t="shared" si="0"/>
        <v>0.43038149968843037</v>
      </c>
      <c r="G20" s="2">
        <v>35.46</v>
      </c>
      <c r="H20" s="8">
        <f t="shared" si="1"/>
        <v>0.65694973814866409</v>
      </c>
      <c r="I20" s="2">
        <f t="shared" si="2"/>
        <v>0.90908319390604009</v>
      </c>
      <c r="J20" s="2">
        <v>2.65</v>
      </c>
      <c r="K20" s="2">
        <f t="shared" si="3"/>
        <v>0.81552984113681937</v>
      </c>
      <c r="L20" s="2">
        <f t="shared" si="8"/>
        <v>10.063420990015675</v>
      </c>
      <c r="M20" s="2">
        <f t="shared" si="4"/>
        <v>20.586079494513097</v>
      </c>
      <c r="N20">
        <f t="shared" si="9"/>
        <v>0.90330583238602591</v>
      </c>
      <c r="O20">
        <f t="shared" si="5"/>
        <v>0.82269999999999999</v>
      </c>
      <c r="P20" s="9">
        <v>12.64367816091951</v>
      </c>
      <c r="Q20">
        <f t="shared" si="6"/>
        <v>0.12643678160919511</v>
      </c>
      <c r="R20">
        <f t="shared" si="7"/>
        <v>2.4666666666666668</v>
      </c>
    </row>
    <row r="21" spans="1:18" x14ac:dyDescent="0.2">
      <c r="A21" s="1" t="s">
        <v>31</v>
      </c>
      <c r="B21">
        <v>18.5</v>
      </c>
      <c r="C21" s="2">
        <v>2.9359000000000002</v>
      </c>
      <c r="D21" s="2">
        <v>2.2551000000000001</v>
      </c>
      <c r="E21" s="2">
        <v>1.2950999999999999</v>
      </c>
      <c r="F21" s="2">
        <f t="shared" si="0"/>
        <v>0.41491955143832276</v>
      </c>
      <c r="G21" s="2">
        <v>35.46</v>
      </c>
      <c r="H21" s="8">
        <f t="shared" si="1"/>
        <v>0.64300903164092715</v>
      </c>
      <c r="I21" s="2">
        <f t="shared" si="2"/>
        <v>0.94602606615154305</v>
      </c>
      <c r="J21" s="2">
        <v>2.65</v>
      </c>
      <c r="K21" s="2">
        <f t="shared" si="3"/>
        <v>0.81552984113681937</v>
      </c>
      <c r="L21" s="2">
        <f t="shared" si="8"/>
        <v>11.009447056167218</v>
      </c>
      <c r="M21" s="2">
        <f t="shared" si="4"/>
        <v>22.52130289627668</v>
      </c>
      <c r="N21">
        <f t="shared" si="9"/>
        <v>0.94140747267777536</v>
      </c>
      <c r="O21">
        <f t="shared" si="5"/>
        <v>0.96000000000000019</v>
      </c>
      <c r="P21" s="9">
        <v>12.000000000000099</v>
      </c>
      <c r="Q21">
        <f t="shared" si="6"/>
        <v>0.12000000000000099</v>
      </c>
      <c r="R21">
        <f t="shared" si="7"/>
        <v>2.4759999999999982</v>
      </c>
    </row>
    <row r="22" spans="1:18" x14ac:dyDescent="0.2">
      <c r="A22" s="1" t="s">
        <v>32</v>
      </c>
      <c r="B22">
        <v>19.5</v>
      </c>
      <c r="C22" s="2">
        <v>2.5057</v>
      </c>
      <c r="D22" s="2">
        <v>1.9625999999999999</v>
      </c>
      <c r="E22" s="2">
        <v>1.296</v>
      </c>
      <c r="F22" s="2">
        <f t="shared" si="0"/>
        <v>0.44895428618665795</v>
      </c>
      <c r="G22" s="2">
        <v>35.46</v>
      </c>
      <c r="H22" s="8">
        <f t="shared" si="1"/>
        <v>0.67393376909284786</v>
      </c>
      <c r="I22" s="2">
        <f t="shared" si="2"/>
        <v>0.86407551190395315</v>
      </c>
      <c r="J22" s="2">
        <v>2.65</v>
      </c>
      <c r="K22" s="2">
        <f t="shared" si="3"/>
        <v>0.81552984113681937</v>
      </c>
      <c r="L22" s="2">
        <f t="shared" si="8"/>
        <v>11.873522568071172</v>
      </c>
      <c r="M22" s="2">
        <f t="shared" si="4"/>
        <v>24.288885430582358</v>
      </c>
      <c r="N22">
        <f t="shared" si="9"/>
        <v>0.85896709063971843</v>
      </c>
      <c r="O22">
        <f>(D22-E22)/1</f>
        <v>0.66659999999999986</v>
      </c>
      <c r="P22" s="9">
        <v>12.857142857142851</v>
      </c>
      <c r="Q22">
        <f t="shared" si="6"/>
        <v>0.1285714285714285</v>
      </c>
      <c r="R22">
        <f t="shared" si="7"/>
        <v>2.4635714285714285</v>
      </c>
    </row>
    <row r="23" spans="1:18" x14ac:dyDescent="0.2">
      <c r="A23" s="1" t="s">
        <v>33</v>
      </c>
      <c r="B23">
        <v>20.5</v>
      </c>
      <c r="C23" s="2">
        <v>2.9569000000000001</v>
      </c>
      <c r="D23" s="2">
        <v>2.3107000000000002</v>
      </c>
      <c r="E23" s="2">
        <v>1.31</v>
      </c>
      <c r="F23" s="2">
        <f t="shared" si="0"/>
        <v>0.39237355030663662</v>
      </c>
      <c r="G23" s="2">
        <v>35.46</v>
      </c>
      <c r="H23" s="8">
        <f t="shared" si="1"/>
        <v>0.62016047178583056</v>
      </c>
      <c r="I23" s="2">
        <f t="shared" si="2"/>
        <v>1.006574749767549</v>
      </c>
      <c r="J23" s="2">
        <v>2.65</v>
      </c>
      <c r="K23" s="2">
        <f t="shared" si="3"/>
        <v>0.81552984113681937</v>
      </c>
      <c r="L23" s="2">
        <f t="shared" si="8"/>
        <v>12.880097317838722</v>
      </c>
      <c r="M23" s="2">
        <f t="shared" si="4"/>
        <v>26.347969298428389</v>
      </c>
      <c r="N23">
        <f t="shared" si="9"/>
        <v>0.9990085756366488</v>
      </c>
      <c r="O23">
        <f t="shared" si="5"/>
        <v>1.0007000000000001</v>
      </c>
      <c r="P23" s="9">
        <v>12.380952380952277</v>
      </c>
      <c r="Q23">
        <f t="shared" si="6"/>
        <v>0.12380952380952276</v>
      </c>
      <c r="R23">
        <f t="shared" si="7"/>
        <v>2.4704761904761918</v>
      </c>
    </row>
    <row r="24" spans="1:18" x14ac:dyDescent="0.2">
      <c r="A24" s="1" t="s">
        <v>34</v>
      </c>
      <c r="B24">
        <v>21.5</v>
      </c>
      <c r="C24" s="2">
        <v>2.9272999999999998</v>
      </c>
      <c r="D24" s="2">
        <v>2.2254</v>
      </c>
      <c r="E24" s="2">
        <v>1.3082</v>
      </c>
      <c r="F24" s="2">
        <f t="shared" si="0"/>
        <v>0.43351244518559684</v>
      </c>
      <c r="G24" s="2">
        <v>35.46</v>
      </c>
      <c r="H24" s="8">
        <f t="shared" si="1"/>
        <v>0.65871018632933787</v>
      </c>
      <c r="I24" s="2">
        <f t="shared" si="2"/>
        <v>0.90441800622725466</v>
      </c>
      <c r="J24" s="2">
        <v>2.65</v>
      </c>
      <c r="K24" s="2">
        <f t="shared" si="3"/>
        <v>0.81552984113681937</v>
      </c>
      <c r="L24" s="2">
        <f t="shared" si="8"/>
        <v>13.784515324065977</v>
      </c>
      <c r="M24" s="2">
        <f t="shared" si="4"/>
        <v>28.198077824240379</v>
      </c>
      <c r="N24">
        <f t="shared" si="9"/>
        <v>0.89572395555053252</v>
      </c>
      <c r="O24">
        <f t="shared" si="5"/>
        <v>0.91720000000000002</v>
      </c>
      <c r="P24" s="9">
        <v>13.541666666666552</v>
      </c>
      <c r="Q24">
        <f t="shared" si="6"/>
        <v>0.13541666666666552</v>
      </c>
      <c r="R24">
        <f t="shared" si="7"/>
        <v>2.4536458333333351</v>
      </c>
    </row>
    <row r="25" spans="1:18" x14ac:dyDescent="0.2">
      <c r="A25" s="1" t="s">
        <v>35</v>
      </c>
      <c r="B25">
        <v>22.5</v>
      </c>
      <c r="C25" s="2">
        <v>2.843</v>
      </c>
      <c r="D25" s="2">
        <v>2.2490999999999999</v>
      </c>
      <c r="E25" s="2">
        <v>1.2874000000000001</v>
      </c>
      <c r="F25" s="2">
        <f t="shared" si="0"/>
        <v>0.381781949087169</v>
      </c>
      <c r="G25" s="2">
        <v>35.46</v>
      </c>
      <c r="H25" s="8">
        <f t="shared" si="1"/>
        <v>0.60970786100408247</v>
      </c>
      <c r="I25" s="2">
        <f t="shared" si="2"/>
        <v>1.0342741683391814</v>
      </c>
      <c r="J25" s="2">
        <v>2.65</v>
      </c>
      <c r="K25" s="2">
        <f t="shared" si="3"/>
        <v>0.81552984113681937</v>
      </c>
      <c r="L25" s="2">
        <f t="shared" si="8"/>
        <v>14.818789492405157</v>
      </c>
      <c r="M25" s="2">
        <f t="shared" si="4"/>
        <v>30.313824573747937</v>
      </c>
      <c r="N25">
        <f t="shared" si="9"/>
        <v>1.0269447040494337</v>
      </c>
      <c r="O25">
        <f t="shared" si="5"/>
        <v>0.96169999999999978</v>
      </c>
      <c r="P25" s="9">
        <v>12.121212121211881</v>
      </c>
      <c r="Q25">
        <f t="shared" si="6"/>
        <v>0.12121212121211881</v>
      </c>
      <c r="R25">
        <f t="shared" si="7"/>
        <v>2.4742424242424277</v>
      </c>
    </row>
    <row r="26" spans="1:18" x14ac:dyDescent="0.2">
      <c r="A26" s="1" t="s">
        <v>36</v>
      </c>
      <c r="B26">
        <v>23.5</v>
      </c>
      <c r="C26" s="2">
        <v>2.9409999999999998</v>
      </c>
      <c r="D26" s="2">
        <v>2.2972000000000001</v>
      </c>
      <c r="E26" s="2">
        <v>1.2693000000000001</v>
      </c>
      <c r="F26" s="2">
        <f t="shared" si="0"/>
        <v>0.38511694682060166</v>
      </c>
      <c r="G26" s="2">
        <v>35.46</v>
      </c>
      <c r="H26" s="8">
        <f t="shared" si="1"/>
        <v>0.61196127724551397</v>
      </c>
      <c r="I26" s="2">
        <f t="shared" si="2"/>
        <v>1.0283026152993879</v>
      </c>
      <c r="J26" s="2">
        <v>2.65</v>
      </c>
      <c r="K26" s="2">
        <f t="shared" si="3"/>
        <v>0.81552984113681937</v>
      </c>
      <c r="L26" s="2">
        <f t="shared" si="8"/>
        <v>15.847092107704546</v>
      </c>
      <c r="M26" s="2">
        <f t="shared" si="4"/>
        <v>32.417355709330089</v>
      </c>
      <c r="N26">
        <f t="shared" si="9"/>
        <v>1.0180862154999677</v>
      </c>
      <c r="O26">
        <f t="shared" si="5"/>
        <v>1.0279</v>
      </c>
      <c r="P26" s="9">
        <v>12.962962962963037</v>
      </c>
      <c r="Q26">
        <f t="shared" si="6"/>
        <v>0.12962962962963037</v>
      </c>
      <c r="R26">
        <f t="shared" si="7"/>
        <v>2.4620370370370357</v>
      </c>
    </row>
    <row r="27" spans="1:18" x14ac:dyDescent="0.2">
      <c r="A27" s="1" t="s">
        <v>37</v>
      </c>
      <c r="B27">
        <v>24.5</v>
      </c>
      <c r="C27" s="2">
        <v>2.8273000000000001</v>
      </c>
      <c r="D27" s="2">
        <v>2.2553999999999998</v>
      </c>
      <c r="E27" s="2">
        <v>1.2936000000000001</v>
      </c>
      <c r="F27" s="2">
        <f t="shared" si="0"/>
        <v>0.3728890917389322</v>
      </c>
      <c r="G27" s="2">
        <v>35.46</v>
      </c>
      <c r="H27" s="8">
        <f t="shared" si="1"/>
        <v>0.6008020274164021</v>
      </c>
      <c r="I27" s="2">
        <f t="shared" si="2"/>
        <v>1.0578746273465345</v>
      </c>
      <c r="J27" s="2">
        <v>2.65</v>
      </c>
      <c r="K27" s="2">
        <f t="shared" si="3"/>
        <v>0.81552984113681937</v>
      </c>
      <c r="L27" s="2">
        <f t="shared" si="8"/>
        <v>16.904966735051079</v>
      </c>
      <c r="M27" s="2">
        <f t="shared" si="4"/>
        <v>34.581380368080872</v>
      </c>
      <c r="N27">
        <f t="shared" si="9"/>
        <v>1.0508508801467771</v>
      </c>
      <c r="O27">
        <f t="shared" si="5"/>
        <v>0.96179999999999977</v>
      </c>
      <c r="P27" s="9">
        <v>11.881188118811652</v>
      </c>
      <c r="Q27">
        <f t="shared" si="6"/>
        <v>0.11881188118811652</v>
      </c>
      <c r="R27">
        <f t="shared" si="7"/>
        <v>2.4777227722772315</v>
      </c>
    </row>
    <row r="28" spans="1:18" x14ac:dyDescent="0.2">
      <c r="A28" s="1" t="s">
        <v>38</v>
      </c>
      <c r="B28">
        <v>25.5</v>
      </c>
      <c r="C28" s="2">
        <v>2.9379</v>
      </c>
      <c r="D28" s="2">
        <v>2.3372999999999999</v>
      </c>
      <c r="E28" s="2">
        <v>1.3023</v>
      </c>
      <c r="F28" s="2">
        <f t="shared" si="0"/>
        <v>0.36720469552457818</v>
      </c>
      <c r="G28" s="2">
        <v>35.46</v>
      </c>
      <c r="H28" s="8">
        <f t="shared" si="1"/>
        <v>0.59575187694979603</v>
      </c>
      <c r="I28" s="2">
        <f t="shared" si="2"/>
        <v>1.0712575260830404</v>
      </c>
      <c r="J28" s="2">
        <v>2.65</v>
      </c>
      <c r="K28" s="2">
        <f t="shared" si="3"/>
        <v>0.81552984113681937</v>
      </c>
      <c r="L28" s="2">
        <f t="shared" si="8"/>
        <v>17.976224261134121</v>
      </c>
      <c r="M28" s="2">
        <f t="shared" si="4"/>
        <v>36.772781543975292</v>
      </c>
      <c r="N28">
        <f t="shared" si="9"/>
        <v>1.0663527974842852</v>
      </c>
      <c r="O28">
        <f t="shared" si="5"/>
        <v>1.0349999999999999</v>
      </c>
      <c r="P28" s="9">
        <v>11.214953271028127</v>
      </c>
      <c r="Q28">
        <f t="shared" si="6"/>
        <v>0.11214953271028127</v>
      </c>
      <c r="R28">
        <f t="shared" si="7"/>
        <v>2.4873831775700923</v>
      </c>
    </row>
    <row r="29" spans="1:18" x14ac:dyDescent="0.2">
      <c r="A29" s="1" t="s">
        <v>39</v>
      </c>
      <c r="B29">
        <v>26.5</v>
      </c>
      <c r="C29" s="2">
        <v>3.0186000000000002</v>
      </c>
      <c r="D29" s="2">
        <v>2.34</v>
      </c>
      <c r="E29" s="2">
        <v>1.2806999999999999</v>
      </c>
      <c r="F29" s="2">
        <f t="shared" si="0"/>
        <v>0.39047125841532898</v>
      </c>
      <c r="G29" s="2">
        <v>35.46</v>
      </c>
      <c r="H29" s="8">
        <f t="shared" si="1"/>
        <v>0.61901155511642303</v>
      </c>
      <c r="I29" s="2">
        <f t="shared" si="2"/>
        <v>1.0096193789414789</v>
      </c>
      <c r="J29" s="2">
        <v>2.65</v>
      </c>
      <c r="K29" s="2">
        <f t="shared" si="3"/>
        <v>0.81552984113681937</v>
      </c>
      <c r="L29" s="2">
        <f t="shared" si="8"/>
        <v>18.985843640075601</v>
      </c>
      <c r="M29" s="2">
        <f t="shared" si="4"/>
        <v>38.838093609793759</v>
      </c>
      <c r="N29">
        <f t="shared" si="9"/>
        <v>1.0039837565007421</v>
      </c>
      <c r="O29">
        <f t="shared" si="5"/>
        <v>1.0592999999999999</v>
      </c>
      <c r="P29" s="9">
        <v>11.818181818182035</v>
      </c>
      <c r="Q29">
        <f t="shared" si="6"/>
        <v>0.11818181818182034</v>
      </c>
      <c r="R29">
        <f t="shared" si="7"/>
        <v>2.47863636363636</v>
      </c>
    </row>
    <row r="30" spans="1:18" x14ac:dyDescent="0.2">
      <c r="A30" s="4" t="s">
        <v>40</v>
      </c>
      <c r="B30">
        <v>27.5</v>
      </c>
      <c r="C30" s="2">
        <v>2.8826999999999998</v>
      </c>
      <c r="D30" s="2">
        <v>2.2732999999999999</v>
      </c>
      <c r="E30" s="2">
        <v>1.3035000000000001</v>
      </c>
      <c r="F30" s="2">
        <f t="shared" si="0"/>
        <v>0.38589159067882478</v>
      </c>
      <c r="G30" s="2">
        <v>35.46</v>
      </c>
      <c r="H30" s="8">
        <f t="shared" si="1"/>
        <v>0.61411863187939009</v>
      </c>
      <c r="I30" s="2">
        <f t="shared" si="2"/>
        <v>1.0225856255196162</v>
      </c>
      <c r="J30" s="2">
        <v>2.65</v>
      </c>
      <c r="K30" s="2">
        <f t="shared" si="3"/>
        <v>0.81552984113681937</v>
      </c>
      <c r="L30" s="2">
        <f t="shared" si="8"/>
        <v>20.008429265595218</v>
      </c>
      <c r="M30" s="2">
        <f t="shared" si="4"/>
        <v>40.929929874795377</v>
      </c>
      <c r="N30">
        <f t="shared" si="9"/>
        <v>1.0160368227653949</v>
      </c>
      <c r="O30">
        <f t="shared" si="5"/>
        <v>0.96979999999999977</v>
      </c>
      <c r="P30" s="10">
        <f>AVERAGE(P29,P31)</f>
        <v>11.983857264231156</v>
      </c>
      <c r="Q30">
        <f t="shared" si="6"/>
        <v>0.11983857264231157</v>
      </c>
      <c r="R30">
        <f t="shared" si="7"/>
        <v>2.476234069668648</v>
      </c>
    </row>
    <row r="31" spans="1:18" x14ac:dyDescent="0.2">
      <c r="A31" s="1" t="s">
        <v>41</v>
      </c>
      <c r="B31">
        <v>28.5</v>
      </c>
      <c r="C31" s="2">
        <v>3.0318000000000001</v>
      </c>
      <c r="D31" s="2">
        <v>2.3407</v>
      </c>
      <c r="E31" s="2">
        <v>1.3171999999999999</v>
      </c>
      <c r="F31" s="2">
        <f t="shared" si="0"/>
        <v>0.40306777090866674</v>
      </c>
      <c r="G31" s="2">
        <v>35.46</v>
      </c>
      <c r="H31" s="8">
        <f t="shared" si="1"/>
        <v>0.63118513920142216</v>
      </c>
      <c r="I31" s="2">
        <f t="shared" si="2"/>
        <v>0.97735938111623122</v>
      </c>
      <c r="J31" s="2">
        <v>2.65</v>
      </c>
      <c r="K31" s="2">
        <f t="shared" si="3"/>
        <v>0.81552984113681937</v>
      </c>
      <c r="L31" s="2">
        <f t="shared" si="8"/>
        <v>20.985788646711448</v>
      </c>
      <c r="M31" s="2">
        <f t="shared" si="4"/>
        <v>42.929249781448263</v>
      </c>
      <c r="N31">
        <f t="shared" si="9"/>
        <v>0.97137665998891665</v>
      </c>
      <c r="O31">
        <f t="shared" si="5"/>
        <v>1.0235000000000001</v>
      </c>
      <c r="P31" s="9">
        <v>12.149532710280278</v>
      </c>
      <c r="Q31">
        <f t="shared" si="6"/>
        <v>0.12149532710280278</v>
      </c>
      <c r="R31">
        <f t="shared" si="7"/>
        <v>2.4738317757009356</v>
      </c>
    </row>
    <row r="32" spans="1:18" x14ac:dyDescent="0.2">
      <c r="A32" s="1" t="s">
        <v>42</v>
      </c>
      <c r="B32">
        <v>29.5</v>
      </c>
      <c r="C32" s="2">
        <v>2.9152999999999998</v>
      </c>
      <c r="D32" s="2">
        <v>2.2515000000000001</v>
      </c>
      <c r="E32" s="2">
        <v>1.3042</v>
      </c>
      <c r="F32" s="2">
        <f t="shared" si="0"/>
        <v>0.41201663459747989</v>
      </c>
      <c r="G32" s="2">
        <v>35.46</v>
      </c>
      <c r="H32" s="8">
        <f t="shared" si="1"/>
        <v>0.63883187276530362</v>
      </c>
      <c r="I32" s="2">
        <f t="shared" si="2"/>
        <v>0.9570955371719454</v>
      </c>
      <c r="J32" s="2">
        <v>2.65</v>
      </c>
      <c r="K32" s="2">
        <f t="shared" si="3"/>
        <v>0.81552984113681937</v>
      </c>
      <c r="L32" s="2">
        <f t="shared" si="8"/>
        <v>21.942884183883393</v>
      </c>
      <c r="M32" s="2">
        <f t="shared" si="4"/>
        <v>44.887117273190221</v>
      </c>
      <c r="N32">
        <f t="shared" si="9"/>
        <v>0.94868561594092471</v>
      </c>
      <c r="O32">
        <f t="shared" si="5"/>
        <v>0.94730000000000003</v>
      </c>
      <c r="P32" s="9">
        <v>12.999999999999901</v>
      </c>
      <c r="Q32">
        <f t="shared" si="6"/>
        <v>0.12999999999999901</v>
      </c>
      <c r="R32">
        <f t="shared" si="7"/>
        <v>2.4615000000000014</v>
      </c>
    </row>
    <row r="33" spans="1:18" x14ac:dyDescent="0.2">
      <c r="A33" s="4" t="s">
        <v>43</v>
      </c>
      <c r="B33">
        <v>30.5</v>
      </c>
      <c r="C33" s="2">
        <v>2.8607</v>
      </c>
      <c r="D33" s="2">
        <v>2.2065000000000001</v>
      </c>
      <c r="E33" s="2">
        <v>1.2982</v>
      </c>
      <c r="F33" s="2">
        <f t="shared" si="0"/>
        <v>0.41868799999999995</v>
      </c>
      <c r="G33" s="2">
        <v>35.46</v>
      </c>
      <c r="H33" s="8">
        <f t="shared" si="1"/>
        <v>0.64598159179453996</v>
      </c>
      <c r="I33" s="2">
        <f t="shared" si="2"/>
        <v>0.93814878174446914</v>
      </c>
      <c r="J33" s="2">
        <v>2.65</v>
      </c>
      <c r="K33" s="2">
        <f t="shared" si="3"/>
        <v>0.81552984113681937</v>
      </c>
      <c r="L33" s="2">
        <f t="shared" si="8"/>
        <v>22.881032965627863</v>
      </c>
      <c r="M33" s="2">
        <f t="shared" si="4"/>
        <v>46.806226631512139</v>
      </c>
      <c r="N33">
        <f t="shared" si="9"/>
        <v>0.9320187463466878</v>
      </c>
      <c r="O33">
        <f t="shared" si="5"/>
        <v>0.90830000000000011</v>
      </c>
      <c r="P33" s="9">
        <v>12.500000000000092</v>
      </c>
      <c r="Q33">
        <f t="shared" si="6"/>
        <v>0.12500000000000092</v>
      </c>
      <c r="R33">
        <f t="shared" si="7"/>
        <v>2.4687499999999987</v>
      </c>
    </row>
    <row r="34" spans="1:18" x14ac:dyDescent="0.2">
      <c r="A34" s="1" t="s">
        <v>44</v>
      </c>
      <c r="B34">
        <v>31.5</v>
      </c>
      <c r="C34" s="2">
        <v>2.8914</v>
      </c>
      <c r="D34" s="2">
        <v>2.2097000000000002</v>
      </c>
      <c r="E34" s="2">
        <v>1.2738</v>
      </c>
      <c r="F34" s="2">
        <f t="shared" si="0"/>
        <v>0.42142680514342223</v>
      </c>
      <c r="G34" s="2">
        <v>35.46</v>
      </c>
      <c r="H34" s="8">
        <f t="shared" si="1"/>
        <v>0.64659649106344719</v>
      </c>
      <c r="I34" s="2">
        <f t="shared" si="2"/>
        <v>0.9365192986818649</v>
      </c>
      <c r="J34" s="2">
        <v>2.65</v>
      </c>
      <c r="K34" s="2">
        <f t="shared" si="3"/>
        <v>0.81552984113681937</v>
      </c>
      <c r="L34" s="2">
        <f t="shared" si="8"/>
        <v>23.817552264309729</v>
      </c>
      <c r="M34" s="2">
        <f t="shared" si="4"/>
        <v>48.722002663334543</v>
      </c>
      <c r="N34">
        <f t="shared" si="9"/>
        <v>0.92523705722839733</v>
      </c>
      <c r="O34">
        <f t="shared" si="5"/>
        <v>0.93590000000000018</v>
      </c>
      <c r="P34" s="9">
        <v>14.000000000000057</v>
      </c>
      <c r="Q34">
        <f t="shared" si="6"/>
        <v>0.14000000000000057</v>
      </c>
      <c r="R34">
        <f t="shared" si="7"/>
        <v>2.4469999999999992</v>
      </c>
    </row>
    <row r="35" spans="1:18" x14ac:dyDescent="0.2">
      <c r="A35" s="1" t="s">
        <v>45</v>
      </c>
      <c r="B35">
        <v>32.5</v>
      </c>
      <c r="C35" s="2">
        <v>3.2035</v>
      </c>
      <c r="D35" s="2">
        <v>2.4030999999999998</v>
      </c>
      <c r="E35" s="2">
        <v>1.2833000000000001</v>
      </c>
      <c r="F35" s="2">
        <f t="shared" si="0"/>
        <v>0.4168315800437456</v>
      </c>
      <c r="G35" s="2">
        <v>35.46</v>
      </c>
      <c r="H35" s="8">
        <f t="shared" si="1"/>
        <v>0.64061780459525586</v>
      </c>
      <c r="I35" s="2">
        <f t="shared" si="2"/>
        <v>0.95236281782257193</v>
      </c>
      <c r="J35" s="2">
        <v>2.65</v>
      </c>
      <c r="K35" s="2">
        <f t="shared" si="3"/>
        <v>0.81552984113681937</v>
      </c>
      <c r="L35" s="2">
        <f t="shared" si="8"/>
        <v>24.7699150821323</v>
      </c>
      <c r="M35" s="2">
        <f t="shared" si="4"/>
        <v>50.670188741882313</v>
      </c>
      <c r="N35">
        <f t="shared" si="9"/>
        <v>0.93663548051537615</v>
      </c>
      <c r="O35">
        <f t="shared" si="5"/>
        <v>1.1197999999999997</v>
      </c>
      <c r="P35" s="9">
        <v>15.126050420168072</v>
      </c>
      <c r="Q35">
        <f t="shared" si="6"/>
        <v>0.15126050420168072</v>
      </c>
      <c r="R35">
        <f t="shared" si="7"/>
        <v>2.4306722689075633</v>
      </c>
    </row>
    <row r="36" spans="1:18" x14ac:dyDescent="0.2">
      <c r="A36" s="1" t="s">
        <v>46</v>
      </c>
      <c r="B36">
        <v>33.5</v>
      </c>
      <c r="C36" s="2">
        <v>3.0230999999999999</v>
      </c>
      <c r="D36" s="2">
        <v>2.3851</v>
      </c>
      <c r="E36" s="2">
        <v>1.2991999999999999</v>
      </c>
      <c r="F36" s="2">
        <f t="shared" si="0"/>
        <v>0.37009107256801432</v>
      </c>
      <c r="G36" s="2">
        <v>35.46</v>
      </c>
      <c r="H36" s="8">
        <f t="shared" si="1"/>
        <v>0.59729983795736752</v>
      </c>
      <c r="I36" s="2">
        <f t="shared" si="2"/>
        <v>1.0671554294129761</v>
      </c>
      <c r="J36" s="2">
        <v>2.65</v>
      </c>
      <c r="K36" s="2">
        <f t="shared" si="3"/>
        <v>0.81552984113681937</v>
      </c>
      <c r="L36" s="2">
        <f t="shared" si="8"/>
        <v>25.837070511545278</v>
      </c>
      <c r="M36" s="2">
        <f t="shared" si="4"/>
        <v>52.853198527987132</v>
      </c>
      <c r="N36">
        <f t="shared" si="9"/>
        <v>1.0584595827942416</v>
      </c>
      <c r="O36">
        <f t="shared" si="5"/>
        <v>1.0859000000000001</v>
      </c>
      <c r="P36" s="9">
        <v>12.280701754386008</v>
      </c>
      <c r="Q36">
        <f t="shared" si="6"/>
        <v>0.12280701754386009</v>
      </c>
      <c r="R36">
        <f t="shared" si="7"/>
        <v>2.471929824561403</v>
      </c>
    </row>
    <row r="37" spans="1:18" x14ac:dyDescent="0.2">
      <c r="A37" s="1" t="s">
        <v>47</v>
      </c>
      <c r="B37">
        <v>34.5</v>
      </c>
      <c r="C37" s="2">
        <v>2.8412999999999999</v>
      </c>
      <c r="D37" s="2">
        <v>2.1718000000000002</v>
      </c>
      <c r="E37" s="2">
        <v>1.2706</v>
      </c>
      <c r="F37" s="2">
        <f t="shared" si="0"/>
        <v>0.42624307633539171</v>
      </c>
      <c r="G37" s="2">
        <v>35.46</v>
      </c>
      <c r="H37" s="8">
        <f t="shared" si="1"/>
        <v>0.65182600995457785</v>
      </c>
      <c r="I37" s="2">
        <f t="shared" si="2"/>
        <v>0.92266107362036864</v>
      </c>
      <c r="J37" s="2">
        <v>2.65</v>
      </c>
      <c r="K37" s="2">
        <f t="shared" si="3"/>
        <v>0.81552984113681937</v>
      </c>
      <c r="L37" s="2">
        <f t="shared" si="8"/>
        <v>26.759731585165646</v>
      </c>
      <c r="M37" s="2">
        <f t="shared" si="4"/>
        <v>54.740625698815656</v>
      </c>
      <c r="N37">
        <f t="shared" si="9"/>
        <v>0.91339565003525691</v>
      </c>
      <c r="O37">
        <f t="shared" si="5"/>
        <v>0.90120000000000022</v>
      </c>
      <c r="P37" s="9">
        <v>13.541666666666602</v>
      </c>
      <c r="Q37">
        <f t="shared" si="6"/>
        <v>0.13541666666666602</v>
      </c>
      <c r="R37">
        <f t="shared" si="7"/>
        <v>2.4536458333333342</v>
      </c>
    </row>
    <row r="38" spans="1:18" x14ac:dyDescent="0.2">
      <c r="A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8" x14ac:dyDescent="0.2">
      <c r="A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8" x14ac:dyDescent="0.2">
      <c r="A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8" x14ac:dyDescent="0.2">
      <c r="A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8" x14ac:dyDescent="0.2">
      <c r="A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8" x14ac:dyDescent="0.2">
      <c r="A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8" x14ac:dyDescent="0.2">
      <c r="A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8" x14ac:dyDescent="0.2">
      <c r="A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8" x14ac:dyDescent="0.2">
      <c r="A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8" x14ac:dyDescent="0.2">
      <c r="A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8" x14ac:dyDescent="0.2">
      <c r="A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x14ac:dyDescent="0.2">
      <c r="A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x14ac:dyDescent="0.2">
      <c r="A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2">
      <c r="A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x14ac:dyDescent="0.2">
      <c r="A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x14ac:dyDescent="0.2">
      <c r="A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x14ac:dyDescent="0.2">
      <c r="A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</sheetData>
  <mergeCells count="15">
    <mergeCell ref="F1:F2"/>
    <mergeCell ref="A1:A2"/>
    <mergeCell ref="B1:B2"/>
    <mergeCell ref="C1:C2"/>
    <mergeCell ref="D1:D2"/>
    <mergeCell ref="E1:E2"/>
    <mergeCell ref="O1:O2"/>
    <mergeCell ref="M1:M2"/>
    <mergeCell ref="N1:N2"/>
    <mergeCell ref="G1:G2"/>
    <mergeCell ref="H1:H2"/>
    <mergeCell ref="I1:I2"/>
    <mergeCell ref="J1:J2"/>
    <mergeCell ref="K1:K2"/>
    <mergeCell ref="L1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4"/>
  <sheetViews>
    <sheetView workbookViewId="0">
      <selection activeCell="P14" sqref="P14"/>
    </sheetView>
  </sheetViews>
  <sheetFormatPr baseColWidth="10" defaultRowHeight="16" x14ac:dyDescent="0.2"/>
  <cols>
    <col min="5" max="5" width="12.33203125" bestFit="1" customWidth="1"/>
    <col min="19" max="19" width="12.1640625" bestFit="1" customWidth="1"/>
  </cols>
  <sheetData>
    <row r="1" spans="1:18" ht="22" customHeight="1" x14ac:dyDescent="0.2">
      <c r="A1" s="20" t="s">
        <v>0</v>
      </c>
      <c r="B1" s="12" t="s">
        <v>1</v>
      </c>
      <c r="C1" s="12" t="s">
        <v>2</v>
      </c>
      <c r="D1" s="12" t="s">
        <v>3</v>
      </c>
      <c r="E1" s="14" t="s">
        <v>4</v>
      </c>
      <c r="F1" s="14" t="s">
        <v>5</v>
      </c>
      <c r="G1" s="12" t="s">
        <v>6</v>
      </c>
      <c r="H1" s="16" t="s">
        <v>7</v>
      </c>
      <c r="I1" s="18" t="s">
        <v>8</v>
      </c>
      <c r="J1" s="18" t="s">
        <v>9</v>
      </c>
      <c r="K1" s="18" t="s">
        <v>7</v>
      </c>
      <c r="L1" s="12" t="s">
        <v>10</v>
      </c>
      <c r="M1" s="12" t="s">
        <v>11</v>
      </c>
      <c r="N1" s="14" t="s">
        <v>12</v>
      </c>
      <c r="O1" s="22" t="s">
        <v>48</v>
      </c>
      <c r="P1" t="s">
        <v>49</v>
      </c>
      <c r="Q1" t="s">
        <v>50</v>
      </c>
      <c r="R1" t="s">
        <v>51</v>
      </c>
    </row>
    <row r="2" spans="1:18" ht="17" thickBot="1" x14ac:dyDescent="0.25">
      <c r="A2" s="27"/>
      <c r="B2" s="23"/>
      <c r="C2" s="23"/>
      <c r="D2" s="23"/>
      <c r="E2" s="24"/>
      <c r="F2" s="24"/>
      <c r="G2" s="23"/>
      <c r="H2" s="25"/>
      <c r="I2" s="26"/>
      <c r="J2" s="26"/>
      <c r="K2" s="26"/>
      <c r="L2" s="23"/>
      <c r="M2" s="23"/>
      <c r="N2" s="24"/>
      <c r="O2" s="22"/>
    </row>
    <row r="3" spans="1:18" x14ac:dyDescent="0.2">
      <c r="A3" s="1" t="s">
        <v>13</v>
      </c>
      <c r="B3">
        <v>0.5</v>
      </c>
      <c r="C3" s="7">
        <v>2.802</v>
      </c>
      <c r="D3" s="7">
        <v>1.7951999999999999</v>
      </c>
      <c r="E3" s="7">
        <v>1.3039000000000001</v>
      </c>
      <c r="F3" s="2">
        <f t="shared" ref="F3" si="0">((C3-D3)/(C3-E3))+G61</f>
        <v>0.6720512649355852</v>
      </c>
      <c r="G3" s="2">
        <v>35.46</v>
      </c>
      <c r="H3" s="8">
        <f>(F3/(F3+(((1-F3)-(F3*G3/1000))/R3)))</f>
        <v>0.84264967028942339</v>
      </c>
      <c r="I3" s="2">
        <f t="shared" ref="I3:I32" si="1">(1-H3)*2.65</f>
        <v>0.41697837373302798</v>
      </c>
      <c r="J3" s="2">
        <v>2.65</v>
      </c>
      <c r="K3" s="2">
        <f>$H$11</f>
        <v>0.78241910864399256</v>
      </c>
      <c r="L3" s="2">
        <f t="shared" ref="L3:L32" si="2">(1-H3)*2.65*B3</f>
        <v>0.20848918686651399</v>
      </c>
      <c r="M3" s="2">
        <f t="shared" ref="M3:M32" si="3">L3/((1-K3)*J3)</f>
        <v>0.36159041524726276</v>
      </c>
      <c r="N3">
        <f t="shared" ref="N3:N32" si="4">(1-F3)/((F3/(1+(G3/1000))+((1-F3)/J3)))</f>
        <v>0.42436942714688564</v>
      </c>
      <c r="O3">
        <f t="shared" ref="O3:O32" si="5">(D3-E3)/1</f>
        <v>0.49129999999999985</v>
      </c>
      <c r="P3" s="9">
        <v>15.63</v>
      </c>
      <c r="Q3">
        <f>P3/100</f>
        <v>0.15629999999999999</v>
      </c>
      <c r="R3">
        <f>((1-Q3)*2.65)+(Q3*1.2)</f>
        <v>2.423365</v>
      </c>
    </row>
    <row r="4" spans="1:18" x14ac:dyDescent="0.2">
      <c r="A4" s="1" t="s">
        <v>14</v>
      </c>
      <c r="B4">
        <v>1.5</v>
      </c>
      <c r="C4" s="7">
        <v>2.2972999999999999</v>
      </c>
      <c r="D4" s="7">
        <v>1.7595000000000001</v>
      </c>
      <c r="E4" s="7">
        <v>1.3030999999999999</v>
      </c>
      <c r="F4" s="2">
        <f t="shared" ref="F4:F32" si="6">((C4-D4)/(C4-E4))+G62</f>
        <v>0.54093743713538511</v>
      </c>
      <c r="G4" s="2">
        <v>35.46</v>
      </c>
      <c r="H4" s="8">
        <f t="shared" ref="H4:H32" si="7">(F4/(F4+(((1-F4)-(F4*G4/1000))/R4)))</f>
        <v>0.74167888887372935</v>
      </c>
      <c r="I4" s="2">
        <f t="shared" si="1"/>
        <v>0.68455094448461717</v>
      </c>
      <c r="J4" s="2">
        <v>2.65</v>
      </c>
      <c r="K4" s="2">
        <f t="shared" ref="K4:K32" si="8">$H$11</f>
        <v>0.78241910864399256</v>
      </c>
      <c r="L4" s="2">
        <f t="shared" si="2"/>
        <v>1.0268264167269257</v>
      </c>
      <c r="M4" s="2">
        <f t="shared" si="3"/>
        <v>1.7808625760954604</v>
      </c>
      <c r="N4">
        <f t="shared" si="4"/>
        <v>0.65991034062106024</v>
      </c>
      <c r="O4">
        <f t="shared" si="5"/>
        <v>0.45640000000000014</v>
      </c>
      <c r="P4" s="9">
        <v>21.74</v>
      </c>
      <c r="Q4">
        <f t="shared" ref="Q4:Q32" si="9">P4/100</f>
        <v>0.21739999999999998</v>
      </c>
      <c r="R4">
        <f t="shared" ref="R4:R32" si="10">((1-Q4)*2.65)+(Q4*1.2)</f>
        <v>2.3347699999999998</v>
      </c>
    </row>
    <row r="5" spans="1:18" x14ac:dyDescent="0.2">
      <c r="A5" s="1" t="s">
        <v>15</v>
      </c>
      <c r="B5">
        <v>2.5</v>
      </c>
      <c r="C5" s="7">
        <v>2.4329000000000001</v>
      </c>
      <c r="D5" s="7">
        <v>1.7862</v>
      </c>
      <c r="E5" s="7">
        <v>1.2777000000000001</v>
      </c>
      <c r="F5" s="2">
        <f t="shared" si="6"/>
        <v>0.55981648199445988</v>
      </c>
      <c r="G5" s="2">
        <v>35.46</v>
      </c>
      <c r="H5" s="8">
        <f t="shared" si="7"/>
        <v>0.76718869155243385</v>
      </c>
      <c r="I5" s="2">
        <f t="shared" si="1"/>
        <v>0.61694996738605024</v>
      </c>
      <c r="J5" s="2">
        <v>2.65</v>
      </c>
      <c r="K5" s="2">
        <f t="shared" si="8"/>
        <v>0.78241910864399256</v>
      </c>
      <c r="L5" s="2">
        <f t="shared" si="2"/>
        <v>1.5423749184651256</v>
      </c>
      <c r="M5" s="2">
        <f t="shared" si="3"/>
        <v>2.6749971814693803</v>
      </c>
      <c r="N5">
        <f t="shared" si="4"/>
        <v>0.62282582721197677</v>
      </c>
      <c r="O5">
        <f t="shared" si="5"/>
        <v>0.50849999999999995</v>
      </c>
      <c r="P5" s="9">
        <v>12.12</v>
      </c>
      <c r="Q5">
        <f t="shared" si="9"/>
        <v>0.12119999999999999</v>
      </c>
      <c r="R5">
        <f t="shared" si="10"/>
        <v>2.4742599999999997</v>
      </c>
    </row>
    <row r="6" spans="1:18" x14ac:dyDescent="0.2">
      <c r="A6" s="1" t="s">
        <v>16</v>
      </c>
      <c r="B6">
        <v>3.5</v>
      </c>
      <c r="C6" s="7">
        <v>2.4529000000000001</v>
      </c>
      <c r="D6" s="7">
        <v>1.8453999999999999</v>
      </c>
      <c r="E6" s="7">
        <v>1.3116000000000001</v>
      </c>
      <c r="F6" s="2">
        <f t="shared" si="6"/>
        <v>0.53228774204854123</v>
      </c>
      <c r="G6" s="2">
        <v>35.46</v>
      </c>
      <c r="H6" s="8">
        <f t="shared" si="7"/>
        <v>0.74118644760361552</v>
      </c>
      <c r="I6" s="2">
        <f t="shared" si="1"/>
        <v>0.68585591385041889</v>
      </c>
      <c r="J6" s="2">
        <v>2.65</v>
      </c>
      <c r="K6" s="2">
        <f t="shared" si="8"/>
        <v>0.78241910864399256</v>
      </c>
      <c r="L6" s="2">
        <f t="shared" si="2"/>
        <v>2.4004956984764663</v>
      </c>
      <c r="M6" s="2">
        <f t="shared" si="3"/>
        <v>4.1632674070867353</v>
      </c>
      <c r="N6">
        <f t="shared" si="4"/>
        <v>0.67729966204605496</v>
      </c>
      <c r="O6">
        <f t="shared" si="5"/>
        <v>0.53379999999999983</v>
      </c>
      <c r="P6" s="9">
        <v>16.22</v>
      </c>
      <c r="Q6">
        <f t="shared" si="9"/>
        <v>0.16219999999999998</v>
      </c>
      <c r="R6">
        <f t="shared" si="10"/>
        <v>2.4148100000000001</v>
      </c>
    </row>
    <row r="7" spans="1:18" x14ac:dyDescent="0.2">
      <c r="A7" s="3" t="s">
        <v>17</v>
      </c>
      <c r="B7">
        <v>4.5</v>
      </c>
      <c r="C7" s="7">
        <v>2.3978000000000002</v>
      </c>
      <c r="D7" s="7">
        <v>1.7905</v>
      </c>
      <c r="E7" s="7">
        <v>1.2838000000000001</v>
      </c>
      <c r="F7" s="2">
        <f t="shared" si="6"/>
        <v>0.54515260323159798</v>
      </c>
      <c r="G7" s="2">
        <v>35.46</v>
      </c>
      <c r="H7" s="8">
        <f t="shared" si="7"/>
        <v>0.74996742939753458</v>
      </c>
      <c r="I7" s="2">
        <f t="shared" si="1"/>
        <v>0.66258631209653329</v>
      </c>
      <c r="J7" s="2">
        <v>2.65</v>
      </c>
      <c r="K7" s="2">
        <f t="shared" si="8"/>
        <v>0.78241910864399256</v>
      </c>
      <c r="L7" s="2">
        <f t="shared" si="2"/>
        <v>2.9816384044344</v>
      </c>
      <c r="M7" s="2">
        <f t="shared" si="3"/>
        <v>5.1711644377360386</v>
      </c>
      <c r="N7">
        <f t="shared" si="4"/>
        <v>0.65152806690434006</v>
      </c>
      <c r="O7">
        <f t="shared" si="5"/>
        <v>0.50669999999999993</v>
      </c>
      <c r="P7" s="9">
        <v>17.5</v>
      </c>
      <c r="Q7">
        <f t="shared" si="9"/>
        <v>0.17499999999999999</v>
      </c>
      <c r="R7">
        <f t="shared" si="10"/>
        <v>2.3962499999999998</v>
      </c>
    </row>
    <row r="8" spans="1:18" x14ac:dyDescent="0.2">
      <c r="A8" s="1" t="s">
        <v>18</v>
      </c>
      <c r="B8">
        <v>5.5</v>
      </c>
      <c r="C8" s="7">
        <v>2.6425000000000001</v>
      </c>
      <c r="D8" s="7">
        <v>1.9350000000000001</v>
      </c>
      <c r="E8" s="7">
        <v>1.2902</v>
      </c>
      <c r="F8" s="2">
        <f t="shared" si="6"/>
        <v>0.52318272572654001</v>
      </c>
      <c r="G8" s="2">
        <v>35.46</v>
      </c>
      <c r="H8" s="8">
        <f t="shared" si="7"/>
        <v>0.7355864882486296</v>
      </c>
      <c r="I8" s="2">
        <f t="shared" si="1"/>
        <v>0.70069580614113158</v>
      </c>
      <c r="J8" s="2">
        <v>2.65</v>
      </c>
      <c r="K8" s="2">
        <f t="shared" si="8"/>
        <v>0.78241910864399256</v>
      </c>
      <c r="L8" s="2">
        <f t="shared" si="2"/>
        <v>3.8538269337762237</v>
      </c>
      <c r="M8" s="2">
        <f t="shared" si="3"/>
        <v>6.6838328750710145</v>
      </c>
      <c r="N8">
        <f t="shared" si="4"/>
        <v>0.6958834409630954</v>
      </c>
      <c r="O8">
        <f t="shared" si="5"/>
        <v>0.64480000000000004</v>
      </c>
      <c r="P8" s="9">
        <v>14.705882352941391</v>
      </c>
      <c r="Q8">
        <f t="shared" si="9"/>
        <v>0.14705882352941391</v>
      </c>
      <c r="R8">
        <f t="shared" si="10"/>
        <v>2.4367647058823496</v>
      </c>
    </row>
    <row r="9" spans="1:18" x14ac:dyDescent="0.2">
      <c r="A9" s="1" t="s">
        <v>19</v>
      </c>
      <c r="B9">
        <v>6.5</v>
      </c>
      <c r="C9" s="7">
        <v>2.4464999999999999</v>
      </c>
      <c r="D9" s="7">
        <v>1.7659</v>
      </c>
      <c r="E9" s="7">
        <v>1.3038000000000001</v>
      </c>
      <c r="F9" s="2">
        <f t="shared" si="6"/>
        <v>0.59560689594819283</v>
      </c>
      <c r="G9" s="2">
        <v>35.46</v>
      </c>
      <c r="H9" s="8">
        <f t="shared" si="7"/>
        <v>0.78948341419788526</v>
      </c>
      <c r="I9" s="2">
        <f t="shared" si="1"/>
        <v>0.55786895237560408</v>
      </c>
      <c r="J9" s="2">
        <v>2.65</v>
      </c>
      <c r="K9" s="2">
        <f t="shared" si="8"/>
        <v>0.78241910864399256</v>
      </c>
      <c r="L9" s="2">
        <f t="shared" si="2"/>
        <v>3.6261481904414263</v>
      </c>
      <c r="M9" s="2">
        <f t="shared" si="3"/>
        <v>6.2889613108295839</v>
      </c>
      <c r="N9">
        <f t="shared" si="4"/>
        <v>0.55562918948732376</v>
      </c>
      <c r="O9">
        <f t="shared" si="5"/>
        <v>0.46209999999999996</v>
      </c>
      <c r="P9" s="9">
        <v>16.326530612244603</v>
      </c>
      <c r="Q9">
        <f t="shared" si="9"/>
        <v>0.16326530612244602</v>
      </c>
      <c r="R9">
        <f t="shared" si="10"/>
        <v>2.4132653061224532</v>
      </c>
    </row>
    <row r="10" spans="1:18" x14ac:dyDescent="0.2">
      <c r="A10" s="1" t="s">
        <v>20</v>
      </c>
      <c r="B10">
        <v>7.5</v>
      </c>
      <c r="C10" s="7">
        <v>2.5594000000000001</v>
      </c>
      <c r="D10" s="7">
        <v>1.792</v>
      </c>
      <c r="E10" s="7">
        <v>1.2692000000000001</v>
      </c>
      <c r="F10" s="2">
        <f t="shared" si="6"/>
        <v>0.5947915051929934</v>
      </c>
      <c r="G10" s="2">
        <v>35.46</v>
      </c>
      <c r="H10" s="8">
        <f t="shared" si="7"/>
        <v>0.79011525376266289</v>
      </c>
      <c r="I10" s="2">
        <f t="shared" si="1"/>
        <v>0.5561945775289433</v>
      </c>
      <c r="J10" s="2">
        <v>2.65</v>
      </c>
      <c r="K10" s="2">
        <f t="shared" si="8"/>
        <v>0.78241910864399256</v>
      </c>
      <c r="L10" s="2">
        <f t="shared" si="2"/>
        <v>4.1714593314670747</v>
      </c>
      <c r="M10" s="2">
        <f t="shared" si="3"/>
        <v>7.2347143490850767</v>
      </c>
      <c r="N10">
        <f t="shared" si="4"/>
        <v>0.55711677335892384</v>
      </c>
      <c r="O10">
        <f t="shared" si="5"/>
        <v>0.52279999999999993</v>
      </c>
      <c r="P10" s="9">
        <v>15.094339622641826</v>
      </c>
      <c r="Q10">
        <f t="shared" si="9"/>
        <v>0.15094339622641825</v>
      </c>
      <c r="R10">
        <f t="shared" si="10"/>
        <v>2.4311320754716936</v>
      </c>
    </row>
    <row r="11" spans="1:18" x14ac:dyDescent="0.2">
      <c r="A11" s="1" t="s">
        <v>21</v>
      </c>
      <c r="B11">
        <v>8.5</v>
      </c>
      <c r="C11" s="7">
        <v>2.4270999999999998</v>
      </c>
      <c r="D11" s="7">
        <v>1.7629999999999999</v>
      </c>
      <c r="E11" s="7">
        <v>1.2928999999999999</v>
      </c>
      <c r="F11" s="2">
        <f t="shared" si="6"/>
        <v>0.5855228354787515</v>
      </c>
      <c r="G11" s="2">
        <v>35.46</v>
      </c>
      <c r="H11" s="8">
        <f t="shared" si="7"/>
        <v>0.78241910864399256</v>
      </c>
      <c r="I11" s="2">
        <f t="shared" si="1"/>
        <v>0.57658936209341971</v>
      </c>
      <c r="J11" s="2">
        <v>2.65</v>
      </c>
      <c r="K11" s="2">
        <f t="shared" si="8"/>
        <v>0.78241910864399256</v>
      </c>
      <c r="L11" s="2">
        <f t="shared" si="2"/>
        <v>4.9010095777940679</v>
      </c>
      <c r="M11" s="2">
        <f t="shared" si="3"/>
        <v>8.5</v>
      </c>
      <c r="N11">
        <f t="shared" si="4"/>
        <v>0.57416535073031416</v>
      </c>
      <c r="O11">
        <f t="shared" si="5"/>
        <v>0.47009999999999996</v>
      </c>
      <c r="P11" s="9">
        <v>15.999999999999659</v>
      </c>
      <c r="Q11">
        <f t="shared" si="9"/>
        <v>0.15999999999999659</v>
      </c>
      <c r="R11">
        <f t="shared" si="10"/>
        <v>2.4180000000000046</v>
      </c>
    </row>
    <row r="12" spans="1:18" x14ac:dyDescent="0.2">
      <c r="A12" s="1" t="s">
        <v>22</v>
      </c>
      <c r="B12">
        <v>9.5</v>
      </c>
      <c r="C12" s="7">
        <v>2.6728999999999998</v>
      </c>
      <c r="D12" s="7">
        <v>1.8503000000000001</v>
      </c>
      <c r="E12" s="7">
        <v>1.2990999999999999</v>
      </c>
      <c r="F12" s="2">
        <f t="shared" si="6"/>
        <v>0.59877711457271787</v>
      </c>
      <c r="G12" s="2">
        <v>35.46</v>
      </c>
      <c r="H12" s="8">
        <f t="shared" si="7"/>
        <v>0.79231660064392517</v>
      </c>
      <c r="I12" s="2">
        <f t="shared" si="1"/>
        <v>0.55036100829359824</v>
      </c>
      <c r="J12" s="2">
        <v>2.65</v>
      </c>
      <c r="K12" s="2">
        <f t="shared" si="8"/>
        <v>0.78241910864399256</v>
      </c>
      <c r="L12" s="2">
        <f t="shared" si="2"/>
        <v>5.228429578789183</v>
      </c>
      <c r="M12" s="2">
        <f t="shared" si="3"/>
        <v>9.0678564720763379</v>
      </c>
      <c r="N12">
        <f t="shared" si="4"/>
        <v>0.54986408930120623</v>
      </c>
      <c r="O12">
        <f t="shared" si="5"/>
        <v>0.55120000000000013</v>
      </c>
      <c r="P12" s="9">
        <v>15.789473684210492</v>
      </c>
      <c r="Q12">
        <f t="shared" si="9"/>
        <v>0.15789473684210492</v>
      </c>
      <c r="R12">
        <f t="shared" si="10"/>
        <v>2.4210526315789482</v>
      </c>
    </row>
    <row r="13" spans="1:18" x14ac:dyDescent="0.2">
      <c r="A13" s="1" t="s">
        <v>23</v>
      </c>
      <c r="B13">
        <v>10.5</v>
      </c>
      <c r="C13" s="7">
        <v>2.4914999999999998</v>
      </c>
      <c r="D13" s="7">
        <v>1.7632000000000001</v>
      </c>
      <c r="E13" s="7">
        <v>1.2783</v>
      </c>
      <c r="F13" s="2">
        <f t="shared" si="6"/>
        <v>0.60031322123310238</v>
      </c>
      <c r="G13" s="2">
        <v>35.46</v>
      </c>
      <c r="H13" s="8">
        <f t="shared" si="7"/>
        <v>0.79321936882231003</v>
      </c>
      <c r="I13" s="2">
        <f t="shared" si="1"/>
        <v>0.54796867262087834</v>
      </c>
      <c r="J13" s="2">
        <v>2.65</v>
      </c>
      <c r="K13" s="2">
        <f t="shared" si="8"/>
        <v>0.78241910864399256</v>
      </c>
      <c r="L13" s="2">
        <f t="shared" si="2"/>
        <v>5.7536710625192224</v>
      </c>
      <c r="M13" s="2">
        <f t="shared" si="3"/>
        <v>9.9788019703128086</v>
      </c>
      <c r="N13">
        <f t="shared" si="4"/>
        <v>0.54708123963267552</v>
      </c>
      <c r="O13">
        <f t="shared" si="5"/>
        <v>0.48490000000000011</v>
      </c>
      <c r="P13" s="9">
        <v>15.999999999999659</v>
      </c>
      <c r="Q13">
        <f t="shared" si="9"/>
        <v>0.15999999999999659</v>
      </c>
      <c r="R13">
        <f t="shared" si="10"/>
        <v>2.4180000000000046</v>
      </c>
    </row>
    <row r="14" spans="1:18" x14ac:dyDescent="0.2">
      <c r="A14" s="1" t="s">
        <v>24</v>
      </c>
      <c r="B14">
        <v>11.5</v>
      </c>
      <c r="C14" s="7">
        <v>2.6461999999999999</v>
      </c>
      <c r="D14" s="7">
        <v>1.7983</v>
      </c>
      <c r="E14" s="7">
        <v>1.2834000000000001</v>
      </c>
      <c r="F14" s="2">
        <f t="shared" si="6"/>
        <v>0.62217493395949519</v>
      </c>
      <c r="G14" s="2">
        <v>35.46</v>
      </c>
      <c r="H14" s="8">
        <f t="shared" si="7"/>
        <v>0.80841051329133173</v>
      </c>
      <c r="I14" s="2">
        <f t="shared" si="1"/>
        <v>0.50771213977797092</v>
      </c>
      <c r="J14" s="2">
        <v>2.65</v>
      </c>
      <c r="K14" s="2">
        <f t="shared" si="8"/>
        <v>0.78241910864399256</v>
      </c>
      <c r="L14" s="2">
        <f t="shared" si="2"/>
        <v>5.8386896074466659</v>
      </c>
      <c r="M14" s="2">
        <f t="shared" si="3"/>
        <v>10.126252739468118</v>
      </c>
      <c r="N14">
        <f t="shared" si="4"/>
        <v>0.50820942256027557</v>
      </c>
      <c r="O14">
        <f t="shared" si="5"/>
        <v>0.51489999999999991</v>
      </c>
      <c r="P14" s="9">
        <v>16.363636363636317</v>
      </c>
      <c r="Q14">
        <f t="shared" si="9"/>
        <v>0.16363636363636316</v>
      </c>
      <c r="R14">
        <f t="shared" si="10"/>
        <v>2.4127272727272735</v>
      </c>
    </row>
    <row r="15" spans="1:18" x14ac:dyDescent="0.2">
      <c r="A15" s="1" t="s">
        <v>25</v>
      </c>
      <c r="B15">
        <v>12.5</v>
      </c>
      <c r="C15" s="7">
        <v>2.5371000000000001</v>
      </c>
      <c r="D15" s="7">
        <v>1.7595000000000001</v>
      </c>
      <c r="E15" s="7">
        <v>1.3036000000000001</v>
      </c>
      <c r="F15" s="2">
        <f t="shared" si="6"/>
        <v>0.63040129712201054</v>
      </c>
      <c r="G15" s="2">
        <v>35.46</v>
      </c>
      <c r="H15" s="8">
        <f t="shared" si="7"/>
        <v>0.81385585189858078</v>
      </c>
      <c r="I15" s="2">
        <f t="shared" si="1"/>
        <v>0.49328199246876092</v>
      </c>
      <c r="J15" s="2">
        <v>2.65</v>
      </c>
      <c r="K15" s="2">
        <f t="shared" si="8"/>
        <v>0.78241910864399256</v>
      </c>
      <c r="L15" s="2">
        <f t="shared" si="2"/>
        <v>6.1660249058595111</v>
      </c>
      <c r="M15" s="2">
        <f t="shared" si="3"/>
        <v>10.693962308760883</v>
      </c>
      <c r="N15">
        <f t="shared" si="4"/>
        <v>0.49392837597389022</v>
      </c>
      <c r="O15">
        <f t="shared" si="5"/>
        <v>0.45589999999999997</v>
      </c>
      <c r="P15" s="9">
        <v>16.666666666666295</v>
      </c>
      <c r="Q15">
        <f t="shared" si="9"/>
        <v>0.16666666666666294</v>
      </c>
      <c r="R15">
        <f t="shared" si="10"/>
        <v>2.4083333333333385</v>
      </c>
    </row>
    <row r="16" spans="1:18" x14ac:dyDescent="0.2">
      <c r="A16" s="1" t="s">
        <v>26</v>
      </c>
      <c r="B16">
        <v>13.5</v>
      </c>
      <c r="C16" s="7">
        <v>3.0196000000000001</v>
      </c>
      <c r="D16" s="7">
        <v>1.9781</v>
      </c>
      <c r="E16" s="7">
        <v>1.2977000000000001</v>
      </c>
      <c r="F16" s="2">
        <f t="shared" si="6"/>
        <v>0.60485510192229519</v>
      </c>
      <c r="G16" s="2">
        <v>35.46</v>
      </c>
      <c r="H16" s="8">
        <f t="shared" si="7"/>
        <v>0.79280799966864302</v>
      </c>
      <c r="I16" s="2">
        <f t="shared" si="1"/>
        <v>0.549058800878096</v>
      </c>
      <c r="J16" s="2">
        <v>2.65</v>
      </c>
      <c r="K16" s="2">
        <f t="shared" si="8"/>
        <v>0.78241910864399256</v>
      </c>
      <c r="L16" s="2">
        <f t="shared" si="2"/>
        <v>7.4122938118542958</v>
      </c>
      <c r="M16" s="2">
        <f t="shared" si="3"/>
        <v>12.855412012706102</v>
      </c>
      <c r="N16">
        <f t="shared" si="4"/>
        <v>0.5388931847123456</v>
      </c>
      <c r="O16">
        <f t="shared" si="5"/>
        <v>0.68039999999999989</v>
      </c>
      <c r="P16" s="9">
        <v>19.718309859154985</v>
      </c>
      <c r="Q16">
        <f t="shared" si="9"/>
        <v>0.19718309859154984</v>
      </c>
      <c r="R16">
        <f t="shared" si="10"/>
        <v>2.3640845070422527</v>
      </c>
    </row>
    <row r="17" spans="1:18" x14ac:dyDescent="0.2">
      <c r="A17" s="1" t="s">
        <v>27</v>
      </c>
      <c r="B17">
        <v>14.5</v>
      </c>
      <c r="C17" s="7">
        <v>2.9611000000000001</v>
      </c>
      <c r="D17" s="7">
        <v>2.0404</v>
      </c>
      <c r="E17" s="7">
        <v>1.2968</v>
      </c>
      <c r="F17" s="2">
        <f t="shared" si="6"/>
        <v>0.55320555188367482</v>
      </c>
      <c r="G17" s="2">
        <v>35.46</v>
      </c>
      <c r="H17" s="8">
        <f t="shared" si="7"/>
        <v>0.75288063278498607</v>
      </c>
      <c r="I17" s="2">
        <f t="shared" si="1"/>
        <v>0.65486632311978688</v>
      </c>
      <c r="J17" s="2">
        <v>2.65</v>
      </c>
      <c r="K17" s="2">
        <f t="shared" si="8"/>
        <v>0.78241910864399256</v>
      </c>
      <c r="L17" s="2">
        <f t="shared" si="2"/>
        <v>9.4955616852369094</v>
      </c>
      <c r="M17" s="2">
        <f t="shared" si="3"/>
        <v>16.468499610817354</v>
      </c>
      <c r="N17">
        <f t="shared" si="4"/>
        <v>0.63567845105540299</v>
      </c>
      <c r="O17">
        <f t="shared" si="5"/>
        <v>0.74360000000000004</v>
      </c>
      <c r="P17" s="9">
        <v>20.5128205128205</v>
      </c>
      <c r="Q17">
        <f t="shared" si="9"/>
        <v>0.20512820512820501</v>
      </c>
      <c r="R17">
        <f t="shared" si="10"/>
        <v>2.3525641025641026</v>
      </c>
    </row>
    <row r="18" spans="1:18" x14ac:dyDescent="0.2">
      <c r="A18" s="1" t="s">
        <v>28</v>
      </c>
      <c r="B18">
        <v>15.5</v>
      </c>
      <c r="C18" s="7">
        <v>2.6684999999999999</v>
      </c>
      <c r="D18" s="7">
        <v>1.9387000000000001</v>
      </c>
      <c r="E18" s="7">
        <v>1.2957000000000001</v>
      </c>
      <c r="F18" s="2">
        <f t="shared" si="6"/>
        <v>0.53161421911421902</v>
      </c>
      <c r="G18" s="2">
        <v>35.46</v>
      </c>
      <c r="H18" s="8">
        <f t="shared" si="7"/>
        <v>0.73657195298597367</v>
      </c>
      <c r="I18" s="2">
        <f t="shared" si="1"/>
        <v>0.69808432458716974</v>
      </c>
      <c r="J18" s="2">
        <v>2.65</v>
      </c>
      <c r="K18" s="2">
        <f t="shared" si="8"/>
        <v>0.78241910864399256</v>
      </c>
      <c r="L18" s="2">
        <f t="shared" si="2"/>
        <v>10.82030703110113</v>
      </c>
      <c r="M18" s="2">
        <f t="shared" si="3"/>
        <v>18.766053872058798</v>
      </c>
      <c r="N18">
        <f t="shared" si="4"/>
        <v>0.67866447325790791</v>
      </c>
      <c r="O18">
        <f t="shared" si="5"/>
        <v>0.64300000000000002</v>
      </c>
      <c r="P18" s="9">
        <v>19.696969696969539</v>
      </c>
      <c r="Q18">
        <f t="shared" si="9"/>
        <v>0.19696969696969538</v>
      </c>
      <c r="R18">
        <f t="shared" si="10"/>
        <v>2.3643939393939419</v>
      </c>
    </row>
    <row r="19" spans="1:18" x14ac:dyDescent="0.2">
      <c r="A19" s="1" t="s">
        <v>29</v>
      </c>
      <c r="B19">
        <v>16.5</v>
      </c>
      <c r="C19" s="7">
        <v>2.3995000000000002</v>
      </c>
      <c r="D19" s="7">
        <v>1.7945</v>
      </c>
      <c r="E19" s="7">
        <v>1.3217000000000001</v>
      </c>
      <c r="F19" s="2">
        <f t="shared" si="6"/>
        <v>0.56132863239933206</v>
      </c>
      <c r="G19" s="2">
        <v>35.46</v>
      </c>
      <c r="H19" s="8">
        <f t="shared" si="7"/>
        <v>0.76120641401563283</v>
      </c>
      <c r="I19" s="2">
        <f t="shared" si="1"/>
        <v>0.63280300285857294</v>
      </c>
      <c r="J19" s="2">
        <v>2.65</v>
      </c>
      <c r="K19" s="2">
        <f t="shared" si="8"/>
        <v>0.78241910864399256</v>
      </c>
      <c r="L19" s="2">
        <f t="shared" si="2"/>
        <v>10.441249547166453</v>
      </c>
      <c r="M19" s="2">
        <f t="shared" si="3"/>
        <v>18.108640626419934</v>
      </c>
      <c r="N19">
        <f t="shared" si="4"/>
        <v>0.61990584006992955</v>
      </c>
      <c r="O19">
        <f t="shared" si="5"/>
        <v>0.47279999999999989</v>
      </c>
      <c r="P19" s="9">
        <v>18.749999999999954</v>
      </c>
      <c r="Q19">
        <f t="shared" si="9"/>
        <v>0.18749999999999953</v>
      </c>
      <c r="R19">
        <f t="shared" si="10"/>
        <v>2.3781250000000007</v>
      </c>
    </row>
    <row r="20" spans="1:18" x14ac:dyDescent="0.2">
      <c r="A20" s="1" t="s">
        <v>30</v>
      </c>
      <c r="B20">
        <v>17.5</v>
      </c>
      <c r="C20" s="7">
        <v>2.7046999999999999</v>
      </c>
      <c r="D20" s="7">
        <v>2.0162</v>
      </c>
      <c r="E20" s="7">
        <v>1.2867</v>
      </c>
      <c r="F20" s="2">
        <f t="shared" si="6"/>
        <v>0.48554301833568403</v>
      </c>
      <c r="G20" s="2">
        <v>35.46</v>
      </c>
      <c r="H20" s="8">
        <f t="shared" si="7"/>
        <v>0.70461337346481456</v>
      </c>
      <c r="I20" s="2">
        <f t="shared" si="1"/>
        <v>0.78277456031824133</v>
      </c>
      <c r="J20" s="2">
        <v>2.65</v>
      </c>
      <c r="K20" s="2">
        <f t="shared" si="8"/>
        <v>0.78241910864399256</v>
      </c>
      <c r="L20" s="2">
        <f t="shared" si="2"/>
        <v>13.698554805569223</v>
      </c>
      <c r="M20" s="2">
        <f t="shared" si="3"/>
        <v>23.757904162216864</v>
      </c>
      <c r="N20">
        <f t="shared" si="4"/>
        <v>0.77589471004703314</v>
      </c>
      <c r="O20">
        <f t="shared" si="5"/>
        <v>0.72950000000000004</v>
      </c>
      <c r="P20" s="9">
        <v>14.285714285714221</v>
      </c>
      <c r="Q20">
        <f t="shared" si="9"/>
        <v>0.14285714285714221</v>
      </c>
      <c r="R20">
        <f t="shared" si="10"/>
        <v>2.4428571428571439</v>
      </c>
    </row>
    <row r="21" spans="1:18" x14ac:dyDescent="0.2">
      <c r="A21" s="1" t="s">
        <v>31</v>
      </c>
      <c r="B21">
        <v>18.5</v>
      </c>
      <c r="C21" s="7">
        <v>2.7262</v>
      </c>
      <c r="D21" s="7">
        <v>2.1179999999999999</v>
      </c>
      <c r="E21" s="7">
        <v>1.2936000000000001</v>
      </c>
      <c r="F21" s="2">
        <f t="shared" si="6"/>
        <v>0.42454278933407796</v>
      </c>
      <c r="G21" s="2">
        <v>35.46</v>
      </c>
      <c r="H21" s="8">
        <f t="shared" si="7"/>
        <v>0.64648466752728884</v>
      </c>
      <c r="I21" s="2">
        <f t="shared" si="1"/>
        <v>0.93681563105268451</v>
      </c>
      <c r="J21" s="2">
        <v>2.65</v>
      </c>
      <c r="K21" s="2">
        <f t="shared" si="8"/>
        <v>0.78241910864399256</v>
      </c>
      <c r="L21" s="2">
        <f t="shared" si="2"/>
        <v>17.331089174474663</v>
      </c>
      <c r="M21" s="2">
        <f t="shared" si="3"/>
        <v>30.057941255715811</v>
      </c>
      <c r="N21">
        <f t="shared" si="4"/>
        <v>0.91756379813670808</v>
      </c>
      <c r="O21">
        <f t="shared" si="5"/>
        <v>0.8243999999999998</v>
      </c>
      <c r="P21" s="9">
        <v>16.279069767441936</v>
      </c>
      <c r="Q21">
        <f t="shared" si="9"/>
        <v>0.16279069767441937</v>
      </c>
      <c r="R21">
        <f t="shared" si="10"/>
        <v>2.4139534883720919</v>
      </c>
    </row>
    <row r="22" spans="1:18" x14ac:dyDescent="0.2">
      <c r="A22" s="1" t="s">
        <v>32</v>
      </c>
      <c r="B22">
        <v>19.5</v>
      </c>
      <c r="C22" s="7">
        <v>2.6164999999999998</v>
      </c>
      <c r="D22" s="7">
        <v>2.0543999999999998</v>
      </c>
      <c r="E22" s="7">
        <v>1.2935399999999999</v>
      </c>
      <c r="F22" s="2">
        <f t="shared" si="6"/>
        <v>0.42488057084114417</v>
      </c>
      <c r="G22" s="2">
        <v>35.46</v>
      </c>
      <c r="H22" s="8">
        <f t="shared" si="7"/>
        <v>0.64684893239232621</v>
      </c>
      <c r="I22" s="2">
        <f t="shared" si="1"/>
        <v>0.9358503291603355</v>
      </c>
      <c r="J22" s="2">
        <v>2.65</v>
      </c>
      <c r="K22" s="2">
        <f t="shared" si="8"/>
        <v>0.78241910864399256</v>
      </c>
      <c r="L22" s="2">
        <f t="shared" si="2"/>
        <v>18.249081418626542</v>
      </c>
      <c r="M22" s="2">
        <f t="shared" si="3"/>
        <v>31.650048749372875</v>
      </c>
      <c r="N22">
        <f t="shared" si="4"/>
        <v>0.91673468956999893</v>
      </c>
      <c r="O22">
        <f t="shared" si="5"/>
        <v>0.76085999999999987</v>
      </c>
      <c r="P22" s="9">
        <v>16.249999999999861</v>
      </c>
      <c r="Q22">
        <f t="shared" si="9"/>
        <v>0.16249999999999862</v>
      </c>
      <c r="R22">
        <f t="shared" si="10"/>
        <v>2.4143750000000019</v>
      </c>
    </row>
    <row r="23" spans="1:18" x14ac:dyDescent="0.2">
      <c r="A23" s="1" t="s">
        <v>33</v>
      </c>
      <c r="B23">
        <v>20.5</v>
      </c>
      <c r="C23" s="7">
        <v>2.6602999999999999</v>
      </c>
      <c r="D23" s="7">
        <v>2.0888</v>
      </c>
      <c r="E23" s="7">
        <v>1.2645</v>
      </c>
      <c r="F23" s="2">
        <f t="shared" si="6"/>
        <v>0.40944261355495049</v>
      </c>
      <c r="G23" s="2">
        <v>35.46</v>
      </c>
      <c r="H23" s="8">
        <f t="shared" si="7"/>
        <v>0.63364457638402993</v>
      </c>
      <c r="I23" s="2">
        <f t="shared" si="1"/>
        <v>0.97084187258232069</v>
      </c>
      <c r="J23" s="2">
        <v>2.65</v>
      </c>
      <c r="K23" s="2">
        <f t="shared" si="8"/>
        <v>0.78241910864399256</v>
      </c>
      <c r="L23" s="2">
        <f t="shared" si="2"/>
        <v>19.902258387937575</v>
      </c>
      <c r="M23" s="2">
        <f t="shared" si="3"/>
        <v>34.517213976474622</v>
      </c>
      <c r="N23">
        <f t="shared" si="4"/>
        <v>0.95517279493313589</v>
      </c>
      <c r="O23">
        <f t="shared" si="5"/>
        <v>0.82430000000000003</v>
      </c>
      <c r="P23" s="9">
        <v>14.942528735632113</v>
      </c>
      <c r="Q23">
        <f t="shared" si="9"/>
        <v>0.14942528735632113</v>
      </c>
      <c r="R23">
        <f t="shared" si="10"/>
        <v>2.4333333333333345</v>
      </c>
    </row>
    <row r="24" spans="1:18" x14ac:dyDescent="0.2">
      <c r="A24" s="1" t="s">
        <v>34</v>
      </c>
      <c r="B24">
        <v>21.5</v>
      </c>
      <c r="C24" s="7">
        <v>2.7361</v>
      </c>
      <c r="D24" s="7">
        <v>2.1398999999999999</v>
      </c>
      <c r="E24" s="7">
        <v>1.2682</v>
      </c>
      <c r="F24" s="2">
        <f t="shared" si="6"/>
        <v>0.40615845766060366</v>
      </c>
      <c r="G24" s="2">
        <v>35.46</v>
      </c>
      <c r="H24" s="8">
        <f t="shared" si="7"/>
        <v>0.63302065042006372</v>
      </c>
      <c r="I24" s="2">
        <f t="shared" si="1"/>
        <v>0.97249527638683109</v>
      </c>
      <c r="J24" s="2">
        <v>2.65</v>
      </c>
      <c r="K24" s="2">
        <f t="shared" si="8"/>
        <v>0.78241910864399256</v>
      </c>
      <c r="L24" s="2">
        <f t="shared" si="2"/>
        <v>20.908648442316867</v>
      </c>
      <c r="M24" s="2">
        <f t="shared" si="3"/>
        <v>36.262633022579458</v>
      </c>
      <c r="N24">
        <f t="shared" si="4"/>
        <v>0.96349598108990664</v>
      </c>
      <c r="O24">
        <f t="shared" si="5"/>
        <v>0.87169999999999992</v>
      </c>
      <c r="P24" s="9">
        <v>13.043478260869312</v>
      </c>
      <c r="Q24">
        <f t="shared" si="9"/>
        <v>0.13043478260869312</v>
      </c>
      <c r="R24">
        <f t="shared" si="10"/>
        <v>2.4608695652173949</v>
      </c>
    </row>
    <row r="25" spans="1:18" x14ac:dyDescent="0.2">
      <c r="A25" s="1" t="s">
        <v>35</v>
      </c>
      <c r="B25">
        <v>22.5</v>
      </c>
      <c r="C25" s="7">
        <v>2.9641999999999999</v>
      </c>
      <c r="D25" s="7">
        <v>2.3201000000000001</v>
      </c>
      <c r="E25" s="7">
        <v>1.2917000000000001</v>
      </c>
      <c r="F25" s="2">
        <f t="shared" si="6"/>
        <v>0.38511210762331838</v>
      </c>
      <c r="G25" s="2">
        <v>35.46</v>
      </c>
      <c r="H25" s="8">
        <f t="shared" si="7"/>
        <v>0.61452902972572843</v>
      </c>
      <c r="I25" s="2">
        <f t="shared" si="1"/>
        <v>1.0214980712268196</v>
      </c>
      <c r="J25" s="2">
        <v>2.65</v>
      </c>
      <c r="K25" s="2">
        <f t="shared" si="8"/>
        <v>0.78241910864399256</v>
      </c>
      <c r="L25" s="2">
        <f t="shared" si="2"/>
        <v>22.983706602603441</v>
      </c>
      <c r="M25" s="2">
        <f t="shared" si="3"/>
        <v>39.861482215274712</v>
      </c>
      <c r="N25">
        <f t="shared" si="4"/>
        <v>1.0180990277709612</v>
      </c>
      <c r="O25">
        <f t="shared" si="5"/>
        <v>1.0284</v>
      </c>
      <c r="P25" s="9">
        <v>11.111111111111184</v>
      </c>
      <c r="Q25">
        <f t="shared" si="9"/>
        <v>0.11111111111111184</v>
      </c>
      <c r="R25">
        <f t="shared" si="10"/>
        <v>2.4888888888888876</v>
      </c>
    </row>
    <row r="26" spans="1:18" x14ac:dyDescent="0.2">
      <c r="A26" s="1" t="s">
        <v>36</v>
      </c>
      <c r="B26">
        <v>23.5</v>
      </c>
      <c r="C26" s="7">
        <v>2.8938000000000001</v>
      </c>
      <c r="D26" s="7">
        <v>2.3048000000000002</v>
      </c>
      <c r="E26" s="7">
        <v>1.3095000000000001</v>
      </c>
      <c r="F26" s="2">
        <f t="shared" si="6"/>
        <v>0.37177302278608848</v>
      </c>
      <c r="G26" s="2">
        <v>35.46</v>
      </c>
      <c r="H26" s="8">
        <f t="shared" si="7"/>
        <v>0.60011239359118018</v>
      </c>
      <c r="I26" s="2">
        <f t="shared" si="1"/>
        <v>1.0597021569833724</v>
      </c>
      <c r="J26" s="2">
        <v>2.65</v>
      </c>
      <c r="K26" s="2">
        <f t="shared" si="8"/>
        <v>0.78241910864399256</v>
      </c>
      <c r="L26" s="2">
        <f t="shared" si="2"/>
        <v>24.903000689109252</v>
      </c>
      <c r="M26" s="2">
        <f t="shared" si="3"/>
        <v>43.190184082991173</v>
      </c>
      <c r="N26">
        <f t="shared" si="4"/>
        <v>1.0538807874563685</v>
      </c>
      <c r="O26">
        <f t="shared" si="5"/>
        <v>0.99530000000000007</v>
      </c>
      <c r="P26" s="9">
        <v>11.538461538461604</v>
      </c>
      <c r="Q26">
        <f t="shared" si="9"/>
        <v>0.11538461538461604</v>
      </c>
      <c r="R26">
        <f t="shared" si="10"/>
        <v>2.4826923076923064</v>
      </c>
    </row>
    <row r="27" spans="1:18" x14ac:dyDescent="0.2">
      <c r="A27" s="1" t="s">
        <v>37</v>
      </c>
      <c r="B27">
        <v>24.5</v>
      </c>
      <c r="C27" s="7">
        <v>3.0257000000000001</v>
      </c>
      <c r="D27" s="7">
        <v>2.3641000000000001</v>
      </c>
      <c r="E27" s="7">
        <v>1.3245</v>
      </c>
      <c r="F27" s="2">
        <f t="shared" si="6"/>
        <v>0.38890195156360213</v>
      </c>
      <c r="G27" s="2">
        <v>35.46</v>
      </c>
      <c r="H27" s="8">
        <f t="shared" si="7"/>
        <v>0.61853274979903095</v>
      </c>
      <c r="I27" s="2">
        <f t="shared" si="1"/>
        <v>1.010888213032568</v>
      </c>
      <c r="J27" s="2">
        <v>2.65</v>
      </c>
      <c r="K27" s="2">
        <f t="shared" si="8"/>
        <v>0.78241910864399256</v>
      </c>
      <c r="L27" s="2">
        <f t="shared" si="2"/>
        <v>24.766761219297916</v>
      </c>
      <c r="M27" s="2">
        <f t="shared" si="3"/>
        <v>42.95389899213086</v>
      </c>
      <c r="N27">
        <f t="shared" si="4"/>
        <v>1.0081018914522479</v>
      </c>
      <c r="O27">
        <f t="shared" si="5"/>
        <v>1.0396000000000001</v>
      </c>
      <c r="P27" s="9">
        <v>11.009174311926371</v>
      </c>
      <c r="Q27">
        <f t="shared" si="9"/>
        <v>0.1100917431192637</v>
      </c>
      <c r="R27">
        <f t="shared" si="10"/>
        <v>2.4903669724770676</v>
      </c>
    </row>
    <row r="28" spans="1:18" x14ac:dyDescent="0.2">
      <c r="A28" s="1" t="s">
        <v>38</v>
      </c>
      <c r="B28">
        <v>25.5</v>
      </c>
      <c r="C28" s="7">
        <v>2.9632000000000001</v>
      </c>
      <c r="D28" s="7">
        <v>2.2458</v>
      </c>
      <c r="E28" s="7">
        <v>1.2796000000000001</v>
      </c>
      <c r="F28" s="2">
        <f t="shared" si="6"/>
        <v>0.42611071513423621</v>
      </c>
      <c r="G28" s="2">
        <v>35.46</v>
      </c>
      <c r="H28" s="8">
        <f t="shared" si="7"/>
        <v>0.65145308714261818</v>
      </c>
      <c r="I28" s="2">
        <f t="shared" si="1"/>
        <v>0.92364931907206183</v>
      </c>
      <c r="J28" s="2">
        <v>2.65</v>
      </c>
      <c r="K28" s="2">
        <f t="shared" si="8"/>
        <v>0.78241910864399256</v>
      </c>
      <c r="L28" s="2">
        <f t="shared" si="2"/>
        <v>23.553057636337577</v>
      </c>
      <c r="M28" s="2">
        <f t="shared" si="3"/>
        <v>40.848928517903325</v>
      </c>
      <c r="N28">
        <f t="shared" si="4"/>
        <v>0.91371964870021039</v>
      </c>
      <c r="O28">
        <f t="shared" si="5"/>
        <v>0.96619999999999995</v>
      </c>
      <c r="P28" s="9">
        <v>13.725490196078145</v>
      </c>
      <c r="Q28">
        <f t="shared" si="9"/>
        <v>0.13725490196078144</v>
      </c>
      <c r="R28">
        <f t="shared" si="10"/>
        <v>2.4509803921568674</v>
      </c>
    </row>
    <row r="29" spans="1:18" x14ac:dyDescent="0.2">
      <c r="A29" s="1" t="s">
        <v>39</v>
      </c>
      <c r="B29">
        <v>26.5</v>
      </c>
      <c r="C29" s="7">
        <v>2.9567000000000001</v>
      </c>
      <c r="D29" s="7">
        <v>2.2938000000000001</v>
      </c>
      <c r="E29" s="7">
        <v>1.3201000000000001</v>
      </c>
      <c r="F29" s="2">
        <f t="shared" si="6"/>
        <v>0.40504704875962361</v>
      </c>
      <c r="G29" s="2">
        <v>35.46</v>
      </c>
      <c r="H29" s="8">
        <f t="shared" si="7"/>
        <v>0.63116887528168819</v>
      </c>
      <c r="I29" s="2">
        <f t="shared" si="1"/>
        <v>0.97740248050352629</v>
      </c>
      <c r="J29" s="2">
        <v>2.65</v>
      </c>
      <c r="K29" s="2">
        <f t="shared" si="8"/>
        <v>0.78241910864399256</v>
      </c>
      <c r="L29" s="2">
        <f t="shared" si="2"/>
        <v>25.901165733343447</v>
      </c>
      <c r="M29" s="2">
        <f t="shared" si="3"/>
        <v>44.921338193448854</v>
      </c>
      <c r="N29">
        <f t="shared" si="4"/>
        <v>0.96632450755667743</v>
      </c>
      <c r="O29">
        <f t="shared" si="5"/>
        <v>0.97370000000000001</v>
      </c>
      <c r="P29" s="9">
        <v>13.59223300970878</v>
      </c>
      <c r="Q29">
        <f t="shared" si="9"/>
        <v>0.13592233009708779</v>
      </c>
      <c r="R29">
        <f t="shared" si="10"/>
        <v>2.4529126213592223</v>
      </c>
    </row>
    <row r="30" spans="1:18" x14ac:dyDescent="0.2">
      <c r="A30" s="4" t="s">
        <v>40</v>
      </c>
      <c r="B30">
        <v>27.5</v>
      </c>
      <c r="C30" s="7">
        <v>2.8847</v>
      </c>
      <c r="D30" s="7">
        <v>2.2193000000000001</v>
      </c>
      <c r="E30" s="7">
        <v>1.3089999999999999</v>
      </c>
      <c r="F30" s="2">
        <f t="shared" si="6"/>
        <v>0.42228850669543694</v>
      </c>
      <c r="G30" s="2">
        <v>35.46</v>
      </c>
      <c r="H30" s="8">
        <f t="shared" si="7"/>
        <v>0.64804370331937411</v>
      </c>
      <c r="I30" s="2">
        <f t="shared" si="1"/>
        <v>0.93268418620365856</v>
      </c>
      <c r="J30" s="2">
        <v>2.65</v>
      </c>
      <c r="K30" s="2">
        <f t="shared" si="8"/>
        <v>0.78241910864399256</v>
      </c>
      <c r="L30" s="2">
        <f t="shared" si="2"/>
        <v>25.648815120600609</v>
      </c>
      <c r="M30" s="2">
        <f t="shared" si="3"/>
        <v>44.48367730455103</v>
      </c>
      <c r="N30">
        <f t="shared" si="4"/>
        <v>0.92311057881519987</v>
      </c>
      <c r="O30">
        <f t="shared" si="5"/>
        <v>0.91030000000000011</v>
      </c>
      <c r="P30" s="9">
        <v>13.541666666666922</v>
      </c>
      <c r="Q30">
        <f t="shared" si="9"/>
        <v>0.13541666666666921</v>
      </c>
      <c r="R30">
        <f t="shared" si="10"/>
        <v>2.4536458333333298</v>
      </c>
    </row>
    <row r="31" spans="1:18" x14ac:dyDescent="0.2">
      <c r="A31" s="1" t="s">
        <v>41</v>
      </c>
      <c r="B31">
        <v>28.5</v>
      </c>
      <c r="C31" s="7">
        <v>3.0419</v>
      </c>
      <c r="D31" s="7">
        <v>2.3866999999999998</v>
      </c>
      <c r="E31" s="7">
        <v>1.2990999999999999</v>
      </c>
      <c r="F31" s="2">
        <f t="shared" si="6"/>
        <v>0.37594675235253627</v>
      </c>
      <c r="G31" s="2">
        <v>35.46</v>
      </c>
      <c r="H31" s="8">
        <f t="shared" si="7"/>
        <v>0.60343647147280222</v>
      </c>
      <c r="I31" s="2">
        <f t="shared" si="1"/>
        <v>1.0508933505970741</v>
      </c>
      <c r="J31" s="2">
        <v>2.65</v>
      </c>
      <c r="K31" s="2">
        <f t="shared" si="8"/>
        <v>0.78241910864399256</v>
      </c>
      <c r="L31" s="2">
        <f t="shared" si="2"/>
        <v>29.950460492016614</v>
      </c>
      <c r="M31" s="2">
        <f t="shared" si="3"/>
        <v>51.944178059885893</v>
      </c>
      <c r="N31">
        <f t="shared" si="4"/>
        <v>1.0425839913818942</v>
      </c>
      <c r="O31">
        <f t="shared" si="5"/>
        <v>1.0875999999999999</v>
      </c>
      <c r="P31" s="9">
        <v>12.280701754386008</v>
      </c>
      <c r="Q31">
        <f t="shared" si="9"/>
        <v>0.12280701754386009</v>
      </c>
      <c r="R31">
        <f t="shared" si="10"/>
        <v>2.471929824561403</v>
      </c>
    </row>
    <row r="32" spans="1:18" x14ac:dyDescent="0.2">
      <c r="A32" s="1" t="s">
        <v>42</v>
      </c>
      <c r="B32">
        <v>29.5</v>
      </c>
      <c r="C32" s="7">
        <v>2.9270999999999998</v>
      </c>
      <c r="D32" s="7">
        <v>1.9801</v>
      </c>
      <c r="E32" s="7">
        <v>1.2838000000000001</v>
      </c>
      <c r="F32" s="2">
        <f t="shared" si="6"/>
        <v>0.57627943771678936</v>
      </c>
      <c r="G32" s="2">
        <v>35.46</v>
      </c>
      <c r="H32" s="8">
        <f t="shared" si="7"/>
        <v>0.76802167881171934</v>
      </c>
      <c r="I32" s="2">
        <f t="shared" si="1"/>
        <v>0.61474255114894372</v>
      </c>
      <c r="J32" s="2">
        <v>2.65</v>
      </c>
      <c r="K32" s="2">
        <f t="shared" si="8"/>
        <v>0.78241910864399256</v>
      </c>
      <c r="L32" s="2">
        <f t="shared" si="2"/>
        <v>18.134905258893841</v>
      </c>
      <c r="M32" s="2">
        <f t="shared" si="3"/>
        <v>31.452028863403836</v>
      </c>
      <c r="N32">
        <f t="shared" si="4"/>
        <v>0.59142593583181247</v>
      </c>
      <c r="O32">
        <f t="shared" si="5"/>
        <v>0.69629999999999992</v>
      </c>
      <c r="P32" s="9">
        <v>22.972972972973142</v>
      </c>
      <c r="Q32">
        <f t="shared" si="9"/>
        <v>0.22972972972973144</v>
      </c>
      <c r="R32">
        <f t="shared" si="10"/>
        <v>2.3168918918918897</v>
      </c>
    </row>
    <row r="35" spans="1:14" x14ac:dyDescent="0.2">
      <c r="A35" s="1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5"/>
    </row>
    <row r="36" spans="1:14" x14ac:dyDescent="0.2">
      <c r="A36" s="1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5"/>
    </row>
    <row r="37" spans="1:14" x14ac:dyDescent="0.2">
      <c r="A37" s="1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5"/>
    </row>
    <row r="38" spans="1:14" x14ac:dyDescent="0.2">
      <c r="A38" s="6"/>
      <c r="B38" s="5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5"/>
    </row>
    <row r="39" spans="1:14" x14ac:dyDescent="0.2">
      <c r="A39" s="6"/>
      <c r="B39" s="5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5"/>
    </row>
    <row r="40" spans="1:14" x14ac:dyDescent="0.2">
      <c r="A40" s="6"/>
      <c r="B40" s="5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5"/>
    </row>
    <row r="41" spans="1:14" x14ac:dyDescent="0.2">
      <c r="A41" s="6"/>
      <c r="B41" s="5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5"/>
    </row>
    <row r="42" spans="1:14" x14ac:dyDescent="0.2">
      <c r="A42" s="6"/>
      <c r="B42" s="5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5"/>
    </row>
    <row r="43" spans="1:14" x14ac:dyDescent="0.2">
      <c r="A43" s="6"/>
      <c r="B43" s="5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5"/>
    </row>
    <row r="44" spans="1:14" x14ac:dyDescent="0.2">
      <c r="A44" s="6"/>
      <c r="B44" s="5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5"/>
    </row>
    <row r="45" spans="1:14" x14ac:dyDescent="0.2">
      <c r="A45" s="6"/>
      <c r="B45" s="5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5"/>
    </row>
    <row r="46" spans="1:14" x14ac:dyDescent="0.2">
      <c r="A46" s="6"/>
      <c r="B46" s="5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5"/>
    </row>
    <row r="47" spans="1:14" x14ac:dyDescent="0.2">
      <c r="A47" s="6"/>
      <c r="B47" s="5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5"/>
    </row>
    <row r="48" spans="1:14" x14ac:dyDescent="0.2">
      <c r="A48" s="6"/>
      <c r="B48" s="5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5"/>
    </row>
    <row r="49" spans="1:14" x14ac:dyDescent="0.2">
      <c r="A49" s="6"/>
      <c r="B49" s="5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5"/>
    </row>
    <row r="50" spans="1:14" x14ac:dyDescent="0.2">
      <c r="A50" s="6"/>
      <c r="B50" s="5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5"/>
    </row>
    <row r="51" spans="1:14" x14ac:dyDescent="0.2">
      <c r="A51" s="6"/>
      <c r="B51" s="5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5"/>
    </row>
    <row r="52" spans="1:14" x14ac:dyDescent="0.2">
      <c r="A52" s="6"/>
      <c r="B52" s="5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5"/>
    </row>
    <row r="53" spans="1:14" x14ac:dyDescent="0.2">
      <c r="A53" s="6"/>
      <c r="B53" s="5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5"/>
    </row>
    <row r="54" spans="1:14" x14ac:dyDescent="0.2">
      <c r="A54" s="6"/>
      <c r="B54" s="5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5"/>
    </row>
  </sheetData>
  <mergeCells count="15">
    <mergeCell ref="F1:F2"/>
    <mergeCell ref="A1:A2"/>
    <mergeCell ref="B1:B2"/>
    <mergeCell ref="C1:C2"/>
    <mergeCell ref="D1:D2"/>
    <mergeCell ref="E1:E2"/>
    <mergeCell ref="O1:O2"/>
    <mergeCell ref="M1:M2"/>
    <mergeCell ref="N1:N2"/>
    <mergeCell ref="G1:G2"/>
    <mergeCell ref="H1:H2"/>
    <mergeCell ref="I1:I2"/>
    <mergeCell ref="J1:J2"/>
    <mergeCell ref="K1:K2"/>
    <mergeCell ref="L1:L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4"/>
  <sheetViews>
    <sheetView tabSelected="1" topLeftCell="E1" workbookViewId="0">
      <selection activeCell="N35" sqref="N35:R35"/>
    </sheetView>
  </sheetViews>
  <sheetFormatPr baseColWidth="10" defaultRowHeight="16" x14ac:dyDescent="0.2"/>
  <sheetData>
    <row r="1" spans="1:18" x14ac:dyDescent="0.2">
      <c r="A1" s="20" t="s">
        <v>0</v>
      </c>
      <c r="B1" s="12" t="s">
        <v>1</v>
      </c>
      <c r="C1" s="12" t="s">
        <v>2</v>
      </c>
      <c r="D1" s="12" t="s">
        <v>3</v>
      </c>
      <c r="E1" s="14" t="s">
        <v>4</v>
      </c>
      <c r="F1" s="14" t="s">
        <v>5</v>
      </c>
      <c r="G1" s="12" t="s">
        <v>6</v>
      </c>
      <c r="H1" s="16" t="s">
        <v>7</v>
      </c>
      <c r="I1" s="18" t="s">
        <v>8</v>
      </c>
      <c r="J1" s="18" t="s">
        <v>9</v>
      </c>
      <c r="K1" s="18" t="s">
        <v>7</v>
      </c>
      <c r="L1" s="12" t="s">
        <v>10</v>
      </c>
      <c r="M1" s="12" t="s">
        <v>11</v>
      </c>
      <c r="N1" s="14" t="s">
        <v>12</v>
      </c>
      <c r="O1" s="22" t="s">
        <v>48</v>
      </c>
      <c r="P1" t="s">
        <v>49</v>
      </c>
      <c r="Q1" t="s">
        <v>50</v>
      </c>
      <c r="R1" t="s">
        <v>51</v>
      </c>
    </row>
    <row r="2" spans="1:18" ht="17" thickBot="1" x14ac:dyDescent="0.25">
      <c r="A2" s="21"/>
      <c r="B2" s="13"/>
      <c r="C2" s="13"/>
      <c r="D2" s="13"/>
      <c r="E2" s="15"/>
      <c r="F2" s="15"/>
      <c r="G2" s="13"/>
      <c r="H2" s="17"/>
      <c r="I2" s="19"/>
      <c r="J2" s="19"/>
      <c r="K2" s="19"/>
      <c r="L2" s="13"/>
      <c r="M2" s="13"/>
      <c r="N2" s="15"/>
      <c r="O2" s="22"/>
    </row>
    <row r="3" spans="1:18" x14ac:dyDescent="0.2">
      <c r="A3" s="1" t="s">
        <v>13</v>
      </c>
      <c r="B3">
        <v>0.5</v>
      </c>
      <c r="C3" s="2">
        <v>2.4569000000000001</v>
      </c>
      <c r="D3" s="2">
        <v>1.6637</v>
      </c>
      <c r="E3" s="2">
        <v>1.2468999999999999</v>
      </c>
      <c r="F3" s="2">
        <f t="shared" ref="F3:F32" si="0">((C3-D3)/(C3-E3))+G61</f>
        <v>0.65553719008264466</v>
      </c>
      <c r="G3" s="2">
        <v>35.46</v>
      </c>
      <c r="H3" s="8">
        <f>(F3/(F3+(((1-F3)-(F3*G3/1000))/R3)))</f>
        <v>0.81784630210156173</v>
      </c>
      <c r="I3" s="2">
        <f>(1-H3)*2.65</f>
        <v>0.48270729943086138</v>
      </c>
      <c r="J3" s="2">
        <v>2.65</v>
      </c>
      <c r="K3" s="2">
        <f>$H$11</f>
        <v>0.75340867920679055</v>
      </c>
      <c r="L3" s="2">
        <f>(1-H3)*2.65*B3</f>
        <v>0.24135364971543069</v>
      </c>
      <c r="M3" s="2">
        <f>L3/((1-K3)*J3)</f>
        <v>0.36934328692612761</v>
      </c>
      <c r="N3">
        <f>(1-F3)/((F3/(1+(G3/1000))+((1-F3)/J3)))</f>
        <v>0.45141476893573351</v>
      </c>
      <c r="O3">
        <f>(D3-E3)/1</f>
        <v>0.41680000000000006</v>
      </c>
      <c r="P3" s="9">
        <v>31.03</v>
      </c>
      <c r="Q3">
        <f>P3/100</f>
        <v>0.31030000000000002</v>
      </c>
      <c r="R3">
        <f>((1-Q3)*2.65)+(Q3*1.2)</f>
        <v>2.2000649999999999</v>
      </c>
    </row>
    <row r="4" spans="1:18" x14ac:dyDescent="0.2">
      <c r="A4" s="1" t="s">
        <v>14</v>
      </c>
      <c r="B4">
        <v>1.5</v>
      </c>
      <c r="C4" s="2">
        <v>2.427</v>
      </c>
      <c r="D4" s="2">
        <v>1.7142999999999999</v>
      </c>
      <c r="E4" s="2">
        <v>1.2833000000000001</v>
      </c>
      <c r="F4" s="2">
        <f t="shared" si="0"/>
        <v>0.62315292471802064</v>
      </c>
      <c r="G4" s="2">
        <v>35.46</v>
      </c>
      <c r="H4" s="8">
        <f t="shared" ref="H4:H34" si="1">(F4/(F4+(((1-F4)-(F4*G4/1000))/R4)))</f>
        <v>0.80813681819818894</v>
      </c>
      <c r="I4" s="2">
        <f t="shared" ref="I4:I32" si="2">(1-H4)*2.65</f>
        <v>0.50843743177479928</v>
      </c>
      <c r="J4" s="2">
        <v>2.65</v>
      </c>
      <c r="K4" s="2">
        <f t="shared" ref="K4:K32" si="3">$H$11</f>
        <v>0.75340867920679055</v>
      </c>
      <c r="L4" s="2">
        <f>((1-H4)*2.65*(B4-B3))+L3</f>
        <v>0.74979108149022999</v>
      </c>
      <c r="M4" s="2">
        <f t="shared" ref="M4:M32" si="4">L4/((1-K4)*J4)</f>
        <v>1.1474046606380872</v>
      </c>
      <c r="N4">
        <f>(1-F4)/((F4/(1+(G4/1000))+((1-F4)/J4)))</f>
        <v>0.50650188883366842</v>
      </c>
      <c r="O4">
        <f t="shared" ref="O4:O32" si="5">(D4-E4)/1</f>
        <v>0.43099999999999983</v>
      </c>
      <c r="P4" s="9">
        <v>17.39</v>
      </c>
      <c r="Q4">
        <f t="shared" ref="Q4:Q34" si="6">P4/100</f>
        <v>0.1739</v>
      </c>
      <c r="R4">
        <f t="shared" ref="R4:R34" si="7">((1-Q4)*2.65)+(Q4*1.2)</f>
        <v>2.3978450000000002</v>
      </c>
    </row>
    <row r="5" spans="1:18" x14ac:dyDescent="0.2">
      <c r="A5" s="1" t="s">
        <v>15</v>
      </c>
      <c r="B5">
        <v>2.5</v>
      </c>
      <c r="C5" s="2">
        <v>2.4100999999999999</v>
      </c>
      <c r="D5" s="2">
        <v>1.7169000000000001</v>
      </c>
      <c r="E5" s="2">
        <v>1.2571000000000001</v>
      </c>
      <c r="F5" s="2">
        <f t="shared" si="0"/>
        <v>0.60121422376409361</v>
      </c>
      <c r="G5" s="2">
        <v>35.46</v>
      </c>
      <c r="H5" s="8">
        <f t="shared" si="1"/>
        <v>0.7795662549500838</v>
      </c>
      <c r="I5" s="2">
        <f t="shared" si="2"/>
        <v>0.5841494243822779</v>
      </c>
      <c r="J5" s="2">
        <v>2.65</v>
      </c>
      <c r="K5" s="2">
        <f t="shared" si="3"/>
        <v>0.75340867920679055</v>
      </c>
      <c r="L5" s="2">
        <f t="shared" ref="L5:L32" si="8">((1-H5)*2.65*(B5-B4))+L4</f>
        <v>1.333940505872508</v>
      </c>
      <c r="M5" s="2">
        <f t="shared" si="4"/>
        <v>2.0413280328835004</v>
      </c>
      <c r="N5">
        <f t="shared" ref="N5:N32" si="9">(1-F5)/((F5/(1+(G5/1000))+((1-F5)/J5)))</f>
        <v>0.5454521621827404</v>
      </c>
      <c r="O5">
        <f t="shared" si="5"/>
        <v>0.45979999999999999</v>
      </c>
      <c r="P5" s="9">
        <v>29.63</v>
      </c>
      <c r="Q5">
        <f t="shared" si="6"/>
        <v>0.29630000000000001</v>
      </c>
      <c r="R5">
        <f t="shared" si="7"/>
        <v>2.2203649999999997</v>
      </c>
    </row>
    <row r="6" spans="1:18" x14ac:dyDescent="0.2">
      <c r="A6" s="1" t="s">
        <v>16</v>
      </c>
      <c r="B6">
        <v>3.5</v>
      </c>
      <c r="C6" s="2">
        <v>2.4948999999999999</v>
      </c>
      <c r="D6" s="2">
        <v>1.7764</v>
      </c>
      <c r="E6" s="2">
        <v>1.2877000000000001</v>
      </c>
      <c r="F6" s="2">
        <f t="shared" si="0"/>
        <v>0.59517892644135195</v>
      </c>
      <c r="G6" s="2">
        <v>35.46</v>
      </c>
      <c r="H6" s="8">
        <f t="shared" si="1"/>
        <v>0.78171585943025901</v>
      </c>
      <c r="I6" s="2">
        <f t="shared" si="2"/>
        <v>0.57845297250981365</v>
      </c>
      <c r="J6" s="2">
        <v>2.65</v>
      </c>
      <c r="K6" s="2">
        <f t="shared" si="3"/>
        <v>0.75340867920679055</v>
      </c>
      <c r="L6" s="2">
        <f t="shared" si="8"/>
        <v>1.9123934783823215</v>
      </c>
      <c r="M6" s="2">
        <f t="shared" si="4"/>
        <v>2.9265341296252152</v>
      </c>
      <c r="N6">
        <f t="shared" si="9"/>
        <v>0.55640972453906135</v>
      </c>
      <c r="O6">
        <f t="shared" si="5"/>
        <v>0.48869999999999991</v>
      </c>
      <c r="P6" s="9">
        <v>23.53</v>
      </c>
      <c r="Q6">
        <f t="shared" si="6"/>
        <v>0.23530000000000001</v>
      </c>
      <c r="R6">
        <f t="shared" si="7"/>
        <v>2.3088150000000001</v>
      </c>
    </row>
    <row r="7" spans="1:18" x14ac:dyDescent="0.2">
      <c r="A7" s="3" t="s">
        <v>17</v>
      </c>
      <c r="B7">
        <v>4.5</v>
      </c>
      <c r="C7" s="2">
        <v>2.4868000000000001</v>
      </c>
      <c r="D7" s="2">
        <v>1.8346</v>
      </c>
      <c r="E7" s="2">
        <v>1.2927999999999999</v>
      </c>
      <c r="F7" s="2">
        <f t="shared" si="0"/>
        <v>0.54623115577889447</v>
      </c>
      <c r="G7" s="2">
        <v>35.46</v>
      </c>
      <c r="H7" s="8">
        <f t="shared" si="1"/>
        <v>0.74433709256936686</v>
      </c>
      <c r="I7" s="2">
        <f t="shared" si="2"/>
        <v>0.6775067046911778</v>
      </c>
      <c r="J7" s="2">
        <v>2.65</v>
      </c>
      <c r="K7" s="2">
        <f t="shared" si="3"/>
        <v>0.75340867920679055</v>
      </c>
      <c r="L7" s="2">
        <f t="shared" si="8"/>
        <v>2.5899001830734996</v>
      </c>
      <c r="M7" s="2">
        <f t="shared" si="4"/>
        <v>3.9633220693152387</v>
      </c>
      <c r="N7">
        <f t="shared" si="9"/>
        <v>0.64939281948194594</v>
      </c>
      <c r="O7">
        <f t="shared" si="5"/>
        <v>0.54180000000000006</v>
      </c>
      <c r="P7" s="9">
        <v>23.08</v>
      </c>
      <c r="Q7">
        <f t="shared" si="6"/>
        <v>0.23079999999999998</v>
      </c>
      <c r="R7">
        <f t="shared" si="7"/>
        <v>2.31534</v>
      </c>
    </row>
    <row r="8" spans="1:18" x14ac:dyDescent="0.2">
      <c r="A8" s="1" t="s">
        <v>18</v>
      </c>
      <c r="B8">
        <v>5.5</v>
      </c>
      <c r="C8" s="2">
        <v>2.5779999999999998</v>
      </c>
      <c r="D8" s="2">
        <v>1.9046000000000001</v>
      </c>
      <c r="E8" s="2">
        <v>1.2955000000000001</v>
      </c>
      <c r="F8" s="2">
        <f t="shared" si="0"/>
        <v>0.52506822612085757</v>
      </c>
      <c r="G8" s="2">
        <v>35.46</v>
      </c>
      <c r="H8" s="8">
        <f t="shared" si="1"/>
        <v>0.73759733855086862</v>
      </c>
      <c r="I8" s="2">
        <f t="shared" si="2"/>
        <v>0.69536705284019817</v>
      </c>
      <c r="J8" s="2">
        <v>2.65</v>
      </c>
      <c r="K8" s="2">
        <f t="shared" si="3"/>
        <v>0.75340867920679055</v>
      </c>
      <c r="L8" s="2">
        <f t="shared" si="8"/>
        <v>3.2852672359136976</v>
      </c>
      <c r="M8" s="2">
        <f t="shared" si="4"/>
        <v>5.0274416847382861</v>
      </c>
      <c r="N8">
        <f t="shared" si="9"/>
        <v>0.69201122353863564</v>
      </c>
      <c r="O8">
        <f t="shared" si="5"/>
        <v>0.60909999999999997</v>
      </c>
      <c r="P8" s="9">
        <v>14.285714285714285</v>
      </c>
      <c r="Q8">
        <f t="shared" si="6"/>
        <v>0.14285714285714285</v>
      </c>
      <c r="R8">
        <f t="shared" si="7"/>
        <v>2.4428571428571426</v>
      </c>
    </row>
    <row r="9" spans="1:18" x14ac:dyDescent="0.2">
      <c r="A9" s="1" t="s">
        <v>19</v>
      </c>
      <c r="B9">
        <v>6.5</v>
      </c>
      <c r="C9" s="2">
        <v>2.7448000000000001</v>
      </c>
      <c r="D9" s="2">
        <v>1.9639</v>
      </c>
      <c r="E9" s="2">
        <v>1.2901</v>
      </c>
      <c r="F9" s="2">
        <f t="shared" si="0"/>
        <v>0.53681171375541359</v>
      </c>
      <c r="G9" s="2">
        <v>35.46</v>
      </c>
      <c r="H9" s="8">
        <f t="shared" si="1"/>
        <v>0.74402580109105654</v>
      </c>
      <c r="I9" s="2">
        <f t="shared" si="2"/>
        <v>0.6783316271087001</v>
      </c>
      <c r="J9" s="2">
        <v>2.65</v>
      </c>
      <c r="K9" s="2">
        <f t="shared" si="3"/>
        <v>0.75340867920679055</v>
      </c>
      <c r="L9" s="2">
        <f t="shared" si="8"/>
        <v>3.9635988630223977</v>
      </c>
      <c r="M9" s="2">
        <f t="shared" si="4"/>
        <v>6.0654920025092123</v>
      </c>
      <c r="N9">
        <f t="shared" si="9"/>
        <v>0.66817283319985443</v>
      </c>
      <c r="O9">
        <f t="shared" si="5"/>
        <v>0.67379999999999995</v>
      </c>
      <c r="P9" s="9">
        <v>16.901408450704345</v>
      </c>
      <c r="Q9">
        <f t="shared" si="6"/>
        <v>0.16901408450704344</v>
      </c>
      <c r="R9">
        <f t="shared" si="7"/>
        <v>2.4049295774647867</v>
      </c>
    </row>
    <row r="10" spans="1:18" x14ac:dyDescent="0.2">
      <c r="A10" s="1" t="s">
        <v>20</v>
      </c>
      <c r="B10">
        <v>7.5</v>
      </c>
      <c r="C10" s="2">
        <v>0.53090000000000004</v>
      </c>
      <c r="D10" s="2">
        <v>1.8821000000000001</v>
      </c>
      <c r="E10" s="2">
        <v>1.2563</v>
      </c>
      <c r="F10" s="2">
        <f t="shared" si="0"/>
        <v>1.8626964433416047</v>
      </c>
      <c r="G10" s="2">
        <v>35.46</v>
      </c>
      <c r="H10" s="8">
        <f t="shared" si="1"/>
        <v>1.2568915057011734</v>
      </c>
      <c r="I10" s="2">
        <f t="shared" si="2"/>
        <v>-0.68076249010810941</v>
      </c>
      <c r="J10" s="2">
        <v>2.65</v>
      </c>
      <c r="K10" s="2">
        <f t="shared" si="3"/>
        <v>0.75340867920679055</v>
      </c>
      <c r="L10" s="2">
        <f t="shared" si="8"/>
        <v>3.2828363729142884</v>
      </c>
      <c r="M10" s="2">
        <f t="shared" si="4"/>
        <v>5.0237217371372136</v>
      </c>
      <c r="N10">
        <f t="shared" si="9"/>
        <v>-0.58552943149107017</v>
      </c>
      <c r="O10">
        <f t="shared" si="5"/>
        <v>0.62580000000000013</v>
      </c>
      <c r="P10" s="9">
        <v>14.516129032258101</v>
      </c>
      <c r="Q10">
        <f t="shared" si="6"/>
        <v>0.14516129032258102</v>
      </c>
      <c r="R10">
        <f t="shared" si="7"/>
        <v>2.4395161290322576</v>
      </c>
    </row>
    <row r="11" spans="1:18" x14ac:dyDescent="0.2">
      <c r="A11" s="1" t="s">
        <v>21</v>
      </c>
      <c r="B11">
        <v>8.5</v>
      </c>
      <c r="C11" s="2">
        <v>2.601</v>
      </c>
      <c r="D11" s="2">
        <v>1.8673999999999999</v>
      </c>
      <c r="E11" s="2">
        <v>1.2595000000000001</v>
      </c>
      <c r="F11" s="2">
        <f t="shared" si="0"/>
        <v>0.5468505404398063</v>
      </c>
      <c r="G11" s="2">
        <v>35.46</v>
      </c>
      <c r="H11" s="8">
        <f t="shared" si="1"/>
        <v>0.75340867920679055</v>
      </c>
      <c r="I11" s="2">
        <f t="shared" si="2"/>
        <v>0.65346700010200498</v>
      </c>
      <c r="J11" s="2">
        <v>2.65</v>
      </c>
      <c r="K11" s="2">
        <f t="shared" si="3"/>
        <v>0.75340867920679055</v>
      </c>
      <c r="L11" s="2">
        <f t="shared" si="8"/>
        <v>3.9363033730162935</v>
      </c>
      <c r="M11" s="2">
        <f t="shared" si="4"/>
        <v>6.0237217371372145</v>
      </c>
      <c r="N11">
        <f t="shared" si="9"/>
        <v>0.64816835473823942</v>
      </c>
      <c r="O11">
        <f t="shared" si="5"/>
        <v>0.60789999999999988</v>
      </c>
      <c r="P11" s="9">
        <v>15.625000000000208</v>
      </c>
      <c r="Q11">
        <f t="shared" si="6"/>
        <v>0.15625000000000208</v>
      </c>
      <c r="R11">
        <f t="shared" si="7"/>
        <v>2.4234374999999968</v>
      </c>
    </row>
    <row r="12" spans="1:18" x14ac:dyDescent="0.2">
      <c r="A12" s="1" t="s">
        <v>22</v>
      </c>
      <c r="B12">
        <v>9.5</v>
      </c>
      <c r="C12" s="2">
        <v>2.6145</v>
      </c>
      <c r="D12" s="2">
        <v>1.903</v>
      </c>
      <c r="E12" s="2">
        <v>1.2974000000000001</v>
      </c>
      <c r="F12" s="2">
        <f t="shared" si="0"/>
        <v>0.54020195884898647</v>
      </c>
      <c r="G12" s="2">
        <v>35.46</v>
      </c>
      <c r="H12" s="8">
        <f t="shared" si="1"/>
        <v>0.74789391493415069</v>
      </c>
      <c r="I12" s="2">
        <f t="shared" si="2"/>
        <v>0.6680811254245006</v>
      </c>
      <c r="J12" s="2">
        <v>2.65</v>
      </c>
      <c r="K12" s="2">
        <f t="shared" si="3"/>
        <v>0.75340867920679055</v>
      </c>
      <c r="L12" s="2">
        <f t="shared" si="8"/>
        <v>4.604384498440794</v>
      </c>
      <c r="M12" s="2">
        <f t="shared" si="4"/>
        <v>7.0460857208123109</v>
      </c>
      <c r="N12">
        <f t="shared" si="9"/>
        <v>0.66137903994933944</v>
      </c>
      <c r="O12">
        <f t="shared" si="5"/>
        <v>0.60559999999999992</v>
      </c>
      <c r="P12" s="9">
        <v>15.873015873015559</v>
      </c>
      <c r="Q12">
        <f t="shared" si="6"/>
        <v>0.15873015873015558</v>
      </c>
      <c r="R12">
        <f t="shared" si="7"/>
        <v>2.4198412698412741</v>
      </c>
    </row>
    <row r="13" spans="1:18" x14ac:dyDescent="0.2">
      <c r="A13" s="1" t="s">
        <v>23</v>
      </c>
      <c r="B13">
        <v>10.5</v>
      </c>
      <c r="C13" s="2">
        <v>2.677</v>
      </c>
      <c r="D13" s="2">
        <v>1.9917</v>
      </c>
      <c r="E13" s="2">
        <v>1.3206</v>
      </c>
      <c r="F13" s="2">
        <f t="shared" si="0"/>
        <v>0.50523444411677976</v>
      </c>
      <c r="G13" s="2">
        <v>35.46</v>
      </c>
      <c r="H13" s="8">
        <f t="shared" si="1"/>
        <v>0.72155390742861936</v>
      </c>
      <c r="I13" s="2">
        <f t="shared" si="2"/>
        <v>0.73788214531415863</v>
      </c>
      <c r="J13" s="2">
        <v>2.65</v>
      </c>
      <c r="K13" s="2">
        <f t="shared" si="3"/>
        <v>0.75340867920679055</v>
      </c>
      <c r="L13" s="2">
        <f t="shared" si="8"/>
        <v>5.3422666437549529</v>
      </c>
      <c r="M13" s="2">
        <f t="shared" si="4"/>
        <v>8.175266146448152</v>
      </c>
      <c r="N13">
        <f t="shared" si="9"/>
        <v>0.73338111546323648</v>
      </c>
      <c r="O13">
        <f t="shared" si="5"/>
        <v>0.67110000000000003</v>
      </c>
      <c r="P13" s="9">
        <v>14.084507042253705</v>
      </c>
      <c r="Q13">
        <f t="shared" si="6"/>
        <v>0.14084507042253705</v>
      </c>
      <c r="R13">
        <f t="shared" si="7"/>
        <v>2.4457746478873212</v>
      </c>
    </row>
    <row r="14" spans="1:18" x14ac:dyDescent="0.2">
      <c r="A14" s="1" t="s">
        <v>24</v>
      </c>
      <c r="B14">
        <v>11.5</v>
      </c>
      <c r="C14" s="2">
        <v>2.6101000000000001</v>
      </c>
      <c r="D14" s="2">
        <v>1.9903999999999999</v>
      </c>
      <c r="E14" s="2">
        <v>1.2930999999999999</v>
      </c>
      <c r="F14" s="2">
        <f t="shared" si="0"/>
        <v>0.47053910402429772</v>
      </c>
      <c r="G14" s="2">
        <v>35.46</v>
      </c>
      <c r="H14" s="8">
        <f t="shared" si="1"/>
        <v>0.69025316411280724</v>
      </c>
      <c r="I14" s="2">
        <f t="shared" si="2"/>
        <v>0.82082911510106082</v>
      </c>
      <c r="J14" s="2">
        <v>2.65</v>
      </c>
      <c r="K14" s="2">
        <f t="shared" si="3"/>
        <v>0.75340867920679055</v>
      </c>
      <c r="L14" s="2">
        <f t="shared" si="8"/>
        <v>6.1630957588560138</v>
      </c>
      <c r="M14" s="2">
        <f t="shared" si="4"/>
        <v>9.4313802501028601</v>
      </c>
      <c r="N14">
        <f t="shared" si="9"/>
        <v>0.80929882693395971</v>
      </c>
      <c r="O14">
        <f t="shared" si="5"/>
        <v>0.69730000000000003</v>
      </c>
      <c r="P14" s="9">
        <v>15.277777777777724</v>
      </c>
      <c r="Q14">
        <f t="shared" si="6"/>
        <v>0.15277777777777724</v>
      </c>
      <c r="R14">
        <f t="shared" si="7"/>
        <v>2.428472222222223</v>
      </c>
    </row>
    <row r="15" spans="1:18" x14ac:dyDescent="0.2">
      <c r="A15" s="1" t="s">
        <v>25</v>
      </c>
      <c r="B15">
        <v>12.5</v>
      </c>
      <c r="C15" s="2">
        <v>2.6943999999999999</v>
      </c>
      <c r="D15" s="2">
        <v>2.0045000000000002</v>
      </c>
      <c r="E15" s="2">
        <v>1.2867</v>
      </c>
      <c r="F15" s="2">
        <f t="shared" si="0"/>
        <v>0.49009021808623981</v>
      </c>
      <c r="G15" s="2">
        <v>35.46</v>
      </c>
      <c r="H15" s="8">
        <f t="shared" si="1"/>
        <v>0.70946210968586454</v>
      </c>
      <c r="I15" s="2">
        <f t="shared" si="2"/>
        <v>0.7699254093324589</v>
      </c>
      <c r="J15" s="2">
        <v>2.65</v>
      </c>
      <c r="K15" s="2">
        <f t="shared" si="3"/>
        <v>0.75340867920679055</v>
      </c>
      <c r="L15" s="2">
        <f t="shared" si="8"/>
        <v>6.933021168188473</v>
      </c>
      <c r="M15" s="2">
        <f t="shared" si="4"/>
        <v>10.60959645568367</v>
      </c>
      <c r="N15">
        <f t="shared" si="9"/>
        <v>0.76594594421679718</v>
      </c>
      <c r="O15">
        <f t="shared" si="5"/>
        <v>0.71780000000000022</v>
      </c>
      <c r="P15" s="9">
        <v>13.513513513513253</v>
      </c>
      <c r="Q15">
        <f t="shared" si="6"/>
        <v>0.13513513513513253</v>
      </c>
      <c r="R15">
        <f t="shared" si="7"/>
        <v>2.4540540540540579</v>
      </c>
    </row>
    <row r="16" spans="1:18" x14ac:dyDescent="0.2">
      <c r="A16" s="1" t="s">
        <v>26</v>
      </c>
      <c r="B16">
        <v>13.5</v>
      </c>
      <c r="C16" s="2">
        <v>2.6575000000000002</v>
      </c>
      <c r="D16" s="2">
        <v>2.0156999999999998</v>
      </c>
      <c r="E16" s="2">
        <v>1.3227</v>
      </c>
      <c r="F16" s="2">
        <f t="shared" si="0"/>
        <v>0.4808210967935273</v>
      </c>
      <c r="G16" s="2">
        <v>35.46</v>
      </c>
      <c r="H16" s="8">
        <f t="shared" si="1"/>
        <v>0.70101988729507303</v>
      </c>
      <c r="I16" s="2">
        <f t="shared" si="2"/>
        <v>0.79229729866805643</v>
      </c>
      <c r="J16" s="2">
        <v>2.65</v>
      </c>
      <c r="K16" s="2">
        <f t="shared" si="3"/>
        <v>0.75340867920679055</v>
      </c>
      <c r="L16" s="2">
        <f t="shared" si="8"/>
        <v>7.7253184668565291</v>
      </c>
      <c r="M16" s="2">
        <f t="shared" si="4"/>
        <v>11.822048344676352</v>
      </c>
      <c r="N16">
        <f t="shared" si="9"/>
        <v>0.78631108311656117</v>
      </c>
      <c r="O16">
        <f t="shared" si="5"/>
        <v>0.69299999999999984</v>
      </c>
      <c r="P16" s="9">
        <v>13.88888888888911</v>
      </c>
      <c r="Q16">
        <f t="shared" si="6"/>
        <v>0.13888888888889109</v>
      </c>
      <c r="R16">
        <f t="shared" si="7"/>
        <v>2.448611111111108</v>
      </c>
    </row>
    <row r="17" spans="1:18" x14ac:dyDescent="0.2">
      <c r="A17" s="1" t="s">
        <v>27</v>
      </c>
      <c r="B17">
        <v>14.5</v>
      </c>
      <c r="C17" s="2">
        <v>2.9144000000000001</v>
      </c>
      <c r="D17" s="2">
        <v>2.2046999999999999</v>
      </c>
      <c r="E17" s="2">
        <v>1.2875000000000001</v>
      </c>
      <c r="F17" s="2">
        <f t="shared" si="0"/>
        <v>0.43622840985924166</v>
      </c>
      <c r="G17" s="2">
        <v>35.46</v>
      </c>
      <c r="H17" s="8">
        <f t="shared" si="1"/>
        <v>0.65987522701535295</v>
      </c>
      <c r="I17" s="2">
        <f t="shared" si="2"/>
        <v>0.90133064840931465</v>
      </c>
      <c r="J17" s="2">
        <v>2.65</v>
      </c>
      <c r="K17" s="2">
        <f t="shared" si="3"/>
        <v>0.75340867920679055</v>
      </c>
      <c r="L17" s="2">
        <f t="shared" si="8"/>
        <v>8.6266491152658435</v>
      </c>
      <c r="M17" s="2">
        <f t="shared" si="4"/>
        <v>13.201353876965845</v>
      </c>
      <c r="N17">
        <f t="shared" si="9"/>
        <v>0.88918268045164683</v>
      </c>
      <c r="O17">
        <f t="shared" si="5"/>
        <v>0.91719999999999979</v>
      </c>
      <c r="P17" s="9">
        <v>14.583333333333378</v>
      </c>
      <c r="Q17">
        <f t="shared" si="6"/>
        <v>0.14583333333333379</v>
      </c>
      <c r="R17">
        <f t="shared" si="7"/>
        <v>2.4385416666666662</v>
      </c>
    </row>
    <row r="18" spans="1:18" x14ac:dyDescent="0.2">
      <c r="A18" s="1" t="s">
        <v>28</v>
      </c>
      <c r="B18">
        <v>15.5</v>
      </c>
      <c r="C18" s="2">
        <v>2.7984</v>
      </c>
      <c r="D18" s="2">
        <v>2.1419999999999999</v>
      </c>
      <c r="E18" s="2">
        <v>1.3124</v>
      </c>
      <c r="F18" s="2">
        <f t="shared" si="0"/>
        <v>0.44172274562584124</v>
      </c>
      <c r="G18" s="2">
        <v>35.46</v>
      </c>
      <c r="H18" s="8">
        <f t="shared" si="1"/>
        <v>0.66452982437177888</v>
      </c>
      <c r="I18" s="2">
        <f t="shared" si="2"/>
        <v>0.88899596541478598</v>
      </c>
      <c r="J18" s="2">
        <v>2.65</v>
      </c>
      <c r="K18" s="2">
        <f t="shared" si="3"/>
        <v>0.75340867920679055</v>
      </c>
      <c r="L18" s="2">
        <f t="shared" si="8"/>
        <v>9.5156450806806294</v>
      </c>
      <c r="M18" s="2">
        <f t="shared" si="4"/>
        <v>14.56178365425531</v>
      </c>
      <c r="N18">
        <f t="shared" si="9"/>
        <v>0.87605014119929192</v>
      </c>
      <c r="O18">
        <f t="shared" si="5"/>
        <v>0.82959999999999989</v>
      </c>
      <c r="P18" s="9">
        <v>14.942528735632052</v>
      </c>
      <c r="Q18">
        <f t="shared" si="6"/>
        <v>0.14942528735632052</v>
      </c>
      <c r="R18">
        <f t="shared" si="7"/>
        <v>2.4333333333333353</v>
      </c>
    </row>
    <row r="19" spans="1:18" x14ac:dyDescent="0.2">
      <c r="A19" s="1" t="s">
        <v>29</v>
      </c>
      <c r="B19">
        <v>16.5</v>
      </c>
      <c r="C19" s="2">
        <v>2.8355000000000001</v>
      </c>
      <c r="D19" s="2">
        <v>2.2469000000000001</v>
      </c>
      <c r="E19" s="2">
        <v>1.2971999999999999</v>
      </c>
      <c r="F19" s="2">
        <f t="shared" si="0"/>
        <v>0.38263017616849765</v>
      </c>
      <c r="G19" s="2">
        <v>35.46</v>
      </c>
      <c r="H19" s="8">
        <f t="shared" si="1"/>
        <v>0.6091689041251408</v>
      </c>
      <c r="I19" s="2">
        <f t="shared" si="2"/>
        <v>1.0357024040683769</v>
      </c>
      <c r="J19" s="2">
        <v>2.65</v>
      </c>
      <c r="K19" s="2">
        <f t="shared" si="3"/>
        <v>0.75340867920679055</v>
      </c>
      <c r="L19" s="2">
        <f t="shared" si="8"/>
        <v>10.551347484749007</v>
      </c>
      <c r="M19" s="2">
        <f t="shared" si="4"/>
        <v>16.146718171081265</v>
      </c>
      <c r="N19">
        <f t="shared" si="9"/>
        <v>1.0246861543303161</v>
      </c>
      <c r="O19">
        <f t="shared" si="5"/>
        <v>0.94970000000000021</v>
      </c>
      <c r="P19" s="9">
        <v>13.131313131313052</v>
      </c>
      <c r="Q19">
        <f t="shared" si="6"/>
        <v>0.13131313131313052</v>
      </c>
      <c r="R19">
        <f t="shared" si="7"/>
        <v>2.4595959595959611</v>
      </c>
    </row>
    <row r="20" spans="1:18" x14ac:dyDescent="0.2">
      <c r="A20" s="1" t="s">
        <v>30</v>
      </c>
      <c r="B20">
        <v>17.5</v>
      </c>
      <c r="C20" s="2">
        <v>2.8433000000000002</v>
      </c>
      <c r="D20" s="2">
        <v>2.2275</v>
      </c>
      <c r="E20" s="2">
        <v>1.2591000000000001</v>
      </c>
      <c r="F20" s="2">
        <f t="shared" si="0"/>
        <v>0.38871354626941051</v>
      </c>
      <c r="G20" s="2">
        <v>35.46</v>
      </c>
      <c r="H20" s="8">
        <f t="shared" si="1"/>
        <v>0.61457208334517288</v>
      </c>
      <c r="I20" s="2">
        <f t="shared" si="2"/>
        <v>1.0213839791352919</v>
      </c>
      <c r="J20" s="2">
        <v>2.65</v>
      </c>
      <c r="K20" s="2">
        <f t="shared" si="3"/>
        <v>0.75340867920679055</v>
      </c>
      <c r="L20" s="2">
        <f t="shared" si="8"/>
        <v>11.572731463884299</v>
      </c>
      <c r="M20" s="2">
        <f t="shared" si="4"/>
        <v>17.709741214289043</v>
      </c>
      <c r="N20">
        <f t="shared" si="9"/>
        <v>1.0085971434891954</v>
      </c>
      <c r="O20">
        <f t="shared" si="5"/>
        <v>0.96839999999999993</v>
      </c>
      <c r="P20" s="9">
        <v>13.725490196078493</v>
      </c>
      <c r="Q20">
        <f t="shared" si="6"/>
        <v>0.13725490196078494</v>
      </c>
      <c r="R20">
        <f t="shared" si="7"/>
        <v>2.4509803921568616</v>
      </c>
    </row>
    <row r="21" spans="1:18" x14ac:dyDescent="0.2">
      <c r="A21" s="1" t="s">
        <v>31</v>
      </c>
      <c r="B21">
        <v>18.5</v>
      </c>
      <c r="C21" s="2">
        <v>2.9699</v>
      </c>
      <c r="D21" s="2">
        <v>2.3319999999999999</v>
      </c>
      <c r="E21" s="2">
        <v>1.3059000000000001</v>
      </c>
      <c r="F21" s="2">
        <f t="shared" si="0"/>
        <v>0.38335336538461551</v>
      </c>
      <c r="G21" s="2">
        <v>35.46</v>
      </c>
      <c r="H21" s="8">
        <f t="shared" si="1"/>
        <v>0.60997985591338644</v>
      </c>
      <c r="I21" s="2">
        <f t="shared" si="2"/>
        <v>1.0335533818295259</v>
      </c>
      <c r="J21" s="2">
        <v>2.65</v>
      </c>
      <c r="K21" s="2">
        <f t="shared" si="3"/>
        <v>0.75340867920679055</v>
      </c>
      <c r="L21" s="2">
        <f t="shared" si="8"/>
        <v>12.606284845713825</v>
      </c>
      <c r="M21" s="2">
        <f t="shared" si="4"/>
        <v>19.291387084192479</v>
      </c>
      <c r="N21">
        <f t="shared" si="9"/>
        <v>1.0227634923578135</v>
      </c>
      <c r="O21">
        <f t="shared" si="5"/>
        <v>1.0260999999999998</v>
      </c>
      <c r="P21" s="9">
        <v>13.084112149532759</v>
      </c>
      <c r="Q21">
        <f t="shared" si="6"/>
        <v>0.13084112149532759</v>
      </c>
      <c r="R21">
        <f t="shared" si="7"/>
        <v>2.4602803738317749</v>
      </c>
    </row>
    <row r="22" spans="1:18" x14ac:dyDescent="0.2">
      <c r="A22" s="1" t="s">
        <v>32</v>
      </c>
      <c r="B22">
        <v>19.5</v>
      </c>
      <c r="C22" s="2">
        <v>2.8694999999999999</v>
      </c>
      <c r="D22" s="2">
        <v>2.2138</v>
      </c>
      <c r="E22" s="2">
        <v>1.2741</v>
      </c>
      <c r="F22" s="2">
        <f t="shared" si="0"/>
        <v>0.41099410806067443</v>
      </c>
      <c r="G22" s="2">
        <v>35.46</v>
      </c>
      <c r="H22" s="8">
        <f t="shared" si="1"/>
        <v>0.63627240224362658</v>
      </c>
      <c r="I22" s="2">
        <f t="shared" si="2"/>
        <v>0.96387813405438949</v>
      </c>
      <c r="J22" s="2">
        <v>2.65</v>
      </c>
      <c r="K22" s="2">
        <f t="shared" si="3"/>
        <v>0.75340867920679055</v>
      </c>
      <c r="L22" s="2">
        <f t="shared" si="8"/>
        <v>13.570162979768215</v>
      </c>
      <c r="M22" s="2">
        <f t="shared" si="4"/>
        <v>20.76640898109612</v>
      </c>
      <c r="N22">
        <f t="shared" si="9"/>
        <v>0.95125884000255423</v>
      </c>
      <c r="O22">
        <f t="shared" si="5"/>
        <v>0.93969999999999998</v>
      </c>
      <c r="P22" s="9">
        <v>14.141414141414222</v>
      </c>
      <c r="Q22">
        <f t="shared" si="6"/>
        <v>0.14141414141414221</v>
      </c>
      <c r="R22">
        <f t="shared" si="7"/>
        <v>2.4449494949494937</v>
      </c>
    </row>
    <row r="23" spans="1:18" x14ac:dyDescent="0.2">
      <c r="A23" s="1" t="s">
        <v>33</v>
      </c>
      <c r="B23">
        <v>20.5</v>
      </c>
      <c r="C23" s="2">
        <v>2.8384999999999998</v>
      </c>
      <c r="D23" s="2">
        <v>2.2271999999999998</v>
      </c>
      <c r="E23" s="2">
        <v>1.3036000000000001</v>
      </c>
      <c r="F23" s="2">
        <f t="shared" si="0"/>
        <v>0.39826698807739924</v>
      </c>
      <c r="G23" s="2">
        <v>35.46</v>
      </c>
      <c r="H23" s="8">
        <f t="shared" si="1"/>
        <v>0.62303692178676828</v>
      </c>
      <c r="I23" s="2">
        <f t="shared" si="2"/>
        <v>0.99895215726506403</v>
      </c>
      <c r="J23" s="2">
        <v>2.65</v>
      </c>
      <c r="K23" s="2">
        <f t="shared" si="3"/>
        <v>0.75340867920679055</v>
      </c>
      <c r="L23" s="2">
        <f t="shared" si="8"/>
        <v>14.569115137033279</v>
      </c>
      <c r="M23" s="2">
        <f t="shared" si="4"/>
        <v>22.295104626184745</v>
      </c>
      <c r="N23">
        <f t="shared" si="9"/>
        <v>0.98371068776815196</v>
      </c>
      <c r="O23">
        <f t="shared" si="5"/>
        <v>0.92359999999999975</v>
      </c>
      <c r="P23" s="9">
        <v>14.583333333333062</v>
      </c>
      <c r="Q23">
        <f t="shared" si="6"/>
        <v>0.14583333333333062</v>
      </c>
      <c r="R23">
        <f t="shared" si="7"/>
        <v>2.4385416666666706</v>
      </c>
    </row>
    <row r="24" spans="1:18" x14ac:dyDescent="0.2">
      <c r="A24" s="1" t="s">
        <v>34</v>
      </c>
      <c r="B24">
        <v>21.5</v>
      </c>
      <c r="C24" s="2">
        <v>2.8626999999999998</v>
      </c>
      <c r="D24" s="2">
        <v>2.2105999999999999</v>
      </c>
      <c r="E24" s="2">
        <v>1.2998000000000001</v>
      </c>
      <c r="F24" s="2">
        <f t="shared" si="0"/>
        <v>0.41723718728005632</v>
      </c>
      <c r="G24" s="2">
        <v>35.46</v>
      </c>
      <c r="H24" s="8">
        <f t="shared" si="1"/>
        <v>0.64154529587751175</v>
      </c>
      <c r="I24" s="2">
        <f t="shared" si="2"/>
        <v>0.94990496592459384</v>
      </c>
      <c r="J24" s="2">
        <v>2.65</v>
      </c>
      <c r="K24" s="2">
        <f t="shared" si="3"/>
        <v>0.75340867920679055</v>
      </c>
      <c r="L24" s="2">
        <f t="shared" si="8"/>
        <v>15.519020102957873</v>
      </c>
      <c r="M24" s="2">
        <f t="shared" si="4"/>
        <v>23.748743395665553</v>
      </c>
      <c r="N24">
        <f t="shared" si="9"/>
        <v>0.93562539267180811</v>
      </c>
      <c r="O24">
        <f t="shared" si="5"/>
        <v>0.91079999999999983</v>
      </c>
      <c r="P24" s="9">
        <v>14.736842105263214</v>
      </c>
      <c r="Q24">
        <f t="shared" si="6"/>
        <v>0.14736842105263215</v>
      </c>
      <c r="R24">
        <f t="shared" si="7"/>
        <v>2.4363157894736833</v>
      </c>
    </row>
    <row r="25" spans="1:18" x14ac:dyDescent="0.2">
      <c r="A25" s="1" t="s">
        <v>35</v>
      </c>
      <c r="B25">
        <v>22.5</v>
      </c>
      <c r="C25" s="2">
        <v>2.9891000000000001</v>
      </c>
      <c r="D25" s="2">
        <v>2.3477000000000001</v>
      </c>
      <c r="E25" s="2">
        <v>1.3037000000000001</v>
      </c>
      <c r="F25" s="2">
        <f t="shared" si="0"/>
        <v>0.380562477750089</v>
      </c>
      <c r="G25" s="2">
        <v>35.46</v>
      </c>
      <c r="H25" s="8">
        <f t="shared" si="1"/>
        <v>0.60743762259239065</v>
      </c>
      <c r="I25" s="2">
        <f t="shared" si="2"/>
        <v>1.0402903001301647</v>
      </c>
      <c r="J25" s="2">
        <v>2.65</v>
      </c>
      <c r="K25" s="2">
        <f t="shared" si="3"/>
        <v>0.75340867920679055</v>
      </c>
      <c r="L25" s="2">
        <f t="shared" si="8"/>
        <v>16.559310403088038</v>
      </c>
      <c r="M25" s="2">
        <f t="shared" si="4"/>
        <v>25.340698765971595</v>
      </c>
      <c r="N25">
        <f t="shared" si="9"/>
        <v>1.0301983251708733</v>
      </c>
      <c r="O25">
        <f t="shared" si="5"/>
        <v>1.044</v>
      </c>
      <c r="P25" s="9">
        <v>12.844036697247759</v>
      </c>
      <c r="Q25">
        <f t="shared" si="6"/>
        <v>0.1284403669724776</v>
      </c>
      <c r="R25">
        <f t="shared" si="7"/>
        <v>2.4637614678899076</v>
      </c>
    </row>
    <row r="26" spans="1:18" x14ac:dyDescent="0.2">
      <c r="A26" s="1" t="s">
        <v>36</v>
      </c>
      <c r="B26">
        <v>23.5</v>
      </c>
      <c r="C26" s="2">
        <v>3.0366</v>
      </c>
      <c r="D26" s="2">
        <v>2.4157000000000002</v>
      </c>
      <c r="E26" s="2">
        <v>1.2804</v>
      </c>
      <c r="F26" s="2">
        <f t="shared" si="0"/>
        <v>0.35354743195535804</v>
      </c>
      <c r="G26" s="2">
        <v>35.46</v>
      </c>
      <c r="H26" s="8">
        <f t="shared" si="1"/>
        <v>0.5791283858862355</v>
      </c>
      <c r="I26" s="2">
        <f t="shared" si="2"/>
        <v>1.115309777401476</v>
      </c>
      <c r="J26" s="2">
        <v>2.65</v>
      </c>
      <c r="K26" s="2">
        <f t="shared" si="3"/>
        <v>0.75340867920679055</v>
      </c>
      <c r="L26" s="2">
        <f t="shared" si="8"/>
        <v>17.674620180489512</v>
      </c>
      <c r="M26" s="2">
        <f t="shared" si="4"/>
        <v>27.047456379175287</v>
      </c>
      <c r="N26">
        <f t="shared" si="9"/>
        <v>1.1043216027520801</v>
      </c>
      <c r="O26">
        <f t="shared" si="5"/>
        <v>1.1353000000000002</v>
      </c>
      <c r="P26" s="9">
        <v>12.605042016806889</v>
      </c>
      <c r="Q26">
        <f t="shared" si="6"/>
        <v>0.12605042016806889</v>
      </c>
      <c r="R26">
        <f t="shared" si="7"/>
        <v>2.4672268907563</v>
      </c>
    </row>
    <row r="27" spans="1:18" x14ac:dyDescent="0.2">
      <c r="A27" s="1" t="s">
        <v>37</v>
      </c>
      <c r="B27">
        <v>24.5</v>
      </c>
      <c r="C27" s="2">
        <v>2.9055</v>
      </c>
      <c r="D27" s="2">
        <v>2.3275999999999999</v>
      </c>
      <c r="E27" s="2">
        <v>1.3126</v>
      </c>
      <c r="F27" s="2">
        <f t="shared" si="0"/>
        <v>0.36279741352250616</v>
      </c>
      <c r="G27" s="2">
        <v>35.46</v>
      </c>
      <c r="H27" s="8">
        <f t="shared" si="1"/>
        <v>0.59076728995157279</v>
      </c>
      <c r="I27" s="2">
        <f t="shared" si="2"/>
        <v>1.0844666816283322</v>
      </c>
      <c r="J27" s="2">
        <v>2.65</v>
      </c>
      <c r="K27" s="2">
        <f t="shared" si="3"/>
        <v>0.75340867920679055</v>
      </c>
      <c r="L27" s="2">
        <f t="shared" si="8"/>
        <v>18.759086862117844</v>
      </c>
      <c r="M27" s="2">
        <f t="shared" si="4"/>
        <v>28.707014828888965</v>
      </c>
      <c r="N27">
        <f t="shared" si="9"/>
        <v>1.0784926903448846</v>
      </c>
      <c r="O27">
        <f t="shared" si="5"/>
        <v>1.0149999999999999</v>
      </c>
      <c r="P27" s="9">
        <v>11.428571428571516</v>
      </c>
      <c r="Q27">
        <f t="shared" si="6"/>
        <v>0.11428571428571516</v>
      </c>
      <c r="R27">
        <f t="shared" si="7"/>
        <v>2.4842857142857131</v>
      </c>
    </row>
    <row r="28" spans="1:18" x14ac:dyDescent="0.2">
      <c r="A28" s="1" t="s">
        <v>38</v>
      </c>
      <c r="B28">
        <v>25.5</v>
      </c>
      <c r="C28" s="2">
        <v>2.8691</v>
      </c>
      <c r="D28" s="2">
        <v>2.1913999999999998</v>
      </c>
      <c r="E28" s="2">
        <v>1.2787999999999999</v>
      </c>
      <c r="F28" s="2">
        <f t="shared" si="0"/>
        <v>0.4261460101867573</v>
      </c>
      <c r="G28" s="2">
        <v>35.46</v>
      </c>
      <c r="H28" s="8">
        <f t="shared" si="1"/>
        <v>0.6491358711456271</v>
      </c>
      <c r="I28" s="2">
        <f t="shared" si="2"/>
        <v>0.92978994146408811</v>
      </c>
      <c r="J28" s="2">
        <v>2.65</v>
      </c>
      <c r="K28" s="2">
        <f t="shared" si="3"/>
        <v>0.75340867920679055</v>
      </c>
      <c r="L28" s="2">
        <f t="shared" si="8"/>
        <v>19.68887680358193</v>
      </c>
      <c r="M28" s="2">
        <f t="shared" si="4"/>
        <v>30.129871593375846</v>
      </c>
      <c r="N28">
        <f t="shared" si="9"/>
        <v>0.91363324430350878</v>
      </c>
      <c r="O28">
        <f t="shared" si="5"/>
        <v>0.91259999999999986</v>
      </c>
      <c r="P28" s="9">
        <v>15.463917525773068</v>
      </c>
      <c r="Q28">
        <f t="shared" si="6"/>
        <v>0.15463917525773069</v>
      </c>
      <c r="R28">
        <f t="shared" si="7"/>
        <v>2.4257731958762903</v>
      </c>
    </row>
    <row r="29" spans="1:18" x14ac:dyDescent="0.2">
      <c r="A29" s="1" t="s">
        <v>39</v>
      </c>
      <c r="B29">
        <v>26.5</v>
      </c>
      <c r="C29" s="2">
        <v>2.8287</v>
      </c>
      <c r="D29" s="2">
        <v>2.1823000000000001</v>
      </c>
      <c r="E29" s="2">
        <v>1.2984</v>
      </c>
      <c r="F29" s="2">
        <f t="shared" si="0"/>
        <v>0.42240083643729981</v>
      </c>
      <c r="G29" s="2">
        <v>35.46</v>
      </c>
      <c r="H29" s="8">
        <f t="shared" si="1"/>
        <v>0.64632001884680879</v>
      </c>
      <c r="I29" s="2">
        <f t="shared" si="2"/>
        <v>0.93725195005595674</v>
      </c>
      <c r="J29" s="2">
        <v>2.65</v>
      </c>
      <c r="K29" s="2">
        <f t="shared" si="3"/>
        <v>0.75340867920679055</v>
      </c>
      <c r="L29" s="2">
        <f t="shared" si="8"/>
        <v>20.626128753637886</v>
      </c>
      <c r="M29" s="2">
        <f t="shared" si="4"/>
        <v>31.56414746332743</v>
      </c>
      <c r="N29">
        <f t="shared" si="9"/>
        <v>0.92283362904373811</v>
      </c>
      <c r="O29">
        <f t="shared" si="5"/>
        <v>0.88390000000000013</v>
      </c>
      <c r="P29" s="9">
        <v>14.893617021276636</v>
      </c>
      <c r="Q29">
        <f t="shared" si="6"/>
        <v>0.14893617021276637</v>
      </c>
      <c r="R29">
        <f t="shared" si="7"/>
        <v>2.4340425531914884</v>
      </c>
    </row>
    <row r="30" spans="1:18" x14ac:dyDescent="0.2">
      <c r="A30" s="4" t="s">
        <v>40</v>
      </c>
      <c r="B30">
        <v>27.5</v>
      </c>
      <c r="C30" s="2">
        <v>2.9571000000000001</v>
      </c>
      <c r="D30" s="2">
        <v>2.3210000000000002</v>
      </c>
      <c r="E30" s="2">
        <v>1.3017000000000001</v>
      </c>
      <c r="F30" s="2">
        <f t="shared" si="0"/>
        <v>0.38425758124924481</v>
      </c>
      <c r="G30" s="2">
        <v>35.46</v>
      </c>
      <c r="H30" s="8">
        <f t="shared" si="1"/>
        <v>0.61205490115934169</v>
      </c>
      <c r="I30" s="2">
        <f t="shared" si="2"/>
        <v>1.0280545119277444</v>
      </c>
      <c r="J30" s="2">
        <v>2.65</v>
      </c>
      <c r="K30" s="2">
        <f t="shared" si="3"/>
        <v>0.75340867920679055</v>
      </c>
      <c r="L30" s="2">
        <f t="shared" si="8"/>
        <v>21.654183265565631</v>
      </c>
      <c r="M30" s="2">
        <f t="shared" si="4"/>
        <v>33.137378417250531</v>
      </c>
      <c r="N30">
        <f t="shared" si="9"/>
        <v>1.0203633697173833</v>
      </c>
      <c r="O30">
        <f t="shared" si="5"/>
        <v>1.0193000000000001</v>
      </c>
      <c r="P30" s="9">
        <v>12.264150943396148</v>
      </c>
      <c r="Q30">
        <f t="shared" si="6"/>
        <v>0.12264150943396147</v>
      </c>
      <c r="R30">
        <f t="shared" si="7"/>
        <v>2.4721698113207555</v>
      </c>
    </row>
    <row r="31" spans="1:18" x14ac:dyDescent="0.2">
      <c r="A31" s="1" t="s">
        <v>41</v>
      </c>
      <c r="B31">
        <v>28.5</v>
      </c>
      <c r="C31" s="2">
        <v>3.03</v>
      </c>
      <c r="D31" s="2">
        <v>2.4474999999999998</v>
      </c>
      <c r="E31" s="2">
        <v>1.3001</v>
      </c>
      <c r="F31" s="2">
        <f t="shared" si="0"/>
        <v>0.33672466616567437</v>
      </c>
      <c r="G31" s="2">
        <v>35.46</v>
      </c>
      <c r="H31" s="8">
        <f t="shared" si="1"/>
        <v>0.56622914210873632</v>
      </c>
      <c r="I31" s="2">
        <f t="shared" si="2"/>
        <v>1.1494927734118487</v>
      </c>
      <c r="J31" s="2">
        <v>2.65</v>
      </c>
      <c r="K31" s="2">
        <f t="shared" si="3"/>
        <v>0.75340867920679055</v>
      </c>
      <c r="L31" s="2">
        <f t="shared" si="8"/>
        <v>22.803676038977478</v>
      </c>
      <c r="M31" s="2">
        <f t="shared" si="4"/>
        <v>34.896446240464883</v>
      </c>
      <c r="N31">
        <f t="shared" si="9"/>
        <v>1.1525483859570418</v>
      </c>
      <c r="O31">
        <f t="shared" si="5"/>
        <v>1.1473999999999998</v>
      </c>
      <c r="P31" s="9">
        <v>8.6206896551725354</v>
      </c>
      <c r="Q31">
        <f t="shared" si="6"/>
        <v>8.6206896551725351E-2</v>
      </c>
      <c r="R31">
        <f t="shared" si="7"/>
        <v>2.5249999999999981</v>
      </c>
    </row>
    <row r="32" spans="1:18" x14ac:dyDescent="0.2">
      <c r="A32" s="1" t="s">
        <v>42</v>
      </c>
      <c r="B32">
        <v>29.5</v>
      </c>
      <c r="C32" s="2">
        <v>3.0274000000000001</v>
      </c>
      <c r="D32" s="2">
        <v>2.4308999999999998</v>
      </c>
      <c r="E32" s="2">
        <v>1.2919</v>
      </c>
      <c r="F32" s="2">
        <f t="shared" si="0"/>
        <v>0.34370498415442247</v>
      </c>
      <c r="G32" s="2">
        <v>35.46</v>
      </c>
      <c r="H32" s="8">
        <f t="shared" si="1"/>
        <v>0.57300542221052675</v>
      </c>
      <c r="I32" s="2">
        <f t="shared" si="2"/>
        <v>1.1315356311421041</v>
      </c>
      <c r="J32" s="2">
        <v>2.65</v>
      </c>
      <c r="K32" s="2">
        <f t="shared" si="3"/>
        <v>0.75340867920679055</v>
      </c>
      <c r="L32" s="2">
        <f t="shared" si="8"/>
        <v>23.935211670119582</v>
      </c>
      <c r="M32" s="2">
        <f t="shared" si="4"/>
        <v>36.628034263984773</v>
      </c>
      <c r="N32">
        <f t="shared" si="9"/>
        <v>1.1323375624848295</v>
      </c>
      <c r="O32">
        <f t="shared" si="5"/>
        <v>1.1389999999999998</v>
      </c>
      <c r="P32" s="9">
        <v>9.3220338983050386</v>
      </c>
      <c r="Q32">
        <f t="shared" si="6"/>
        <v>9.3220338983050391E-2</v>
      </c>
      <c r="R32">
        <f t="shared" si="7"/>
        <v>2.5148305084745766</v>
      </c>
    </row>
    <row r="33" spans="1:18" x14ac:dyDescent="0.2">
      <c r="A33" s="4" t="s">
        <v>43</v>
      </c>
      <c r="B33">
        <v>30.5</v>
      </c>
      <c r="C33" s="7">
        <v>3.0223</v>
      </c>
      <c r="D33" s="7">
        <v>2.4630000000000001</v>
      </c>
      <c r="E33" s="7">
        <v>1.3029999999999999</v>
      </c>
      <c r="F33" s="2">
        <f>((C33-D33)/(C33-E33))+'ELM-1812-SP2'!G91</f>
        <v>0.32530681091141739</v>
      </c>
      <c r="G33" s="2">
        <v>35.46</v>
      </c>
      <c r="H33" s="8">
        <f t="shared" si="1"/>
        <v>0.55026211099584021</v>
      </c>
      <c r="I33" s="2">
        <f>(1-H33)*2.65</f>
        <v>1.1918054058610235</v>
      </c>
      <c r="J33" s="2">
        <v>2.65</v>
      </c>
      <c r="K33" s="2">
        <f>'ELM-1812-SP2'!$H$11</f>
        <v>0.78241910864399256</v>
      </c>
      <c r="L33" s="2">
        <f>(1-H33)*2.65*B33</f>
        <v>36.350064878761216</v>
      </c>
      <c r="M33" s="2">
        <f>L33/((1-K33)*J33)</f>
        <v>63.043245797642264</v>
      </c>
      <c r="N33">
        <f>(1-F33)/((F33/(1+(G33/1000))+((1-F33)/J33)))</f>
        <v>1.1862368819995062</v>
      </c>
      <c r="O33">
        <f>(D33-E33)/1</f>
        <v>1.1600000000000001</v>
      </c>
      <c r="P33" s="9">
        <v>10.743801652892767</v>
      </c>
      <c r="Q33">
        <f t="shared" si="6"/>
        <v>0.10743801652892766</v>
      </c>
      <c r="R33">
        <f t="shared" si="7"/>
        <v>2.4942148760330545</v>
      </c>
    </row>
    <row r="34" spans="1:18" x14ac:dyDescent="0.2">
      <c r="A34" s="1" t="s">
        <v>44</v>
      </c>
      <c r="B34">
        <v>31.5</v>
      </c>
      <c r="C34" s="7">
        <v>3.0482999999999998</v>
      </c>
      <c r="D34" s="7">
        <v>2.4481000000000002</v>
      </c>
      <c r="E34" s="7">
        <v>1.2791999999999999</v>
      </c>
      <c r="F34" s="2">
        <f>((C34-D34)/(C34-E34))+'ELM-1812-SP2'!G92</f>
        <v>0.33926855463229871</v>
      </c>
      <c r="G34" s="2">
        <v>35.46</v>
      </c>
      <c r="H34" s="8">
        <f t="shared" si="1"/>
        <v>0.56947512106459341</v>
      </c>
      <c r="I34" s="2">
        <f>(1-H34)*2.65</f>
        <v>1.1408909291788274</v>
      </c>
      <c r="J34" s="2">
        <v>2.65</v>
      </c>
      <c r="K34" s="2">
        <f>'ELM-1812-SP2'!$H$11</f>
        <v>0.78241910864399256</v>
      </c>
      <c r="L34" s="2">
        <f>(1-H34)*2.65*B34</f>
        <v>35.938064269133065</v>
      </c>
      <c r="M34" s="2">
        <f>L34/((1-K34)*J34)</f>
        <v>62.328698085328767</v>
      </c>
      <c r="N34">
        <f>(1-F34)/((F34/(1+(G34/1000))+((1-F34)/J34)))</f>
        <v>1.1451494841230208</v>
      </c>
      <c r="O34">
        <f>(D34-E34)/1</f>
        <v>1.1689000000000003</v>
      </c>
      <c r="P34" s="9">
        <v>8.3333333333331616</v>
      </c>
      <c r="Q34">
        <f t="shared" si="6"/>
        <v>8.3333333333331622E-2</v>
      </c>
      <c r="R34">
        <f t="shared" si="7"/>
        <v>2.529166666666669</v>
      </c>
    </row>
    <row r="35" spans="1:18" x14ac:dyDescent="0.2">
      <c r="A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>
        <f>AVERAGE(N3:N34)</f>
        <v>0.82082187693144826</v>
      </c>
      <c r="O35">
        <f t="shared" ref="O35:R35" si="10">AVERAGE(O3:O34)</f>
        <v>0.82281250000000017</v>
      </c>
      <c r="P35">
        <f t="shared" si="10"/>
        <v>15.252297380087562</v>
      </c>
      <c r="Q35">
        <f t="shared" si="10"/>
        <v>0.15252297380087562</v>
      </c>
      <c r="R35">
        <f t="shared" si="10"/>
        <v>2.4288416879887298</v>
      </c>
    </row>
    <row r="36" spans="1:18" x14ac:dyDescent="0.2">
      <c r="A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8" x14ac:dyDescent="0.2">
      <c r="A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8" x14ac:dyDescent="0.2">
      <c r="A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8" x14ac:dyDescent="0.2">
      <c r="A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8" x14ac:dyDescent="0.2">
      <c r="A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8" x14ac:dyDescent="0.2">
      <c r="A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8" x14ac:dyDescent="0.2">
      <c r="A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8" x14ac:dyDescent="0.2">
      <c r="A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8" x14ac:dyDescent="0.2">
      <c r="A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8" x14ac:dyDescent="0.2">
      <c r="A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8" x14ac:dyDescent="0.2">
      <c r="A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8" x14ac:dyDescent="0.2">
      <c r="A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8" x14ac:dyDescent="0.2">
      <c r="A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x14ac:dyDescent="0.2">
      <c r="A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x14ac:dyDescent="0.2">
      <c r="A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2">
      <c r="A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x14ac:dyDescent="0.2">
      <c r="A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x14ac:dyDescent="0.2">
      <c r="A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x14ac:dyDescent="0.2">
      <c r="A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</sheetData>
  <mergeCells count="15">
    <mergeCell ref="F1:F2"/>
    <mergeCell ref="A1:A2"/>
    <mergeCell ref="B1:B2"/>
    <mergeCell ref="C1:C2"/>
    <mergeCell ref="D1:D2"/>
    <mergeCell ref="E1:E2"/>
    <mergeCell ref="O1:O2"/>
    <mergeCell ref="M1:M2"/>
    <mergeCell ref="N1:N2"/>
    <mergeCell ref="G1:G2"/>
    <mergeCell ref="H1:H2"/>
    <mergeCell ref="I1:I2"/>
    <mergeCell ref="J1:J2"/>
    <mergeCell ref="K1:K2"/>
    <mergeCell ref="L1:L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ELM-1812-MF1</vt:lpstr>
      <vt:lpstr>ELM-1812-SP2</vt:lpstr>
      <vt:lpstr>ELM-1812_PW1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2019-02-17T20:17:05Z</dcterms:created>
  <dcterms:modified xsi:type="dcterms:W3CDTF">2020-09-08T23:44:28Z</dcterms:modified>
</cp:coreProperties>
</file>