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aulomaa\OneDrive - DPDHL\Desktop\"/>
    </mc:Choice>
  </mc:AlternateContent>
  <xr:revisionPtr revIDLastSave="0" documentId="13_ncr:1_{2D8CC9EE-70D1-472B-8B90-B53B4CB016C1}" xr6:coauthVersionLast="47" xr6:coauthVersionMax="47" xr10:uidLastSave="{00000000-0000-0000-0000-000000000000}"/>
  <bookViews>
    <workbookView xWindow="-120" yWindow="-120" windowWidth="29040" windowHeight="15840" tabRatio="842" activeTab="4" xr2:uid="{34EE6866-79AB-471A-9507-C0201A7CBD7E}"/>
  </bookViews>
  <sheets>
    <sheet name="Action Plan BACKLOG" sheetId="16" r:id="rId1"/>
    <sheet name="B2C" sheetId="12" r:id="rId2"/>
    <sheet name="ATA" sheetId="13" r:id="rId3"/>
    <sheet name="B2B" sheetId="2" r:id="rId4"/>
    <sheet name="SLA's" sheetId="3" r:id="rId5"/>
    <sheet name="SLa's e KPI's" sheetId="9" r:id="rId6"/>
    <sheet name="Backlog" sheetId="4" r:id="rId7"/>
    <sheet name="Planilha3" sheetId="14" state="hidden" r:id="rId8"/>
    <sheet name="Planilha5" sheetId="19" r:id="rId9"/>
    <sheet name="Planilha4" sheetId="18" r:id="rId10"/>
    <sheet name="Reclamações" sheetId="5" r:id="rId11"/>
    <sheet name="Planilha7" sheetId="20" r:id="rId12"/>
    <sheet name="Complains" sheetId="15" r:id="rId13"/>
    <sheet name="Planilha6" sheetId="6" r:id="rId14"/>
    <sheet name="Boutique OTIF" sheetId="7" r:id="rId15"/>
    <sheet name="Comparativo forecast" sheetId="11" r:id="rId16"/>
    <sheet name="IRA" sheetId="8" r:id="rId17"/>
    <sheet name="Planilha1" sheetId="10" r:id="rId18"/>
    <sheet name="Planilha2" sheetId="17" r:id="rId19"/>
  </sheets>
  <externalReferences>
    <externalReference r:id="rId20"/>
    <externalReference r:id="rId21"/>
  </externalReferences>
  <definedNames>
    <definedName name="_xlnm._FilterDatabase" localSheetId="14" hidden="1">'Boutique OTIF'!$A$40:$F$70</definedName>
    <definedName name="_xlnm._FilterDatabase" localSheetId="12" hidden="1">Complains!$B$1:$C$1</definedName>
    <definedName name="_xlnm._FilterDatabase" localSheetId="7" hidden="1">Planilha3!$A$1:$I$444</definedName>
    <definedName name="_xlnm._FilterDatabase" localSheetId="10" hidden="1">Reclamações!$A$1:$G$200</definedName>
    <definedName name="_xlnm._FilterDatabase" localSheetId="4" hidden="1">'SLA''s'!$A$1:$K$8</definedName>
    <definedName name="_xlnm._FilterDatabase" localSheetId="5" hidden="1">'SLa''s e KPI''s'!$A$1:$AE$16</definedName>
    <definedName name="_xlcn.WorksheetConnection_GráficonoMicrosoftPowerPoint.xlsxTabela11" hidden="1">Tabela1[]</definedName>
    <definedName name="DadosExternos_1" localSheetId="8" hidden="1">Planilha5!$A$3:$G$104</definedName>
  </definedNames>
  <calcPr calcId="191029"/>
  <pivotCaches>
    <pivotCache cacheId="96" r:id="rId22"/>
    <pivotCache cacheId="111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Gráfico no Microsoft PowerPoint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5" l="1"/>
  <c r="D2" i="17"/>
  <c r="AI4" i="3"/>
  <c r="AI5" i="3"/>
  <c r="AI6" i="3" s="1"/>
  <c r="AJ5" i="3"/>
  <c r="AJ6" i="3" s="1"/>
  <c r="AK5" i="3"/>
  <c r="AK6" i="3"/>
  <c r="D39" i="2"/>
  <c r="D3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D39" i="12"/>
  <c r="D38" i="12"/>
  <c r="A32" i="12"/>
  <c r="C32" i="12"/>
  <c r="E32" i="12"/>
  <c r="F32" i="12"/>
  <c r="G32" i="12"/>
  <c r="H32" i="12" s="1"/>
  <c r="T4" i="5" l="1"/>
  <c r="R32" i="5"/>
  <c r="R33" i="5" s="1"/>
  <c r="A12" i="8"/>
  <c r="A13" i="8" s="1"/>
  <c r="B11" i="8"/>
  <c r="E15" i="11"/>
  <c r="E14" i="11"/>
  <c r="E13" i="11"/>
  <c r="E12" i="11"/>
  <c r="G11" i="11"/>
  <c r="E11" i="11"/>
  <c r="E10" i="11"/>
  <c r="E9" i="11"/>
  <c r="E8" i="11"/>
  <c r="E7" i="11"/>
  <c r="E6" i="11"/>
  <c r="E5" i="11"/>
  <c r="E4" i="11"/>
  <c r="C3" i="11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A83" i="7"/>
  <c r="B83" i="7" s="1"/>
  <c r="C83" i="7" s="1"/>
  <c r="D82" i="7"/>
  <c r="E33" i="7"/>
  <c r="B32" i="7"/>
  <c r="E32" i="7" s="1"/>
  <c r="E31" i="7"/>
  <c r="C31" i="7"/>
  <c r="D31" i="7" s="1"/>
  <c r="C30" i="7"/>
  <c r="D30" i="7" s="1"/>
  <c r="E30" i="7" s="1"/>
  <c r="D29" i="7"/>
  <c r="E29" i="7" s="1"/>
  <c r="C29" i="7"/>
  <c r="C28" i="7"/>
  <c r="D28" i="7" s="1"/>
  <c r="E28" i="7" s="1"/>
  <c r="E27" i="7"/>
  <c r="D27" i="7"/>
  <c r="D26" i="7"/>
  <c r="E26" i="7" s="1"/>
  <c r="C26" i="7"/>
  <c r="C25" i="7"/>
  <c r="D25" i="7" s="1"/>
  <c r="E25" i="7" s="1"/>
  <c r="E24" i="7"/>
  <c r="C24" i="7"/>
  <c r="D24" i="7" s="1"/>
  <c r="E23" i="7"/>
  <c r="C23" i="7"/>
  <c r="D23" i="7" s="1"/>
  <c r="D22" i="7"/>
  <c r="E22" i="7" s="1"/>
  <c r="C22" i="7"/>
  <c r="C21" i="7"/>
  <c r="D21" i="7" s="1"/>
  <c r="E21" i="7" s="1"/>
  <c r="C20" i="7"/>
  <c r="D20" i="7" s="1"/>
  <c r="E20" i="7" s="1"/>
  <c r="E19" i="7"/>
  <c r="D19" i="7"/>
  <c r="C19" i="7"/>
  <c r="D18" i="7"/>
  <c r="E18" i="7" s="1"/>
  <c r="C18" i="7"/>
  <c r="E17" i="7"/>
  <c r="C17" i="7"/>
  <c r="D17" i="7" s="1"/>
  <c r="D16" i="7"/>
  <c r="E16" i="7" s="1"/>
  <c r="D15" i="7"/>
  <c r="E15" i="7" s="1"/>
  <c r="C15" i="7"/>
  <c r="C14" i="7"/>
  <c r="D14" i="7" s="1"/>
  <c r="E14" i="7" s="1"/>
  <c r="C13" i="7"/>
  <c r="D13" i="7" s="1"/>
  <c r="E13" i="7" s="1"/>
  <c r="E12" i="7"/>
  <c r="D12" i="7"/>
  <c r="C12" i="7"/>
  <c r="D11" i="7"/>
  <c r="E11" i="7" s="1"/>
  <c r="C11" i="7"/>
  <c r="E10" i="7"/>
  <c r="C10" i="7"/>
  <c r="D10" i="7" s="1"/>
  <c r="C9" i="7"/>
  <c r="D9" i="7" s="1"/>
  <c r="E9" i="7" s="1"/>
  <c r="E8" i="7"/>
  <c r="C8" i="7"/>
  <c r="D8" i="7" s="1"/>
  <c r="D7" i="7"/>
  <c r="E7" i="7" s="1"/>
  <c r="E6" i="7"/>
  <c r="D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D5" i="7"/>
  <c r="E5" i="7" s="1"/>
  <c r="A5" i="7"/>
  <c r="D4" i="7"/>
  <c r="E4" i="7" s="1"/>
  <c r="A4" i="7"/>
  <c r="E3" i="7"/>
  <c r="D3" i="7"/>
  <c r="C3" i="7"/>
  <c r="A3" i="7"/>
  <c r="F2" i="7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C2" i="7"/>
  <c r="D2" i="7" s="1"/>
  <c r="J23" i="6"/>
  <c r="I23" i="6"/>
  <c r="H23" i="6"/>
  <c r="C23" i="6"/>
  <c r="J22" i="6"/>
  <c r="I22" i="6"/>
  <c r="H22" i="6"/>
  <c r="C22" i="6"/>
  <c r="J21" i="6"/>
  <c r="I21" i="6"/>
  <c r="H21" i="6"/>
  <c r="C21" i="6"/>
  <c r="J20" i="6"/>
  <c r="I20" i="6"/>
  <c r="H20" i="6"/>
  <c r="C20" i="6"/>
  <c r="J19" i="6"/>
  <c r="I19" i="6"/>
  <c r="H19" i="6"/>
  <c r="C19" i="6"/>
  <c r="J18" i="6"/>
  <c r="I18" i="6"/>
  <c r="H18" i="6"/>
  <c r="C18" i="6"/>
  <c r="J17" i="6"/>
  <c r="I17" i="6"/>
  <c r="H17" i="6"/>
  <c r="C17" i="6"/>
  <c r="J16" i="6"/>
  <c r="I16" i="6"/>
  <c r="H16" i="6"/>
  <c r="C16" i="6"/>
  <c r="J15" i="6"/>
  <c r="I15" i="6"/>
  <c r="H15" i="6"/>
  <c r="C15" i="6"/>
  <c r="J14" i="6"/>
  <c r="I14" i="6"/>
  <c r="H14" i="6"/>
  <c r="C14" i="6"/>
  <c r="J13" i="6"/>
  <c r="I13" i="6"/>
  <c r="H13" i="6"/>
  <c r="C13" i="6"/>
  <c r="J12" i="6"/>
  <c r="I12" i="6"/>
  <c r="C12" i="6"/>
  <c r="J11" i="6"/>
  <c r="I11" i="6"/>
  <c r="H11" i="6"/>
  <c r="C11" i="6"/>
  <c r="I10" i="6"/>
  <c r="H10" i="6"/>
  <c r="J10" i="6" s="1"/>
  <c r="C10" i="6"/>
  <c r="J9" i="6"/>
  <c r="I9" i="6"/>
  <c r="H9" i="6"/>
  <c r="C9" i="6"/>
  <c r="I8" i="6"/>
  <c r="H8" i="6"/>
  <c r="J8" i="6" s="1"/>
  <c r="C8" i="6"/>
  <c r="J7" i="6"/>
  <c r="I7" i="6"/>
  <c r="H7" i="6"/>
  <c r="C7" i="6"/>
  <c r="I6" i="6"/>
  <c r="H6" i="6"/>
  <c r="J6" i="6" s="1"/>
  <c r="C6" i="6"/>
  <c r="J5" i="6"/>
  <c r="I5" i="6"/>
  <c r="H5" i="6"/>
  <c r="C5" i="6"/>
  <c r="I4" i="6"/>
  <c r="H4" i="6"/>
  <c r="J4" i="6" s="1"/>
  <c r="C4" i="6"/>
  <c r="J3" i="6"/>
  <c r="I3" i="6"/>
  <c r="C3" i="6"/>
  <c r="J2" i="6"/>
  <c r="I2" i="6"/>
  <c r="C2" i="6"/>
  <c r="M186" i="15"/>
  <c r="M185" i="15"/>
  <c r="M184" i="15"/>
  <c r="M183" i="15"/>
  <c r="M182" i="15"/>
  <c r="M181" i="15"/>
  <c r="M180" i="15"/>
  <c r="M179" i="15"/>
  <c r="M178" i="15"/>
  <c r="M177" i="15"/>
  <c r="M176" i="15"/>
  <c r="M175" i="15"/>
  <c r="M174" i="15"/>
  <c r="M173" i="15"/>
  <c r="M172" i="15"/>
  <c r="M171" i="15"/>
  <c r="M170" i="15"/>
  <c r="M169" i="15"/>
  <c r="M168" i="15"/>
  <c r="M167" i="15"/>
  <c r="M166" i="15"/>
  <c r="M165" i="15"/>
  <c r="M164" i="15"/>
  <c r="M163" i="15"/>
  <c r="M162" i="15"/>
  <c r="M161" i="15"/>
  <c r="M160" i="15"/>
  <c r="M159" i="15"/>
  <c r="M158" i="15"/>
  <c r="M157" i="15"/>
  <c r="M156" i="15"/>
  <c r="M155" i="15"/>
  <c r="M154" i="15"/>
  <c r="M153" i="15"/>
  <c r="M152" i="15"/>
  <c r="M151" i="15"/>
  <c r="M150" i="15"/>
  <c r="M149" i="15"/>
  <c r="M148" i="15"/>
  <c r="M147" i="15"/>
  <c r="M146" i="15"/>
  <c r="M145" i="15"/>
  <c r="M144" i="15"/>
  <c r="M143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2" i="15"/>
  <c r="M111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X58" i="5"/>
  <c r="W58" i="5"/>
  <c r="V58" i="5"/>
  <c r="U58" i="5"/>
  <c r="T58" i="5"/>
  <c r="S58" i="5"/>
  <c r="R58" i="5"/>
  <c r="Q58" i="5"/>
  <c r="P58" i="5"/>
  <c r="B67" i="4"/>
  <c r="F65" i="4"/>
  <c r="F63" i="4"/>
  <c r="F60" i="4"/>
  <c r="F58" i="4"/>
  <c r="F57" i="4"/>
  <c r="F56" i="4"/>
  <c r="F54" i="4"/>
  <c r="F51" i="4"/>
  <c r="F49" i="4"/>
  <c r="I44" i="4"/>
  <c r="F44" i="4"/>
  <c r="F41" i="4"/>
  <c r="F37" i="4"/>
  <c r="A37" i="4"/>
  <c r="D36" i="4"/>
  <c r="C36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4"/>
  <c r="A4" i="4" s="1"/>
  <c r="AE18" i="9"/>
  <c r="AC18" i="9"/>
  <c r="AB18" i="9"/>
  <c r="AA18" i="9"/>
  <c r="Z18" i="9"/>
  <c r="Y18" i="9"/>
  <c r="X18" i="9"/>
  <c r="W18" i="9"/>
  <c r="V18" i="9"/>
  <c r="U18" i="9"/>
  <c r="Q18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T8" i="3"/>
  <c r="T7" i="3"/>
  <c r="AP6" i="3"/>
  <c r="AO6" i="3"/>
  <c r="AN6" i="3"/>
  <c r="AM6" i="3"/>
  <c r="AL6" i="3"/>
  <c r="T6" i="3"/>
  <c r="AP5" i="3"/>
  <c r="AO5" i="3"/>
  <c r="AN5" i="3"/>
  <c r="AM5" i="3"/>
  <c r="AL5" i="3"/>
  <c r="AH5" i="3"/>
  <c r="AH6" i="3" s="1"/>
  <c r="AG5" i="3"/>
  <c r="AG6" i="3" s="1"/>
  <c r="AF5" i="3"/>
  <c r="AF6" i="3" s="1"/>
  <c r="AE5" i="3"/>
  <c r="AE6" i="3" s="1"/>
  <c r="AD5" i="3"/>
  <c r="AD6" i="3" s="1"/>
  <c r="AC5" i="3"/>
  <c r="AC6" i="3" s="1"/>
  <c r="T5" i="3"/>
  <c r="AP4" i="3"/>
  <c r="T4" i="3"/>
  <c r="T3" i="3"/>
  <c r="T2" i="3"/>
  <c r="B62" i="2"/>
  <c r="E37" i="2"/>
  <c r="D34" i="2"/>
  <c r="B34" i="2"/>
  <c r="E38" i="2" s="1"/>
  <c r="F32" i="2"/>
  <c r="F34" i="2" s="1"/>
  <c r="E75" i="12"/>
  <c r="E76" i="12" s="1"/>
  <c r="A56" i="12"/>
  <c r="A57" i="12" s="1"/>
  <c r="A58" i="12" s="1"/>
  <c r="A59" i="12" s="1"/>
  <c r="A60" i="12" s="1"/>
  <c r="A61" i="12" s="1"/>
  <c r="A62" i="12" s="1"/>
  <c r="A55" i="12"/>
  <c r="E55" i="12" s="1"/>
  <c r="E39" i="12"/>
  <c r="D2" i="11"/>
  <c r="E2" i="11" s="1"/>
  <c r="E38" i="12"/>
  <c r="E37" i="12"/>
  <c r="B34" i="12"/>
  <c r="G31" i="12"/>
  <c r="E31" i="12"/>
  <c r="C31" i="12"/>
  <c r="F31" i="12" s="1"/>
  <c r="H31" i="12" s="1"/>
  <c r="G30" i="12"/>
  <c r="E30" i="12"/>
  <c r="C30" i="12"/>
  <c r="F30" i="12" s="1"/>
  <c r="G29" i="12"/>
  <c r="E29" i="12"/>
  <c r="C29" i="12"/>
  <c r="F29" i="12" s="1"/>
  <c r="H29" i="12" s="1"/>
  <c r="G28" i="12"/>
  <c r="E28" i="12"/>
  <c r="C28" i="12"/>
  <c r="F28" i="12" s="1"/>
  <c r="G27" i="12"/>
  <c r="E27" i="12"/>
  <c r="C27" i="12"/>
  <c r="F27" i="12" s="1"/>
  <c r="G26" i="12"/>
  <c r="E26" i="12"/>
  <c r="C26" i="12"/>
  <c r="F26" i="12" s="1"/>
  <c r="G25" i="12"/>
  <c r="E25" i="12"/>
  <c r="C25" i="12"/>
  <c r="F25" i="12" s="1"/>
  <c r="G24" i="12"/>
  <c r="E24" i="12"/>
  <c r="C24" i="12"/>
  <c r="F24" i="12" s="1"/>
  <c r="H24" i="12" s="1"/>
  <c r="G23" i="12"/>
  <c r="E23" i="12"/>
  <c r="C23" i="12"/>
  <c r="F23" i="12" s="1"/>
  <c r="G22" i="12"/>
  <c r="E22" i="12"/>
  <c r="C22" i="12"/>
  <c r="F22" i="12" s="1"/>
  <c r="G21" i="12"/>
  <c r="F21" i="12"/>
  <c r="E21" i="12"/>
  <c r="C21" i="12"/>
  <c r="G20" i="12"/>
  <c r="E20" i="12"/>
  <c r="C20" i="12"/>
  <c r="F20" i="12" s="1"/>
  <c r="G19" i="12"/>
  <c r="E19" i="12"/>
  <c r="C19" i="12"/>
  <c r="F19" i="12" s="1"/>
  <c r="G18" i="12"/>
  <c r="E18" i="12"/>
  <c r="C18" i="12"/>
  <c r="F18" i="12" s="1"/>
  <c r="G17" i="12"/>
  <c r="E17" i="12"/>
  <c r="C17" i="12"/>
  <c r="F17" i="12" s="1"/>
  <c r="G16" i="12"/>
  <c r="E16" i="12"/>
  <c r="C16" i="12"/>
  <c r="F16" i="12" s="1"/>
  <c r="H16" i="12" s="1"/>
  <c r="G15" i="12"/>
  <c r="E15" i="12"/>
  <c r="C15" i="12"/>
  <c r="F15" i="12" s="1"/>
  <c r="G14" i="12"/>
  <c r="E14" i="12"/>
  <c r="C14" i="12"/>
  <c r="F14" i="12" s="1"/>
  <c r="G13" i="12"/>
  <c r="E13" i="12"/>
  <c r="C13" i="12"/>
  <c r="F13" i="12" s="1"/>
  <c r="H13" i="12" s="1"/>
  <c r="G12" i="12"/>
  <c r="E12" i="12"/>
  <c r="C12" i="12"/>
  <c r="F12" i="12" s="1"/>
  <c r="G11" i="12"/>
  <c r="E11" i="12"/>
  <c r="C11" i="12"/>
  <c r="F11" i="12" s="1"/>
  <c r="H11" i="12" s="1"/>
  <c r="G10" i="12"/>
  <c r="E10" i="12"/>
  <c r="C10" i="12"/>
  <c r="F10" i="12" s="1"/>
  <c r="G9" i="12"/>
  <c r="E9" i="12"/>
  <c r="C9" i="12"/>
  <c r="F9" i="12" s="1"/>
  <c r="G8" i="12"/>
  <c r="E8" i="12"/>
  <c r="C8" i="12"/>
  <c r="F8" i="12" s="1"/>
  <c r="G7" i="12"/>
  <c r="E7" i="12"/>
  <c r="C7" i="12"/>
  <c r="F7" i="12" s="1"/>
  <c r="G6" i="12"/>
  <c r="E6" i="12"/>
  <c r="C6" i="12"/>
  <c r="F6" i="12" s="1"/>
  <c r="G5" i="12"/>
  <c r="E5" i="12"/>
  <c r="C5" i="12"/>
  <c r="F5" i="12" s="1"/>
  <c r="H5" i="12" s="1"/>
  <c r="G4" i="12"/>
  <c r="E4" i="12"/>
  <c r="C4" i="12"/>
  <c r="F4" i="12" s="1"/>
  <c r="G3" i="12"/>
  <c r="E3" i="12"/>
  <c r="C3" i="12"/>
  <c r="F3" i="12" s="1"/>
  <c r="G2" i="12"/>
  <c r="E2" i="12"/>
  <c r="C2" i="12"/>
  <c r="F2" i="12" s="1"/>
  <c r="E1" i="12"/>
  <c r="T5" i="5" l="1"/>
  <c r="E36" i="4"/>
  <c r="F36" i="4" s="1"/>
  <c r="H18" i="12"/>
  <c r="H3" i="12"/>
  <c r="H27" i="12"/>
  <c r="H9" i="12"/>
  <c r="H30" i="12"/>
  <c r="H20" i="12"/>
  <c r="H25" i="12"/>
  <c r="H7" i="12"/>
  <c r="H28" i="12"/>
  <c r="H14" i="12"/>
  <c r="H23" i="12"/>
  <c r="H2" i="12"/>
  <c r="H19" i="12"/>
  <c r="F34" i="12"/>
  <c r="H6" i="12"/>
  <c r="H17" i="12"/>
  <c r="H26" i="12"/>
  <c r="A63" i="12"/>
  <c r="A64" i="12" s="1"/>
  <c r="A65" i="12" s="1"/>
  <c r="A66" i="12" s="1"/>
  <c r="A67" i="12" s="1"/>
  <c r="A68" i="12" s="1"/>
  <c r="A69" i="12" s="1"/>
  <c r="E62" i="12"/>
  <c r="A38" i="4"/>
  <c r="D37" i="4"/>
  <c r="C37" i="4"/>
  <c r="H8" i="12"/>
  <c r="C34" i="12"/>
  <c r="H10" i="12"/>
  <c r="H21" i="12"/>
  <c r="H12" i="12"/>
  <c r="F38" i="2"/>
  <c r="D3" i="11"/>
  <c r="E3" i="11" s="1"/>
  <c r="B42" i="2"/>
  <c r="B41" i="2"/>
  <c r="B43" i="2"/>
  <c r="D41" i="2"/>
  <c r="D43" i="2" s="1"/>
  <c r="B63" i="2"/>
  <c r="B64" i="2" s="1"/>
  <c r="B65" i="2" s="1"/>
  <c r="B66" i="2" s="1"/>
  <c r="B67" i="2" s="1"/>
  <c r="B68" i="2" s="1"/>
  <c r="B69" i="2" s="1"/>
  <c r="C62" i="2"/>
  <c r="F39" i="12"/>
  <c r="F38" i="12"/>
  <c r="E39" i="2"/>
  <c r="F39" i="2" s="1"/>
  <c r="A14" i="8"/>
  <c r="B13" i="8"/>
  <c r="H22" i="12"/>
  <c r="H4" i="12"/>
  <c r="H15" i="12"/>
  <c r="C32" i="7"/>
  <c r="G2" i="7"/>
  <c r="G3" i="7" s="1"/>
  <c r="E2" i="7"/>
  <c r="D33" i="7"/>
  <c r="A84" i="7"/>
  <c r="A85" i="7" s="1"/>
  <c r="A86" i="7" s="1"/>
  <c r="A87" i="7" s="1"/>
  <c r="A88" i="7" s="1"/>
  <c r="A89" i="7" s="1"/>
  <c r="A90" i="7" s="1"/>
  <c r="B12" i="8"/>
  <c r="T6" i="5" l="1"/>
  <c r="B90" i="7"/>
  <c r="C90" i="7" s="1"/>
  <c r="A91" i="7"/>
  <c r="A92" i="7" s="1"/>
  <c r="A93" i="7" s="1"/>
  <c r="A94" i="7" s="1"/>
  <c r="A95" i="7" s="1"/>
  <c r="A96" i="7" s="1"/>
  <c r="A97" i="7" s="1"/>
  <c r="S43" i="5"/>
  <c r="S41" i="5"/>
  <c r="P79" i="5" s="1"/>
  <c r="S39" i="5"/>
  <c r="S40" i="5"/>
  <c r="P78" i="5" s="1"/>
  <c r="S42" i="5"/>
  <c r="B70" i="2"/>
  <c r="B71" i="2" s="1"/>
  <c r="B72" i="2" s="1"/>
  <c r="B73" i="2" s="1"/>
  <c r="B74" i="2" s="1"/>
  <c r="B75" i="2" s="1"/>
  <c r="B76" i="2" s="1"/>
  <c r="C69" i="2"/>
  <c r="E37" i="4"/>
  <c r="A70" i="12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E69" i="12"/>
  <c r="G4" i="7"/>
  <c r="H3" i="7"/>
  <c r="D38" i="4"/>
  <c r="A39" i="4"/>
  <c r="C38" i="4"/>
  <c r="A15" i="8"/>
  <c r="B14" i="8"/>
  <c r="T7" i="5" l="1"/>
  <c r="E38" i="4"/>
  <c r="F38" i="4" s="1"/>
  <c r="G5" i="7"/>
  <c r="H4" i="7"/>
  <c r="A16" i="8"/>
  <c r="B15" i="8"/>
  <c r="B97" i="7"/>
  <c r="C97" i="7" s="1"/>
  <c r="A98" i="7"/>
  <c r="A99" i="7" s="1"/>
  <c r="A100" i="7" s="1"/>
  <c r="A101" i="7" s="1"/>
  <c r="A102" i="7" s="1"/>
  <c r="A103" i="7" s="1"/>
  <c r="A40" i="4"/>
  <c r="C39" i="4"/>
  <c r="D39" i="4"/>
  <c r="B77" i="2"/>
  <c r="B78" i="2" s="1"/>
  <c r="B79" i="2" s="1"/>
  <c r="B80" i="2" s="1"/>
  <c r="B81" i="2" s="1"/>
  <c r="B82" i="2" s="1"/>
  <c r="C76" i="2"/>
  <c r="T8" i="5" l="1"/>
  <c r="E39" i="4"/>
  <c r="A17" i="8"/>
  <c r="B16" i="8"/>
  <c r="B83" i="2"/>
  <c r="C82" i="2"/>
  <c r="G6" i="7"/>
  <c r="H5" i="7"/>
  <c r="C40" i="4"/>
  <c r="A41" i="4"/>
  <c r="D40" i="4"/>
  <c r="A104" i="7"/>
  <c r="B103" i="7"/>
  <c r="C103" i="7" s="1"/>
  <c r="T9" i="5" l="1"/>
  <c r="E40" i="4"/>
  <c r="F40" i="4" s="1"/>
  <c r="A18" i="8"/>
  <c r="B17" i="8"/>
  <c r="C41" i="4"/>
  <c r="D41" i="4"/>
  <c r="A42" i="4"/>
  <c r="F39" i="4"/>
  <c r="H6" i="7"/>
  <c r="G7" i="7"/>
  <c r="C83" i="2"/>
  <c r="B84" i="2"/>
  <c r="B85" i="2" s="1"/>
  <c r="B86" i="2" s="1"/>
  <c r="B87" i="2" s="1"/>
  <c r="B88" i="2" s="1"/>
  <c r="B89" i="2" s="1"/>
  <c r="B90" i="2" s="1"/>
  <c r="B104" i="7"/>
  <c r="C104" i="7" s="1"/>
  <c r="A105" i="7"/>
  <c r="A106" i="7" s="1"/>
  <c r="A107" i="7" s="1"/>
  <c r="A108" i="7" s="1"/>
  <c r="A109" i="7" s="1"/>
  <c r="A110" i="7" s="1"/>
  <c r="A111" i="7" s="1"/>
  <c r="B111" i="7" s="1"/>
  <c r="C111" i="7" s="1"/>
  <c r="C115" i="7" s="1"/>
  <c r="T10" i="5" l="1"/>
  <c r="E41" i="4"/>
  <c r="D42" i="4"/>
  <c r="C42" i="4"/>
  <c r="A43" i="4"/>
  <c r="G8" i="7"/>
  <c r="H7" i="7"/>
  <c r="A19" i="8"/>
  <c r="B18" i="8"/>
  <c r="T11" i="5" l="1"/>
  <c r="A20" i="8"/>
  <c r="B19" i="8"/>
  <c r="C43" i="4"/>
  <c r="A44" i="4"/>
  <c r="D43" i="4"/>
  <c r="H8" i="7"/>
  <c r="G9" i="7"/>
  <c r="E42" i="4"/>
  <c r="T12" i="5" l="1"/>
  <c r="E43" i="4"/>
  <c r="F43" i="4" s="1"/>
  <c r="D44" i="4"/>
  <c r="A45" i="4"/>
  <c r="C44" i="4"/>
  <c r="H9" i="7"/>
  <c r="G10" i="7"/>
  <c r="F42" i="4"/>
  <c r="A21" i="8"/>
  <c r="B20" i="8"/>
  <c r="T13" i="5" l="1"/>
  <c r="D45" i="4"/>
  <c r="A46" i="4"/>
  <c r="C45" i="4"/>
  <c r="G11" i="7"/>
  <c r="H10" i="7"/>
  <c r="E44" i="4"/>
  <c r="A22" i="8"/>
  <c r="B21" i="8"/>
  <c r="T14" i="5" l="1"/>
  <c r="G12" i="7"/>
  <c r="H11" i="7"/>
  <c r="A23" i="8"/>
  <c r="B22" i="8"/>
  <c r="C46" i="4"/>
  <c r="A47" i="4"/>
  <c r="D46" i="4"/>
  <c r="E45" i="4"/>
  <c r="F45" i="4" s="1"/>
  <c r="T15" i="5" l="1"/>
  <c r="E46" i="4"/>
  <c r="F46" i="4" s="1"/>
  <c r="D47" i="4"/>
  <c r="C47" i="4"/>
  <c r="A48" i="4"/>
  <c r="A24" i="8"/>
  <c r="B23" i="8"/>
  <c r="H12" i="7"/>
  <c r="G13" i="7"/>
  <c r="T16" i="5" l="1"/>
  <c r="H13" i="7"/>
  <c r="G14" i="7"/>
  <c r="A25" i="8"/>
  <c r="B24" i="8"/>
  <c r="A49" i="4"/>
  <c r="D48" i="4"/>
  <c r="C48" i="4"/>
  <c r="E47" i="4"/>
  <c r="F47" i="4" s="1"/>
  <c r="T17" i="5" l="1"/>
  <c r="E48" i="4"/>
  <c r="F48" i="4" s="1"/>
  <c r="D49" i="4"/>
  <c r="C49" i="4"/>
  <c r="A50" i="4"/>
  <c r="H14" i="7"/>
  <c r="G15" i="7"/>
  <c r="A26" i="8"/>
  <c r="B25" i="8"/>
  <c r="T18" i="5" l="1"/>
  <c r="A27" i="8"/>
  <c r="B26" i="8"/>
  <c r="A51" i="4"/>
  <c r="C50" i="4"/>
  <c r="D50" i="4"/>
  <c r="G16" i="7"/>
  <c r="H15" i="7"/>
  <c r="E49" i="4"/>
  <c r="T19" i="5" l="1"/>
  <c r="E50" i="4"/>
  <c r="F50" i="4" s="1"/>
  <c r="H16" i="7"/>
  <c r="G17" i="7"/>
  <c r="A52" i="4"/>
  <c r="C51" i="4"/>
  <c r="D51" i="4"/>
  <c r="A28" i="8"/>
  <c r="B27" i="8"/>
  <c r="T20" i="5" l="1"/>
  <c r="E51" i="4"/>
  <c r="A29" i="8"/>
  <c r="B28" i="8"/>
  <c r="C52" i="4"/>
  <c r="A53" i="4"/>
  <c r="D52" i="4"/>
  <c r="G18" i="7"/>
  <c r="H17" i="7"/>
  <c r="T21" i="5" l="1"/>
  <c r="E52" i="4"/>
  <c r="F52" i="4" s="1"/>
  <c r="G19" i="7"/>
  <c r="H18" i="7"/>
  <c r="D53" i="4"/>
  <c r="C53" i="4"/>
  <c r="A54" i="4"/>
  <c r="A30" i="8"/>
  <c r="B29" i="8"/>
  <c r="T22" i="5" l="1"/>
  <c r="A31" i="8"/>
  <c r="B30" i="8"/>
  <c r="C54" i="4"/>
  <c r="A55" i="4"/>
  <c r="D54" i="4"/>
  <c r="E53" i="4"/>
  <c r="F53" i="4" s="1"/>
  <c r="H19" i="7"/>
  <c r="G20" i="7"/>
  <c r="T23" i="5" l="1"/>
  <c r="E54" i="4"/>
  <c r="D55" i="4"/>
  <c r="A56" i="4"/>
  <c r="C55" i="4"/>
  <c r="H20" i="7"/>
  <c r="G21" i="7"/>
  <c r="A32" i="8"/>
  <c r="B31" i="8"/>
  <c r="T24" i="5" l="1"/>
  <c r="A33" i="8"/>
  <c r="B32" i="8"/>
  <c r="A57" i="4"/>
  <c r="D56" i="4"/>
  <c r="C56" i="4"/>
  <c r="H21" i="7"/>
  <c r="G22" i="7"/>
  <c r="E55" i="4"/>
  <c r="F55" i="4" s="1"/>
  <c r="T25" i="5" l="1"/>
  <c r="D57" i="4"/>
  <c r="C57" i="4"/>
  <c r="A58" i="4"/>
  <c r="E56" i="4"/>
  <c r="G23" i="7"/>
  <c r="H22" i="7"/>
  <c r="A34" i="8"/>
  <c r="B33" i="8"/>
  <c r="T26" i="5" l="1"/>
  <c r="H23" i="7"/>
  <c r="G24" i="7"/>
  <c r="A59" i="4"/>
  <c r="C58" i="4"/>
  <c r="D58" i="4"/>
  <c r="A35" i="8"/>
  <c r="B34" i="8"/>
  <c r="E57" i="4"/>
  <c r="T27" i="5" l="1"/>
  <c r="E58" i="4"/>
  <c r="A36" i="8"/>
  <c r="B35" i="8"/>
  <c r="D59" i="4"/>
  <c r="C59" i="4"/>
  <c r="A60" i="4"/>
  <c r="H24" i="7"/>
  <c r="G25" i="7"/>
  <c r="T28" i="5" l="1"/>
  <c r="E59" i="4"/>
  <c r="F59" i="4" s="1"/>
  <c r="C60" i="4"/>
  <c r="A61" i="4"/>
  <c r="D60" i="4"/>
  <c r="A37" i="8"/>
  <c r="B36" i="8"/>
  <c r="G26" i="7"/>
  <c r="H25" i="7"/>
  <c r="T29" i="5" l="1"/>
  <c r="E60" i="4"/>
  <c r="G27" i="7"/>
  <c r="H26" i="7"/>
  <c r="A38" i="8"/>
  <c r="B37" i="8"/>
  <c r="D61" i="4"/>
  <c r="A62" i="4"/>
  <c r="C61" i="4"/>
  <c r="T30" i="5" l="1"/>
  <c r="E61" i="4"/>
  <c r="F61" i="4" s="1"/>
  <c r="C62" i="4"/>
  <c r="A63" i="4"/>
  <c r="D62" i="4"/>
  <c r="A39" i="8"/>
  <c r="B38" i="8"/>
  <c r="H27" i="7"/>
  <c r="G28" i="7"/>
  <c r="T31" i="5" l="1"/>
  <c r="E62" i="4"/>
  <c r="F62" i="4" s="1"/>
  <c r="A40" i="8"/>
  <c r="B39" i="8"/>
  <c r="D63" i="4"/>
  <c r="C63" i="4"/>
  <c r="A64" i="4"/>
  <c r="H28" i="7"/>
  <c r="G29" i="7"/>
  <c r="T32" i="5" l="1"/>
  <c r="A65" i="4"/>
  <c r="D64" i="4"/>
  <c r="C64" i="4"/>
  <c r="E63" i="4"/>
  <c r="G30" i="7"/>
  <c r="H29" i="7"/>
  <c r="A41" i="8"/>
  <c r="B41" i="8" s="1"/>
  <c r="B40" i="8"/>
  <c r="T33" i="5" l="1"/>
  <c r="H30" i="7"/>
  <c r="G31" i="7"/>
  <c r="E64" i="4"/>
  <c r="F64" i="4" s="1"/>
  <c r="D65" i="4"/>
  <c r="C65" i="4"/>
  <c r="E65" i="4" l="1"/>
  <c r="B69" i="4" s="1"/>
  <c r="F69" i="4" s="1"/>
  <c r="C33" i="4" s="1"/>
  <c r="G32" i="7"/>
  <c r="H32" i="7" s="1"/>
  <c r="H3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8F69FA-8634-4D3A-A07A-DDADD8973527}" keepAlive="1" name="ModelConnection_DadosExternos_1" description="Modelo de Dados" type="5" refreshedVersion="8" minRefreshableVersion="5" saveData="1">
    <dbPr connection="Data Model Connection" command="DRILLTHROUGH MAXROWS 1000 SELECT FROM [Model] WHERE ((([Measures].[Contagem Distinta de Order],[Tabela1].[Date Sep].&amp;),[Tabela1].[Divergência].&amp;)) RETURN [$Tabela1].[SEQ],[$Tabela1].[Status],[$Tabela1].[Divergência],[$Tabela1].[Id Date Recl],[$Tabela1].[Order],[$Tabela1].[Date Sep],[$Tabela1].[Canal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47201FA1-F3F6-44A7-BF81-4D3422BC73C3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AE8A60B-095B-41CB-A6BA-DAE33A6E2375}" name="WorksheetConnection_Gráfico no Microsoft PowerPoint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GráficonoMicrosoftPowerPoint.xlsxTabela11"/>
        </x15:connection>
      </ext>
    </extLst>
  </connection>
</connections>
</file>

<file path=xl/sharedStrings.xml><?xml version="1.0" encoding="utf-8"?>
<sst xmlns="http://schemas.openxmlformats.org/spreadsheetml/2006/main" count="1948" uniqueCount="325">
  <si>
    <t xml:space="preserve">Ata de Reunião </t>
  </si>
  <si>
    <t>Tema:</t>
  </si>
  <si>
    <t>Data:</t>
  </si>
  <si>
    <t>Local</t>
  </si>
  <si>
    <t>Teams Meeting / Presencial</t>
  </si>
  <si>
    <t>Participantes</t>
  </si>
  <si>
    <t>Ausentes:</t>
  </si>
  <si>
    <t>#</t>
  </si>
  <si>
    <t>Assunto</t>
  </si>
  <si>
    <t>Plano de ação</t>
  </si>
  <si>
    <t>Responsável</t>
  </si>
  <si>
    <t>Prazo</t>
  </si>
  <si>
    <t>Status</t>
  </si>
  <si>
    <t>Alan Caique</t>
  </si>
  <si>
    <t>Data</t>
  </si>
  <si>
    <t>Forecast</t>
  </si>
  <si>
    <t>+25%</t>
  </si>
  <si>
    <t>Real</t>
  </si>
  <si>
    <t># Adr vs 25%</t>
  </si>
  <si>
    <t>Target</t>
  </si>
  <si>
    <t>Volume</t>
  </si>
  <si>
    <t>% adr</t>
  </si>
  <si>
    <t>Mês</t>
  </si>
  <si>
    <t>Total de Pedidos</t>
  </si>
  <si>
    <t>Área</t>
  </si>
  <si>
    <t xml:space="preserve">Indicador </t>
  </si>
  <si>
    <t>Classe</t>
  </si>
  <si>
    <t>JUL</t>
  </si>
  <si>
    <t>AGO</t>
  </si>
  <si>
    <t>SET</t>
  </si>
  <si>
    <t>OUT</t>
  </si>
  <si>
    <t>NOV</t>
  </si>
  <si>
    <t>DEZ</t>
  </si>
  <si>
    <t>Inventário</t>
  </si>
  <si>
    <t>IRA (Inventory Record Accuracy)</t>
  </si>
  <si>
    <t>SLA</t>
  </si>
  <si>
    <t>&gt;=97%</t>
  </si>
  <si>
    <t>Outbound</t>
  </si>
  <si>
    <t>Backlog CD</t>
  </si>
  <si>
    <t>&lt;0,8%</t>
  </si>
  <si>
    <t>BTQ OTIF</t>
  </si>
  <si>
    <t>&gt;= 97%</t>
  </si>
  <si>
    <t>Reclamações por falta de produto B2C</t>
  </si>
  <si>
    <t>&lt;=0,09%</t>
  </si>
  <si>
    <t>Reclamação por inversão de produtos B2C</t>
  </si>
  <si>
    <t>&lt;=0,05%</t>
  </si>
  <si>
    <t>Reclamações por falta de produto B2B</t>
  </si>
  <si>
    <t>Reclamação por inversão de produtos B2B</t>
  </si>
  <si>
    <t>Atendido</t>
  </si>
  <si>
    <t>Não Atendido</t>
  </si>
  <si>
    <t>Cliente</t>
  </si>
  <si>
    <t>JAN</t>
  </si>
  <si>
    <t>FEV</t>
  </si>
  <si>
    <t>MAR</t>
  </si>
  <si>
    <t>ABR</t>
  </si>
  <si>
    <t>MAI</t>
  </si>
  <si>
    <t>JUN</t>
  </si>
  <si>
    <t>FY 22</t>
  </si>
  <si>
    <t>YTD 23</t>
  </si>
  <si>
    <t>Nespresso</t>
  </si>
  <si>
    <t>Devolução</t>
  </si>
  <si>
    <t>Registro de solicitação de criação de pedidos de devolução (632)</t>
  </si>
  <si>
    <t>KPI</t>
  </si>
  <si>
    <t>&gt;=99,5%</t>
  </si>
  <si>
    <t>68,25%</t>
  </si>
  <si>
    <t>Tempo médio de incorporação de devolução</t>
  </si>
  <si>
    <t>75,85%</t>
  </si>
  <si>
    <t>Inbound</t>
  </si>
  <si>
    <t>Tempo de descarga de veículo</t>
  </si>
  <si>
    <t>&lt;= 1h</t>
  </si>
  <si>
    <t>Atendimento no prazo das janelas de descarga</t>
  </si>
  <si>
    <t>&gt;=95%</t>
  </si>
  <si>
    <t>Reconciliação de Estoque</t>
  </si>
  <si>
    <t>88,38%</t>
  </si>
  <si>
    <t xml:space="preserve">Avarias </t>
  </si>
  <si>
    <t>&lt;=0,002%</t>
  </si>
  <si>
    <t xml:space="preserve">SRA (Stock Record Accuracy) </t>
  </si>
  <si>
    <t>&gt;=99,98%</t>
  </si>
  <si>
    <t xml:space="preserve">VID (Value of Inventory Difference </t>
  </si>
  <si>
    <t>Atingimento de KPIs</t>
  </si>
  <si>
    <t>Dia</t>
  </si>
  <si>
    <t>Backlog</t>
  </si>
  <si>
    <t>Alto número de caixas direcionadas para cubômetro, erro no cadastro da caixa utilizada, dando alteração no peso.</t>
  </si>
  <si>
    <t>Mobilização de parte do time para exame médico de efetivação. Perda de produtividade</t>
  </si>
  <si>
    <t>SEQ</t>
  </si>
  <si>
    <t>Divergência</t>
  </si>
  <si>
    <t>Id Date Recl</t>
  </si>
  <si>
    <t>Order</t>
  </si>
  <si>
    <t>Date Sep</t>
  </si>
  <si>
    <t>Canal</t>
  </si>
  <si>
    <t>Devido</t>
  </si>
  <si>
    <t>Falta</t>
  </si>
  <si>
    <t>B2C</t>
  </si>
  <si>
    <t>Contagem de Divergência</t>
  </si>
  <si>
    <t>Rótulos de Coluna</t>
  </si>
  <si>
    <t>Reclamações</t>
  </si>
  <si>
    <t>Inversão</t>
  </si>
  <si>
    <t>Rótulos de Linha</t>
  </si>
  <si>
    <t>Total Geral</t>
  </si>
  <si>
    <t>B2B</t>
  </si>
  <si>
    <t>Quantidade</t>
  </si>
  <si>
    <t>% Rec</t>
  </si>
  <si>
    <t>MÊS</t>
  </si>
  <si>
    <t>JANEIRO</t>
  </si>
  <si>
    <t>FEVEREIRO</t>
  </si>
  <si>
    <t>MARÇO</t>
  </si>
  <si>
    <t>ABRIL</t>
  </si>
  <si>
    <t>DEVIDO</t>
  </si>
  <si>
    <t>AGOSTO</t>
  </si>
  <si>
    <t>SETEMBRO</t>
  </si>
  <si>
    <t>DEZEMBRO</t>
  </si>
  <si>
    <t>TOTAL</t>
  </si>
  <si>
    <t>Valor inicial</t>
  </si>
  <si>
    <t>Valor final</t>
  </si>
  <si>
    <t>Faixas</t>
  </si>
  <si>
    <t>Nov-22 %</t>
  </si>
  <si>
    <t>Dez-22 %</t>
  </si>
  <si>
    <t>v</t>
  </si>
  <si>
    <t>01/05 - seg</t>
  </si>
  <si>
    <t>02/05 - ter</t>
  </si>
  <si>
    <t>03/05 - qua</t>
  </si>
  <si>
    <t>04/05 - qui</t>
  </si>
  <si>
    <t>05/05 - sex</t>
  </si>
  <si>
    <t>07/05 - dom</t>
  </si>
  <si>
    <t>08/05 - seg</t>
  </si>
  <si>
    <t>09/05 - ter</t>
  </si>
  <si>
    <t>10/05 - qua</t>
  </si>
  <si>
    <t>11/05 - qui</t>
  </si>
  <si>
    <t>12/05 - sex</t>
  </si>
  <si>
    <t>14/05 - dom</t>
  </si>
  <si>
    <t>15/05 - seg</t>
  </si>
  <si>
    <t>16/05 - ter</t>
  </si>
  <si>
    <t>17/05 - qua</t>
  </si>
  <si>
    <t>18/05 - qui</t>
  </si>
  <si>
    <t>19/05 - sex</t>
  </si>
  <si>
    <t>21/05 - dom</t>
  </si>
  <si>
    <t>22/05 - seg</t>
  </si>
  <si>
    <t>23/05 - ter</t>
  </si>
  <si>
    <t>24/05 - qua</t>
  </si>
  <si>
    <t>25/05 - qui</t>
  </si>
  <si>
    <t>26/05 - sex</t>
  </si>
  <si>
    <t>28/05 - dom</t>
  </si>
  <si>
    <t>29/05 - seg</t>
  </si>
  <si>
    <t>30/05 - ter</t>
  </si>
  <si>
    <t>31/05 - qua</t>
  </si>
  <si>
    <t>BTQ OTIFF Abertos totais</t>
  </si>
  <si>
    <t>Total OTIFF</t>
  </si>
  <si>
    <t>OTIFF</t>
  </si>
  <si>
    <t>Total de entregas</t>
  </si>
  <si>
    <t>Entregas ok</t>
  </si>
  <si>
    <t>Entregas OK</t>
  </si>
  <si>
    <t>Obs</t>
  </si>
  <si>
    <t>03/04 - seg</t>
  </si>
  <si>
    <t>CD PE -  Falta 7216.10, 720 / 7217.10, 270 / 7201.10, 60 / 7230.10, 60 / 7758.10, 4000</t>
  </si>
  <si>
    <t>10/04 - seg</t>
  </si>
  <si>
    <t>Anália - falta 200 do 7765.10 e sobra 200 do 7746.10</t>
  </si>
  <si>
    <t>27/04 - qui</t>
  </si>
  <si>
    <t>IRA</t>
  </si>
  <si>
    <t>RBP - 200 cápsulas a menos de ristretto e 200 a mais de chiaro linha O.L</t>
  </si>
  <si>
    <t>UOM</t>
  </si>
  <si>
    <t>% Adr</t>
  </si>
  <si>
    <t>Orders</t>
  </si>
  <si>
    <t>B2B Agents</t>
  </si>
  <si>
    <t>Pallets</t>
  </si>
  <si>
    <t>Boutiques</t>
  </si>
  <si>
    <t>Shipment</t>
  </si>
  <si>
    <t>Winset Preparation</t>
  </si>
  <si>
    <t>Machines</t>
  </si>
  <si>
    <t>Trade</t>
  </si>
  <si>
    <t>Replenishment (DCs/Stock Locations)</t>
  </si>
  <si>
    <t>Inbound Homogêneo</t>
  </si>
  <si>
    <t>Inbound Não Homogêneo</t>
  </si>
  <si>
    <t>Returns Goods</t>
  </si>
  <si>
    <t>Packs</t>
  </si>
  <si>
    <t>Units</t>
  </si>
  <si>
    <t>Kit Assembling (combos)</t>
  </si>
  <si>
    <t>Labelling</t>
  </si>
  <si>
    <t>QR Code</t>
  </si>
  <si>
    <t>FY 2023</t>
  </si>
  <si>
    <t>Total</t>
  </si>
  <si>
    <t>ORDNUM</t>
  </si>
  <si>
    <t>DTE</t>
  </si>
  <si>
    <t>ORDTYP</t>
  </si>
  <si>
    <t>QUANTIDADE_LINES</t>
  </si>
  <si>
    <t>LISTAS</t>
  </si>
  <si>
    <t>STATUS</t>
  </si>
  <si>
    <t>DIA</t>
  </si>
  <si>
    <t>ANO</t>
  </si>
  <si>
    <t>BBPC</t>
  </si>
  <si>
    <t>BBMN</t>
  </si>
  <si>
    <t>&lt; 1000 Peças</t>
  </si>
  <si>
    <t>&gt; 1000 Peças &lt; 5000 Peças</t>
  </si>
  <si>
    <t>&gt; 20000 Peças &lt; 30000 Peças</t>
  </si>
  <si>
    <t>&gt; 5000 Peças &lt; 10000 Peças</t>
  </si>
  <si>
    <t>&gt; 10000 Peças</t>
  </si>
  <si>
    <t>Pedidos</t>
  </si>
  <si>
    <t>Peças</t>
  </si>
  <si>
    <t>MBR – Monthly Business Review</t>
  </si>
  <si>
    <t>Em andamento</t>
  </si>
  <si>
    <t>Q3/23</t>
  </si>
  <si>
    <t>Q3 2023</t>
  </si>
  <si>
    <t>Total de Carregamentos</t>
  </si>
  <si>
    <t>Carregamentos ok</t>
  </si>
  <si>
    <t>%</t>
  </si>
  <si>
    <t>CD RS - que não foi carregado no dia, expedido apenas no dia 12/07</t>
  </si>
  <si>
    <t>Morumbi - Falta de 200 cápsulas de café Paris</t>
  </si>
  <si>
    <t>Data Separação</t>
  </si>
  <si>
    <t>Complains</t>
  </si>
  <si>
    <t>NN</t>
  </si>
  <si>
    <t>Divaine</t>
  </si>
  <si>
    <t>Quantidade de Pedidos</t>
  </si>
  <si>
    <t>1-ago</t>
  </si>
  <si>
    <t>2-ago</t>
  </si>
  <si>
    <t>3-ago</t>
  </si>
  <si>
    <t>4-ago</t>
  </si>
  <si>
    <t>6-ago</t>
  </si>
  <si>
    <t>7-ago</t>
  </si>
  <si>
    <t>8-ago</t>
  </si>
  <si>
    <t>9-ago</t>
  </si>
  <si>
    <t>10-ago</t>
  </si>
  <si>
    <t>11-ago</t>
  </si>
  <si>
    <t>13-ago</t>
  </si>
  <si>
    <t>14-ago</t>
  </si>
  <si>
    <t>15-ago</t>
  </si>
  <si>
    <t>16-ago</t>
  </si>
  <si>
    <t>17-ago</t>
  </si>
  <si>
    <t>18-ago</t>
  </si>
  <si>
    <t>19-ago</t>
  </si>
  <si>
    <t>20-ago</t>
  </si>
  <si>
    <t>21-ago</t>
  </si>
  <si>
    <t>22-ago</t>
  </si>
  <si>
    <t>23-ago</t>
  </si>
  <si>
    <t>24-ago</t>
  </si>
  <si>
    <t>25-ago</t>
  </si>
  <si>
    <t>27-ago</t>
  </si>
  <si>
    <t>28-ago</t>
  </si>
  <si>
    <t>29-ago</t>
  </si>
  <si>
    <t>30-ago</t>
  </si>
  <si>
    <t>31-ago</t>
  </si>
  <si>
    <t>Total Pedidos de BTQ</t>
  </si>
  <si>
    <t>Q3</t>
  </si>
  <si>
    <t>Week 35</t>
  </si>
  <si>
    <t>MAIO</t>
  </si>
  <si>
    <t>JUNHO</t>
  </si>
  <si>
    <t>JULHO</t>
  </si>
  <si>
    <t>Finalizado</t>
  </si>
  <si>
    <t>Mês:</t>
  </si>
  <si>
    <t>Plano de Ação Backlog Agosto"23</t>
  </si>
  <si>
    <t>Presencial Sala Ecommerce</t>
  </si>
  <si>
    <t>Allan Caique,Orlando Ferreira, Rodrigo Alves, Ricardo, Paulo Marcos</t>
  </si>
  <si>
    <t>Orlando Ferreira</t>
  </si>
  <si>
    <t>Reporte Diário Fim de turno</t>
  </si>
  <si>
    <t>Ricardo Arantes</t>
  </si>
  <si>
    <t>Absenteísmo de terceiros</t>
  </si>
  <si>
    <t>Reunião emegencial presencial com time de fornecedores de MO diarista para apresentação de planos de ação de presenteísmo.</t>
  </si>
  <si>
    <t>Mudança do fornecedor principal de atendimento</t>
  </si>
  <si>
    <t>Ajuste de Gestão / turno</t>
  </si>
  <si>
    <t>Divisão de supervisor responsável por turno.
1T: Orlando Ferreira
2T: Rodrigo Alves</t>
  </si>
  <si>
    <t>Reunião Diária operacional</t>
  </si>
  <si>
    <t>Reforço do time em DOR: Estabelecer discussões sobre nossas demandas e desafios diários</t>
  </si>
  <si>
    <t>Reporte final de turno sobre volumes acordados e entregas.</t>
  </si>
  <si>
    <t>Rodrigo Alves / Orlando</t>
  </si>
  <si>
    <t xml:space="preserve">Análise de expectativa de aumento do volume de B2B para o decorrer do ano.  </t>
  </si>
  <si>
    <t>Divaine Muller; Ricardo Arantes; Alan Caique; Leandro Rocha; Rodrigo Alves</t>
  </si>
  <si>
    <t>Avaliar ocupação nas DOR de quinta-feira para planejar inbound do AG</t>
  </si>
  <si>
    <t>Orlando / Rodrigo / Fernando</t>
  </si>
  <si>
    <t>Workshop de avarias para criação de BOOK Nespresso</t>
  </si>
  <si>
    <t>Conclusão de verificação de bombonas sem QR CODE</t>
  </si>
  <si>
    <t>Leandro Rocha</t>
  </si>
  <si>
    <t>Análise de eficácia da ferramenta para acompanhamento de inventário / operação no dia a dia.</t>
  </si>
  <si>
    <t>Week 36</t>
  </si>
  <si>
    <t>Week 37</t>
  </si>
  <si>
    <t>Week 38</t>
  </si>
  <si>
    <t>Week 39</t>
  </si>
  <si>
    <t>Quantidade de Entregas</t>
  </si>
  <si>
    <t>01/09/2023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</si>
  <si>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</si>
  <si>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</si>
  <si>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</si>
  <si>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</si>
  <si>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</si>
  <si>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</si>
  <si>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</si>
  <si>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25/09/2023</t>
  </si>
  <si>
    <t>27/09/2023</t>
  </si>
  <si>
    <t>28/09/2023</t>
  </si>
  <si>
    <t>(vazio)</t>
  </si>
  <si>
    <t/>
  </si>
  <si>
    <t>FY 2024</t>
  </si>
  <si>
    <t>Q3 2024</t>
  </si>
  <si>
    <t>OTIF</t>
  </si>
  <si>
    <t>04/06/2024</t>
  </si>
  <si>
    <t>05/06/2024</t>
  </si>
  <si>
    <t>06/06/2024</t>
  </si>
  <si>
    <t>07/06/2024</t>
  </si>
  <si>
    <t>10/06/2024</t>
  </si>
  <si>
    <t>11/06/2024</t>
  </si>
  <si>
    <t>12/06/2024</t>
  </si>
  <si>
    <t>13/06/2024</t>
  </si>
  <si>
    <t>17/06/2024</t>
  </si>
  <si>
    <t>18/06/2024</t>
  </si>
  <si>
    <t>21/06/2024</t>
  </si>
  <si>
    <t>24/06/2024</t>
  </si>
  <si>
    <t>25/06/2024</t>
  </si>
  <si>
    <t>26/06/2024</t>
  </si>
  <si>
    <t>26/05/2024</t>
  </si>
  <si>
    <t>02/06/2024</t>
  </si>
  <si>
    <t>24/05/2024</t>
  </si>
  <si>
    <t>30/05/2024</t>
  </si>
  <si>
    <t>03/06/2024</t>
  </si>
  <si>
    <t>27/05/2024</t>
  </si>
  <si>
    <t>29/05/2024</t>
  </si>
  <si>
    <t>31/05/2024</t>
  </si>
  <si>
    <t>09/06/2024</t>
  </si>
  <si>
    <t>28/05/2024</t>
  </si>
  <si>
    <t>23/06/2024</t>
  </si>
  <si>
    <t>Contagem Distinta de Order</t>
  </si>
  <si>
    <t>Tabela1[SEQ]</t>
  </si>
  <si>
    <t>Tabela1[Status]</t>
  </si>
  <si>
    <t>Tabela1[Divergência]</t>
  </si>
  <si>
    <t>Tabela1[Id Date Recl]</t>
  </si>
  <si>
    <t>Tabela1[Order]</t>
  </si>
  <si>
    <t>Tabela1[Date Sep]</t>
  </si>
  <si>
    <t>Tabela1[Canal]</t>
  </si>
  <si>
    <t>Dados retornados para Contagem Distinta de Order, (vazio), (vazio) (primeiras 1000 linhas).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</si>
</sst>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[$-F400]h:mm:ss\ AM/PM"/>
    <numFmt numFmtId="167" formatCode="0.000%"/>
    <numFmt numFmtId="168" formatCode="0.0000%"/>
    <numFmt numFmtId="169" formatCode="0.0%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Delivery"/>
      <family val="2"/>
    </font>
    <font>
      <b/>
      <sz val="10"/>
      <name val="Delivery"/>
      <family val="2"/>
    </font>
    <font>
      <sz val="9"/>
      <name val="Delivery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0"/>
      <name val="Calibri"/>
      <family val="2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8"/>
      <name val="Arial"/>
      <family val="2"/>
    </font>
    <font>
      <b/>
      <sz val="9"/>
      <color rgb="FF000000"/>
      <name val="Calibri"/>
      <family val="2"/>
      <scheme val="minor"/>
    </font>
    <font>
      <b/>
      <sz val="10"/>
      <color theme="0" tint="-0.89999084444715716"/>
      <name val="Calibri"/>
      <family val="2"/>
      <scheme val="minor"/>
    </font>
    <font>
      <sz val="10"/>
      <color theme="0" tint="-0.89999084444715716"/>
      <name val="Calibri"/>
      <family val="2"/>
      <scheme val="minor"/>
    </font>
    <font>
      <b/>
      <sz val="11"/>
      <color rgb="FF666666"/>
      <name val="Calibri"/>
      <family val="2"/>
    </font>
    <font>
      <i/>
      <sz val="11"/>
      <color rgb="FF666666"/>
      <name val="Calibri"/>
      <family val="2"/>
    </font>
    <font>
      <sz val="11"/>
      <color rgb="FF666666"/>
      <name val="Calibri"/>
      <family val="2"/>
    </font>
    <font>
      <sz val="11"/>
      <name val="Calibri"/>
      <family val="2"/>
    </font>
    <font>
      <b/>
      <sz val="14"/>
      <color rgb="FF000000"/>
      <name val="Verdana"/>
      <family val="2"/>
    </font>
    <font>
      <sz val="10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  <scheme val="minor"/>
    </font>
    <font>
      <sz val="11"/>
      <name val="Dialog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666666"/>
      <name val="Verdana"/>
      <family val="2"/>
    </font>
    <font>
      <b/>
      <sz val="9"/>
      <color rgb="FF00B050"/>
      <name val="Verdana"/>
      <family val="2"/>
    </font>
    <font>
      <sz val="18"/>
      <name val="Arial"/>
      <family val="2"/>
    </font>
    <font>
      <b/>
      <sz val="10.5"/>
      <color rgb="FF000000"/>
      <name val="Verdana"/>
      <family val="2"/>
    </font>
    <font>
      <b/>
      <sz val="9"/>
      <color rgb="FF000000"/>
      <name val="Verdana"/>
      <family val="2"/>
    </font>
    <font>
      <b/>
      <sz val="16"/>
      <color rgb="FF000000"/>
      <name val="Verdana"/>
      <family val="2"/>
    </font>
    <font>
      <sz val="10.5"/>
      <color rgb="FF000000"/>
      <name val="Verdana"/>
      <family val="2"/>
    </font>
    <font>
      <b/>
      <sz val="10"/>
      <color rgb="FF000000"/>
      <name val="Arial"/>
      <family val="2"/>
    </font>
    <font>
      <sz val="10.5"/>
      <color rgb="FF000000"/>
      <name val="Calibri"/>
      <family val="2"/>
    </font>
    <font>
      <sz val="10"/>
      <color rgb="FF000000"/>
      <name val="Arial"/>
      <family val="2"/>
    </font>
    <font>
      <sz val="9"/>
      <color rgb="FF000000"/>
      <name val="Verdana"/>
      <family val="2"/>
    </font>
    <font>
      <b/>
      <sz val="10"/>
      <color rgb="FF00B050"/>
      <name val="Verdana"/>
      <family val="2"/>
    </font>
    <font>
      <sz val="9"/>
      <color rgb="FF000000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C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2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9" fontId="0" fillId="0" borderId="0" xfId="0" applyNumberFormat="1"/>
    <xf numFmtId="17" fontId="0" fillId="0" borderId="0" xfId="0" applyNumberFormat="1"/>
    <xf numFmtId="14" fontId="2" fillId="0" borderId="0" xfId="0" applyNumberFormat="1" applyFont="1"/>
    <xf numFmtId="10" fontId="0" fillId="0" borderId="0" xfId="2" applyNumberFormat="1" applyFont="1"/>
    <xf numFmtId="10" fontId="2" fillId="0" borderId="0" xfId="0" applyNumberFormat="1" applyFont="1"/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2" applyNumberFormat="1" applyFont="1"/>
    <xf numFmtId="10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17" fontId="11" fillId="10" borderId="1" xfId="0" applyNumberFormat="1" applyFont="1" applyFill="1" applyBorder="1" applyAlignment="1">
      <alignment horizontal="center" vertical="center"/>
    </xf>
    <xf numFmtId="17" fontId="9" fillId="11" borderId="1" xfId="0" applyNumberFormat="1" applyFont="1" applyFill="1" applyBorder="1" applyAlignment="1">
      <alignment horizontal="center" vertical="center"/>
    </xf>
    <xf numFmtId="9" fontId="10" fillId="12" borderId="1" xfId="0" applyNumberFormat="1" applyFont="1" applyFill="1" applyBorder="1" applyAlignment="1">
      <alignment horizontal="center" vertical="center"/>
    </xf>
    <xf numFmtId="17" fontId="2" fillId="13" borderId="1" xfId="0" applyNumberFormat="1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12" borderId="1" xfId="0" applyNumberFormat="1" applyFont="1" applyFill="1" applyBorder="1" applyAlignment="1">
      <alignment horizontal="center"/>
    </xf>
    <xf numFmtId="9" fontId="2" fillId="11" borderId="1" xfId="0" applyNumberFormat="1" applyFont="1" applyFill="1" applyBorder="1" applyAlignment="1">
      <alignment horizontal="center"/>
    </xf>
    <xf numFmtId="10" fontId="2" fillId="0" borderId="0" xfId="2" applyNumberFormat="1" applyFont="1"/>
    <xf numFmtId="9" fontId="2" fillId="0" borderId="0" xfId="0" applyNumberFormat="1" applyFont="1"/>
    <xf numFmtId="10" fontId="3" fillId="4" borderId="2" xfId="0" applyNumberFormat="1" applyFont="1" applyFill="1" applyBorder="1" applyAlignment="1">
      <alignment horizontal="center" vertical="center"/>
    </xf>
    <xf numFmtId="9" fontId="3" fillId="4" borderId="2" xfId="2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10" fontId="3" fillId="4" borderId="2" xfId="2" applyNumberFormat="1" applyFont="1" applyFill="1" applyBorder="1" applyAlignment="1">
      <alignment horizontal="center" vertical="center"/>
    </xf>
    <xf numFmtId="10" fontId="3" fillId="5" borderId="2" xfId="2" applyNumberFormat="1" applyFont="1" applyFill="1" applyBorder="1" applyAlignment="1">
      <alignment horizontal="center" vertical="center"/>
    </xf>
    <xf numFmtId="10" fontId="3" fillId="6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9" fontId="3" fillId="5" borderId="2" xfId="2" applyFont="1" applyFill="1" applyBorder="1" applyAlignment="1">
      <alignment horizontal="center" vertical="center"/>
    </xf>
    <xf numFmtId="166" fontId="3" fillId="4" borderId="2" xfId="0" applyNumberFormat="1" applyFont="1" applyFill="1" applyBorder="1" applyAlignment="1">
      <alignment horizontal="center" vertical="center"/>
    </xf>
    <xf numFmtId="21" fontId="3" fillId="15" borderId="2" xfId="0" applyNumberFormat="1" applyFont="1" applyFill="1" applyBorder="1" applyAlignment="1">
      <alignment horizontal="center" vertical="center"/>
    </xf>
    <xf numFmtId="9" fontId="3" fillId="15" borderId="2" xfId="0" applyNumberFormat="1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9" fontId="3" fillId="4" borderId="1" xfId="2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10" fontId="3" fillId="5" borderId="4" xfId="2" applyNumberFormat="1" applyFont="1" applyFill="1" applyBorder="1" applyAlignment="1">
      <alignment horizontal="center" vertical="center"/>
    </xf>
    <xf numFmtId="10" fontId="3" fillId="4" borderId="4" xfId="0" applyNumberFormat="1" applyFont="1" applyFill="1" applyBorder="1" applyAlignment="1">
      <alignment horizontal="center" vertical="center"/>
    </xf>
    <xf numFmtId="21" fontId="3" fillId="15" borderId="4" xfId="0" applyNumberFormat="1" applyFont="1" applyFill="1" applyBorder="1" applyAlignment="1">
      <alignment horizontal="center" vertical="center"/>
    </xf>
    <xf numFmtId="9" fontId="3" fillId="15" borderId="4" xfId="0" applyNumberFormat="1" applyFont="1" applyFill="1" applyBorder="1" applyAlignment="1">
      <alignment horizontal="center" vertical="center"/>
    </xf>
    <xf numFmtId="9" fontId="3" fillId="4" borderId="4" xfId="2" applyFont="1" applyFill="1" applyBorder="1" applyAlignment="1">
      <alignment horizontal="center" vertical="center"/>
    </xf>
    <xf numFmtId="10" fontId="3" fillId="15" borderId="2" xfId="0" applyNumberFormat="1" applyFont="1" applyFill="1" applyBorder="1" applyAlignment="1">
      <alignment horizontal="center" vertical="center"/>
    </xf>
    <xf numFmtId="21" fontId="3" fillId="15" borderId="1" xfId="0" applyNumberFormat="1" applyFont="1" applyFill="1" applyBorder="1" applyAlignment="1">
      <alignment horizontal="center" vertical="center"/>
    </xf>
    <xf numFmtId="9" fontId="3" fillId="15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9" fontId="4" fillId="5" borderId="1" xfId="2" applyFont="1" applyFill="1" applyBorder="1" applyAlignment="1">
      <alignment horizontal="center" vertical="center"/>
    </xf>
    <xf numFmtId="9" fontId="12" fillId="0" borderId="0" xfId="2" applyFont="1" applyAlignment="1">
      <alignment horizontal="center"/>
    </xf>
    <xf numFmtId="1" fontId="0" fillId="0" borderId="0" xfId="0" applyNumberFormat="1"/>
    <xf numFmtId="9" fontId="13" fillId="0" borderId="11" xfId="0" applyNumberFormat="1" applyFont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1" applyNumberFormat="1" applyFont="1"/>
    <xf numFmtId="165" fontId="0" fillId="0" borderId="0" xfId="0" applyNumberFormat="1"/>
    <xf numFmtId="3" fontId="0" fillId="0" borderId="0" xfId="0" applyNumberFormat="1"/>
    <xf numFmtId="0" fontId="13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6" fillId="3" borderId="13" xfId="0" applyFont="1" applyFill="1" applyBorder="1" applyAlignment="1">
      <alignment horizontal="left" vertical="center" indent="1"/>
    </xf>
    <xf numFmtId="0" fontId="13" fillId="17" borderId="11" xfId="0" applyFont="1" applyFill="1" applyBorder="1" applyAlignment="1">
      <alignment horizontal="left" vertical="center" wrapText="1" indent="1"/>
    </xf>
    <xf numFmtId="9" fontId="13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indent="1"/>
    </xf>
    <xf numFmtId="0" fontId="14" fillId="19" borderId="11" xfId="0" applyFont="1" applyFill="1" applyBorder="1" applyAlignment="1">
      <alignment horizontal="left" vertical="center" wrapText="1" indent="1"/>
    </xf>
    <xf numFmtId="0" fontId="3" fillId="4" borderId="0" xfId="0" applyFont="1" applyFill="1" applyAlignment="1">
      <alignment horizontal="center" vertical="center"/>
    </xf>
    <xf numFmtId="0" fontId="16" fillId="3" borderId="14" xfId="0" applyFont="1" applyFill="1" applyBorder="1" applyAlignment="1">
      <alignment horizontal="left" vertical="center" indent="1"/>
    </xf>
    <xf numFmtId="0" fontId="16" fillId="3" borderId="15" xfId="0" applyFont="1" applyFill="1" applyBorder="1" applyAlignment="1">
      <alignment horizontal="left" vertical="center" indent="1"/>
    </xf>
    <xf numFmtId="0" fontId="16" fillId="18" borderId="16" xfId="0" applyFont="1" applyFill="1" applyBorder="1" applyAlignment="1">
      <alignment horizontal="left" vertical="center" indent="1"/>
    </xf>
    <xf numFmtId="0" fontId="17" fillId="0" borderId="1" xfId="0" applyFont="1" applyBorder="1" applyAlignment="1">
      <alignment horizontal="left" vertical="center" indent="1"/>
    </xf>
    <xf numFmtId="0" fontId="0" fillId="0" borderId="1" xfId="0" applyBorder="1"/>
    <xf numFmtId="9" fontId="0" fillId="0" borderId="0" xfId="2" applyFont="1"/>
    <xf numFmtId="0" fontId="13" fillId="0" borderId="0" xfId="0" applyFont="1"/>
    <xf numFmtId="16" fontId="13" fillId="17" borderId="11" xfId="0" applyNumberFormat="1" applyFont="1" applyFill="1" applyBorder="1" applyAlignment="1">
      <alignment horizontal="center" vertical="center" wrapText="1"/>
    </xf>
    <xf numFmtId="3" fontId="13" fillId="0" borderId="11" xfId="0" applyNumberFormat="1" applyFont="1" applyBorder="1" applyAlignment="1">
      <alignment horizontal="center"/>
    </xf>
    <xf numFmtId="0" fontId="18" fillId="20" borderId="13" xfId="0" applyFont="1" applyFill="1" applyBorder="1" applyAlignment="1">
      <alignment horizontal="left" vertical="center" wrapText="1" indent="1" readingOrder="1"/>
    </xf>
    <xf numFmtId="0" fontId="18" fillId="21" borderId="13" xfId="0" applyFont="1" applyFill="1" applyBorder="1" applyAlignment="1">
      <alignment horizontal="left" vertical="center" wrapText="1" indent="1" readingOrder="1"/>
    </xf>
    <xf numFmtId="0" fontId="19" fillId="0" borderId="13" xfId="0" applyFont="1" applyBorder="1" applyAlignment="1">
      <alignment horizontal="left" vertical="center" wrapText="1" indent="1" readingOrder="1"/>
    </xf>
    <xf numFmtId="3" fontId="20" fillId="0" borderId="13" xfId="0" applyNumberFormat="1" applyFont="1" applyBorder="1" applyAlignment="1">
      <alignment horizontal="left" vertical="center" wrapText="1" indent="1" readingOrder="1"/>
    </xf>
    <xf numFmtId="9" fontId="21" fillId="22" borderId="13" xfId="0" applyNumberFormat="1" applyFont="1" applyFill="1" applyBorder="1" applyAlignment="1">
      <alignment horizontal="left" vertical="center" wrapText="1" indent="1" readingOrder="1"/>
    </xf>
    <xf numFmtId="0" fontId="20" fillId="0" borderId="13" xfId="0" applyFont="1" applyBorder="1" applyAlignment="1">
      <alignment horizontal="left" vertical="center" wrapText="1" indent="1" readingOrder="1"/>
    </xf>
    <xf numFmtId="9" fontId="21" fillId="23" borderId="13" xfId="0" applyNumberFormat="1" applyFont="1" applyFill="1" applyBorder="1" applyAlignment="1">
      <alignment horizontal="left" vertical="center" wrapText="1" indent="1" readingOrder="1"/>
    </xf>
    <xf numFmtId="0" fontId="13" fillId="0" borderId="11" xfId="0" applyFont="1" applyBorder="1" applyAlignment="1">
      <alignment horizontal="left" wrapText="1" indent="1"/>
    </xf>
    <xf numFmtId="0" fontId="0" fillId="0" borderId="0" xfId="0" applyAlignment="1">
      <alignment horizontal="left" indent="1"/>
    </xf>
    <xf numFmtId="9" fontId="0" fillId="0" borderId="0" xfId="0" quotePrefix="1" applyNumberFormat="1"/>
    <xf numFmtId="0" fontId="2" fillId="2" borderId="0" xfId="0" applyFont="1" applyFill="1" applyAlignment="1">
      <alignment horizontal="center"/>
    </xf>
    <xf numFmtId="10" fontId="2" fillId="0" borderId="0" xfId="2" applyNumberFormat="1" applyFont="1" applyBorder="1" applyAlignment="1">
      <alignment horizontal="center"/>
    </xf>
    <xf numFmtId="0" fontId="23" fillId="20" borderId="8" xfId="0" applyFont="1" applyFill="1" applyBorder="1" applyAlignment="1">
      <alignment vertical="center" wrapText="1"/>
    </xf>
    <xf numFmtId="0" fontId="23" fillId="20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3" fillId="4" borderId="0" xfId="0" applyNumberFormat="1" applyFont="1" applyFill="1" applyBorder="1" applyAlignment="1">
      <alignment horizontal="center" vertical="center"/>
    </xf>
    <xf numFmtId="169" fontId="3" fillId="4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2" fillId="2" borderId="1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3" fontId="2" fillId="0" borderId="1" xfId="0" applyNumberFormat="1" applyFont="1" applyBorder="1" applyAlignment="1">
      <alignment horizontal="left" vertical="center" indent="1"/>
    </xf>
    <xf numFmtId="10" fontId="2" fillId="0" borderId="1" xfId="2" applyNumberFormat="1" applyFont="1" applyBorder="1" applyAlignment="1">
      <alignment horizontal="left" vertical="center" indent="1"/>
    </xf>
    <xf numFmtId="0" fontId="12" fillId="2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indent="1"/>
    </xf>
    <xf numFmtId="0" fontId="4" fillId="7" borderId="4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17" fontId="4" fillId="7" borderId="1" xfId="0" applyNumberFormat="1" applyFont="1" applyFill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10" fontId="5" fillId="5" borderId="2" xfId="2" applyNumberFormat="1" applyFont="1" applyFill="1" applyBorder="1" applyAlignment="1">
      <alignment horizontal="left" vertical="center" indent="1"/>
    </xf>
    <xf numFmtId="10" fontId="3" fillId="4" borderId="1" xfId="0" applyNumberFormat="1" applyFont="1" applyFill="1" applyBorder="1" applyAlignment="1">
      <alignment horizontal="left" vertical="center" indent="1"/>
    </xf>
    <xf numFmtId="10" fontId="3" fillId="4" borderId="12" xfId="0" applyNumberFormat="1" applyFont="1" applyFill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10" fontId="5" fillId="5" borderId="4" xfId="2" applyNumberFormat="1" applyFont="1" applyFill="1" applyBorder="1" applyAlignment="1">
      <alignment horizontal="left" vertical="center" indent="1"/>
    </xf>
    <xf numFmtId="10" fontId="3" fillId="5" borderId="1" xfId="2" applyNumberFormat="1" applyFont="1" applyFill="1" applyBorder="1" applyAlignment="1">
      <alignment horizontal="left" vertical="center" indent="1"/>
    </xf>
    <xf numFmtId="10" fontId="3" fillId="4" borderId="1" xfId="2" applyNumberFormat="1" applyFont="1" applyFill="1" applyBorder="1" applyAlignment="1">
      <alignment horizontal="left" vertical="center" indent="1"/>
    </xf>
    <xf numFmtId="10" fontId="5" fillId="4" borderId="2" xfId="0" applyNumberFormat="1" applyFont="1" applyFill="1" applyBorder="1" applyAlignment="1">
      <alignment horizontal="left" vertical="center" indent="1"/>
    </xf>
    <xf numFmtId="10" fontId="5" fillId="6" borderId="2" xfId="0" applyNumberFormat="1" applyFont="1" applyFill="1" applyBorder="1" applyAlignment="1">
      <alignment horizontal="left" vertical="center" indent="1"/>
    </xf>
    <xf numFmtId="10" fontId="5" fillId="4" borderId="2" xfId="2" applyNumberFormat="1" applyFont="1" applyFill="1" applyBorder="1" applyAlignment="1">
      <alignment horizontal="left" vertical="center" indent="1"/>
    </xf>
    <xf numFmtId="0" fontId="28" fillId="0" borderId="0" xfId="0" applyFont="1"/>
    <xf numFmtId="14" fontId="28" fillId="0" borderId="0" xfId="0" applyNumberFormat="1" applyFont="1"/>
    <xf numFmtId="0" fontId="29" fillId="0" borderId="0" xfId="0" applyFont="1" applyAlignment="1">
      <alignment horizontal="right"/>
    </xf>
    <xf numFmtId="0" fontId="12" fillId="2" borderId="1" xfId="0" applyFont="1" applyFill="1" applyBorder="1" applyAlignment="1">
      <alignment horizontal="left" indent="1"/>
    </xf>
    <xf numFmtId="17" fontId="12" fillId="0" borderId="1" xfId="0" applyNumberFormat="1" applyFont="1" applyBorder="1" applyAlignment="1">
      <alignment horizontal="left" indent="1"/>
    </xf>
    <xf numFmtId="3" fontId="12" fillId="0" borderId="1" xfId="0" applyNumberFormat="1" applyFont="1" applyBorder="1" applyAlignment="1">
      <alignment horizontal="left" indent="1"/>
    </xf>
    <xf numFmtId="10" fontId="12" fillId="0" borderId="1" xfId="2" applyNumberFormat="1" applyFont="1" applyBorder="1" applyAlignment="1">
      <alignment horizontal="left" indent="1"/>
    </xf>
    <xf numFmtId="10" fontId="5" fillId="5" borderId="6" xfId="2" applyNumberFormat="1" applyFont="1" applyFill="1" applyBorder="1" applyAlignment="1">
      <alignment horizontal="left" vertical="center" indent="1"/>
    </xf>
    <xf numFmtId="10" fontId="5" fillId="5" borderId="7" xfId="2" applyNumberFormat="1" applyFont="1" applyFill="1" applyBorder="1" applyAlignment="1">
      <alignment horizontal="left" vertical="center" indent="1"/>
    </xf>
    <xf numFmtId="10" fontId="5" fillId="4" borderId="4" xfId="2" applyNumberFormat="1" applyFont="1" applyFill="1" applyBorder="1" applyAlignment="1">
      <alignment horizontal="left" vertical="center" indent="1"/>
    </xf>
    <xf numFmtId="10" fontId="3" fillId="5" borderId="8" xfId="2" applyNumberFormat="1" applyFont="1" applyFill="1" applyBorder="1" applyAlignment="1">
      <alignment horizontal="left" vertical="center" indent="1"/>
    </xf>
    <xf numFmtId="169" fontId="0" fillId="0" borderId="0" xfId="0" applyNumberFormat="1"/>
    <xf numFmtId="10" fontId="3" fillId="4" borderId="12" xfId="2" applyNumberFormat="1" applyFont="1" applyFill="1" applyBorder="1" applyAlignment="1">
      <alignment horizontal="center" vertical="center"/>
    </xf>
    <xf numFmtId="10" fontId="3" fillId="5" borderId="12" xfId="2" applyNumberFormat="1" applyFont="1" applyFill="1" applyBorder="1" applyAlignment="1">
      <alignment horizontal="center" vertical="center"/>
    </xf>
    <xf numFmtId="169" fontId="3" fillId="5" borderId="1" xfId="2" applyNumberFormat="1" applyFont="1" applyFill="1" applyBorder="1" applyAlignment="1">
      <alignment horizontal="center" vertical="center"/>
    </xf>
    <xf numFmtId="169" fontId="3" fillId="4" borderId="1" xfId="2" applyNumberFormat="1" applyFont="1" applyFill="1" applyBorder="1" applyAlignment="1">
      <alignment horizontal="center" vertical="center"/>
    </xf>
    <xf numFmtId="10" fontId="3" fillId="4" borderId="4" xfId="0" applyNumberFormat="1" applyFont="1" applyFill="1" applyBorder="1" applyAlignment="1">
      <alignment horizontal="left" vertical="center" indent="1"/>
    </xf>
    <xf numFmtId="10" fontId="5" fillId="5" borderId="12" xfId="2" applyNumberFormat="1" applyFont="1" applyFill="1" applyBorder="1" applyAlignment="1">
      <alignment horizontal="left" vertical="center" indent="1"/>
    </xf>
    <xf numFmtId="10" fontId="3" fillId="4" borderId="4" xfId="2" applyNumberFormat="1" applyFont="1" applyFill="1" applyBorder="1" applyAlignment="1">
      <alignment horizontal="left" vertical="center" indent="1"/>
    </xf>
    <xf numFmtId="14" fontId="13" fillId="17" borderId="11" xfId="0" applyNumberFormat="1" applyFont="1" applyFill="1" applyBorder="1" applyAlignment="1">
      <alignment horizontal="center" vertical="center" wrapText="1"/>
    </xf>
    <xf numFmtId="9" fontId="13" fillId="0" borderId="11" xfId="2" applyFont="1" applyBorder="1" applyAlignment="1">
      <alignment horizontal="center" vertical="center"/>
    </xf>
    <xf numFmtId="0" fontId="14" fillId="19" borderId="1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 readingOrder="1"/>
    </xf>
    <xf numFmtId="10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 applyAlignment="1">
      <alignment horizontal="center" vertical="center"/>
    </xf>
    <xf numFmtId="1" fontId="5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22" xfId="0" applyFont="1" applyBorder="1"/>
    <xf numFmtId="16" fontId="30" fillId="0" borderId="22" xfId="0" applyNumberFormat="1" applyFont="1" applyBorder="1" applyAlignment="1">
      <alignment horizontal="left"/>
    </xf>
    <xf numFmtId="9" fontId="13" fillId="0" borderId="11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27" fillId="25" borderId="1" xfId="0" applyFont="1" applyFill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justify" vertical="center" wrapText="1"/>
    </xf>
    <xf numFmtId="14" fontId="32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justify" vertical="center" wrapText="1"/>
    </xf>
    <xf numFmtId="0" fontId="16" fillId="3" borderId="15" xfId="0" applyFont="1" applyFill="1" applyBorder="1" applyAlignment="1">
      <alignment horizontal="left" vertical="center" indent="1"/>
    </xf>
    <xf numFmtId="17" fontId="17" fillId="0" borderId="1" xfId="0" applyNumberFormat="1" applyFont="1" applyBorder="1" applyAlignment="1">
      <alignment horizontal="left" vertical="center" indent="1"/>
    </xf>
    <xf numFmtId="0" fontId="35" fillId="20" borderId="23" xfId="0" applyFont="1" applyFill="1" applyBorder="1" applyAlignment="1">
      <alignment horizontal="left" vertical="center" wrapText="1" readingOrder="1"/>
    </xf>
    <xf numFmtId="0" fontId="35" fillId="20" borderId="24" xfId="0" applyFont="1" applyFill="1" applyBorder="1" applyAlignment="1">
      <alignment horizontal="left" vertical="center" wrapText="1" readingOrder="1"/>
    </xf>
    <xf numFmtId="0" fontId="36" fillId="20" borderId="23" xfId="0" applyFont="1" applyFill="1" applyBorder="1" applyAlignment="1">
      <alignment horizontal="left" vertical="center" wrapText="1" readingOrder="1"/>
    </xf>
    <xf numFmtId="0" fontId="37" fillId="20" borderId="25" xfId="0" applyFont="1" applyFill="1" applyBorder="1" applyAlignment="1">
      <alignment horizontal="left" vertical="center" wrapText="1" readingOrder="1"/>
    </xf>
    <xf numFmtId="0" fontId="37" fillId="20" borderId="24" xfId="0" applyFont="1" applyFill="1" applyBorder="1" applyAlignment="1">
      <alignment horizontal="left" vertical="center" wrapText="1" readingOrder="1"/>
    </xf>
    <xf numFmtId="0" fontId="38" fillId="20" borderId="13" xfId="0" applyFont="1" applyFill="1" applyBorder="1" applyAlignment="1">
      <alignment horizontal="left" vertical="center" wrapText="1" readingOrder="1"/>
    </xf>
    <xf numFmtId="0" fontId="38" fillId="20" borderId="13" xfId="0" applyFont="1" applyFill="1" applyBorder="1" applyAlignment="1">
      <alignment horizontal="left" vertical="top" wrapText="1" readingOrder="1"/>
    </xf>
    <xf numFmtId="0" fontId="34" fillId="0" borderId="25" xfId="0" applyFont="1" applyBorder="1" applyAlignment="1">
      <alignment wrapText="1"/>
    </xf>
    <xf numFmtId="0" fontId="35" fillId="20" borderId="13" xfId="0" applyFont="1" applyFill="1" applyBorder="1" applyAlignment="1">
      <alignment horizontal="left" vertical="center" wrapText="1" readingOrder="1"/>
    </xf>
    <xf numFmtId="0" fontId="36" fillId="20" borderId="13" xfId="0" applyFont="1" applyFill="1" applyBorder="1" applyAlignment="1">
      <alignment horizontal="left" vertical="center" wrapText="1" readingOrder="1"/>
    </xf>
    <xf numFmtId="0" fontId="42" fillId="0" borderId="13" xfId="0" applyFont="1" applyBorder="1" applyAlignment="1">
      <alignment horizontal="center" vertical="center" wrapText="1" readingOrder="1"/>
    </xf>
    <xf numFmtId="14" fontId="42" fillId="0" borderId="13" xfId="0" applyNumberFormat="1" applyFont="1" applyBorder="1" applyAlignment="1">
      <alignment horizontal="center" vertical="center" wrapText="1" readingOrder="1"/>
    </xf>
    <xf numFmtId="0" fontId="42" fillId="0" borderId="13" xfId="0" applyFont="1" applyBorder="1" applyAlignment="1">
      <alignment horizontal="left" vertical="center" wrapText="1" readingOrder="1"/>
    </xf>
    <xf numFmtId="0" fontId="43" fillId="0" borderId="13" xfId="0" applyFont="1" applyBorder="1" applyAlignment="1">
      <alignment horizontal="left" vertical="center" wrapText="1" readingOrder="1"/>
    </xf>
    <xf numFmtId="0" fontId="44" fillId="0" borderId="13" xfId="0" applyFont="1" applyBorder="1" applyAlignment="1">
      <alignment horizontal="left" vertical="center" wrapText="1" readingOrder="1"/>
    </xf>
    <xf numFmtId="0" fontId="44" fillId="0" borderId="13" xfId="0" applyFont="1" applyBorder="1" applyAlignment="1">
      <alignment horizontal="center" vertical="center" wrapText="1" readingOrder="1"/>
    </xf>
    <xf numFmtId="14" fontId="10" fillId="0" borderId="17" xfId="0" applyNumberFormat="1" applyFont="1" applyBorder="1" applyAlignment="1">
      <alignment horizontal="center" vertical="center"/>
    </xf>
    <xf numFmtId="0" fontId="39" fillId="0" borderId="23" xfId="0" applyFont="1" applyBorder="1" applyAlignment="1">
      <alignment horizontal="left" vertical="center" wrapText="1" readingOrder="1"/>
    </xf>
    <xf numFmtId="0" fontId="39" fillId="0" borderId="25" xfId="0" applyFont="1" applyBorder="1" applyAlignment="1">
      <alignment horizontal="left" vertical="center" wrapText="1" readingOrder="1"/>
    </xf>
    <xf numFmtId="0" fontId="39" fillId="0" borderId="24" xfId="0" applyFont="1" applyBorder="1" applyAlignment="1">
      <alignment horizontal="left" vertical="center" wrapText="1" readingOrder="1"/>
    </xf>
    <xf numFmtId="0" fontId="40" fillId="0" borderId="26" xfId="0" applyFont="1" applyBorder="1" applyAlignment="1">
      <alignment horizontal="left" wrapText="1" readingOrder="1"/>
    </xf>
    <xf numFmtId="0" fontId="40" fillId="0" borderId="27" xfId="0" applyFont="1" applyBorder="1" applyAlignment="1">
      <alignment horizontal="left" wrapText="1" readingOrder="1"/>
    </xf>
    <xf numFmtId="0" fontId="40" fillId="0" borderId="28" xfId="0" applyFont="1" applyBorder="1" applyAlignment="1">
      <alignment horizontal="left" wrapText="1" readingOrder="1"/>
    </xf>
    <xf numFmtId="0" fontId="40" fillId="0" borderId="29" xfId="0" applyFont="1" applyBorder="1" applyAlignment="1">
      <alignment horizontal="left" wrapText="1" readingOrder="1"/>
    </xf>
    <xf numFmtId="0" fontId="40" fillId="0" borderId="0" xfId="0" applyFont="1" applyBorder="1" applyAlignment="1">
      <alignment horizontal="left" wrapText="1" readingOrder="1"/>
    </xf>
    <xf numFmtId="0" fontId="40" fillId="0" borderId="14" xfId="0" applyFont="1" applyBorder="1" applyAlignment="1">
      <alignment horizontal="left" wrapText="1" readingOrder="1"/>
    </xf>
    <xf numFmtId="0" fontId="40" fillId="0" borderId="30" xfId="0" applyFont="1" applyBorder="1" applyAlignment="1">
      <alignment horizontal="left" wrapText="1" readingOrder="1"/>
    </xf>
    <xf numFmtId="0" fontId="40" fillId="0" borderId="31" xfId="0" applyFont="1" applyBorder="1" applyAlignment="1">
      <alignment horizontal="left" wrapText="1" readingOrder="1"/>
    </xf>
    <xf numFmtId="0" fontId="40" fillId="0" borderId="32" xfId="0" applyFont="1" applyBorder="1" applyAlignment="1">
      <alignment horizontal="left" wrapText="1" readingOrder="1"/>
    </xf>
    <xf numFmtId="14" fontId="41" fillId="0" borderId="23" xfId="0" applyNumberFormat="1" applyFont="1" applyBorder="1" applyAlignment="1">
      <alignment horizontal="left" vertical="center" wrapText="1" readingOrder="1"/>
    </xf>
    <xf numFmtId="14" fontId="41" fillId="0" borderId="25" xfId="0" applyNumberFormat="1" applyFont="1" applyBorder="1" applyAlignment="1">
      <alignment horizontal="left" vertical="center" wrapText="1" readingOrder="1"/>
    </xf>
    <xf numFmtId="14" fontId="41" fillId="0" borderId="24" xfId="0" applyNumberFormat="1" applyFont="1" applyBorder="1" applyAlignment="1">
      <alignment horizontal="left" vertical="center" wrapText="1" readingOrder="1"/>
    </xf>
    <xf numFmtId="0" fontId="41" fillId="0" borderId="23" xfId="0" applyFont="1" applyBorder="1" applyAlignment="1">
      <alignment horizontal="left" vertical="center" wrapText="1" readingOrder="1"/>
    </xf>
    <xf numFmtId="0" fontId="41" fillId="0" borderId="25" xfId="0" applyFont="1" applyBorder="1" applyAlignment="1">
      <alignment horizontal="left" vertical="center" wrapText="1" readingOrder="1"/>
    </xf>
    <xf numFmtId="0" fontId="41" fillId="0" borderId="24" xfId="0" applyFont="1" applyBorder="1" applyAlignment="1">
      <alignment horizontal="left" vertical="center" wrapText="1" readingOrder="1"/>
    </xf>
    <xf numFmtId="0" fontId="26" fillId="24" borderId="5" xfId="0" applyFont="1" applyFill="1" applyBorder="1" applyAlignment="1">
      <alignment horizontal="left" vertical="center" wrapText="1"/>
    </xf>
    <xf numFmtId="0" fontId="26" fillId="24" borderId="6" xfId="0" applyFont="1" applyFill="1" applyBorder="1" applyAlignment="1">
      <alignment horizontal="left" vertical="center" wrapText="1"/>
    </xf>
    <xf numFmtId="0" fontId="26" fillId="24" borderId="7" xfId="0" applyFont="1" applyFill="1" applyBorder="1" applyAlignment="1">
      <alignment horizontal="left" vertical="center" wrapText="1"/>
    </xf>
    <xf numFmtId="0" fontId="22" fillId="20" borderId="3" xfId="0" applyFont="1" applyFill="1" applyBorder="1" applyAlignment="1">
      <alignment horizontal="center" vertical="center" wrapText="1"/>
    </xf>
    <xf numFmtId="0" fontId="22" fillId="20" borderId="2" xfId="0" applyFont="1" applyFill="1" applyBorder="1" applyAlignment="1">
      <alignment horizontal="center" vertical="center" wrapText="1"/>
    </xf>
    <xf numFmtId="0" fontId="22" fillId="20" borderId="4" xfId="0" applyFont="1" applyFill="1" applyBorder="1" applyAlignment="1">
      <alignment horizontal="center" vertical="center" wrapText="1"/>
    </xf>
    <xf numFmtId="0" fontId="24" fillId="24" borderId="8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14" fontId="24" fillId="24" borderId="1" xfId="0" applyNumberFormat="1" applyFont="1" applyFill="1" applyBorder="1" applyAlignment="1">
      <alignment horizontal="left" vertical="center" wrapText="1"/>
    </xf>
    <xf numFmtId="0" fontId="25" fillId="24" borderId="19" xfId="0" applyFont="1" applyFill="1" applyBorder="1" applyAlignment="1">
      <alignment horizontal="left" vertical="center" wrapText="1"/>
    </xf>
    <xf numFmtId="0" fontId="25" fillId="24" borderId="20" xfId="0" applyFont="1" applyFill="1" applyBorder="1" applyAlignment="1">
      <alignment horizontal="left" vertical="center" wrapText="1"/>
    </xf>
    <xf numFmtId="0" fontId="25" fillId="24" borderId="3" xfId="0" applyFont="1" applyFill="1" applyBorder="1" applyAlignment="1">
      <alignment horizontal="left" vertical="center" wrapText="1"/>
    </xf>
    <xf numFmtId="0" fontId="25" fillId="24" borderId="2" xfId="0" applyFont="1" applyFill="1" applyBorder="1" applyAlignment="1">
      <alignment horizontal="left" vertical="center" wrapText="1"/>
    </xf>
    <xf numFmtId="0" fontId="25" fillId="24" borderId="4" xfId="0" applyFont="1" applyFill="1" applyBorder="1" applyAlignment="1">
      <alignment horizontal="left" vertical="center" wrapText="1"/>
    </xf>
    <xf numFmtId="0" fontId="12" fillId="7" borderId="3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left" vertical="center" indent="1"/>
    </xf>
    <xf numFmtId="0" fontId="16" fillId="3" borderId="15" xfId="0" applyFont="1" applyFill="1" applyBorder="1" applyAlignment="1">
      <alignment horizontal="left" vertical="center" indent="1"/>
    </xf>
    <xf numFmtId="17" fontId="18" fillId="20" borderId="13" xfId="0" applyNumberFormat="1" applyFont="1" applyFill="1" applyBorder="1" applyAlignment="1">
      <alignment horizontal="left" vertical="center" wrapText="1" indent="1" readingOrder="1"/>
    </xf>
    <xf numFmtId="1" fontId="6" fillId="8" borderId="8" xfId="0" applyNumberFormat="1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14" fontId="6" fillId="8" borderId="8" xfId="0" applyNumberFormat="1" applyFont="1" applyFill="1" applyBorder="1" applyAlignment="1">
      <alignment horizontal="center" vertical="center"/>
    </xf>
    <xf numFmtId="0" fontId="30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FF0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ysClr val="windowText" lastClr="000000"/>
                </a:solidFill>
              </a:rPr>
              <a:t>Volumes</a:t>
            </a:r>
            <a:r>
              <a:rPr lang="pt-BR" sz="2000" baseline="0">
                <a:solidFill>
                  <a:sysClr val="windowText" lastClr="000000"/>
                </a:solidFill>
              </a:rPr>
              <a:t> B2C -</a:t>
            </a:r>
            <a:r>
              <a:rPr lang="pt-BR" sz="2000">
                <a:solidFill>
                  <a:sysClr val="windowText" lastClr="000000"/>
                </a:solidFill>
              </a:rPr>
              <a:t> JUNHO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B2C!$G$1</c:f>
              <c:strCache>
                <c:ptCount val="1"/>
                <c:pt idx="0">
                  <c:v>Real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solidFill>
                <a:schemeClr val="accent4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B2C!$A$2:$A$32</c15:sqref>
                  </c15:fullRef>
                </c:ext>
              </c:extLst>
              <c:f>B2C!$A$2:$A$31</c:f>
              <c:numCache>
                <c:formatCode>m/d/yyyy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B2C!$G$2:$G$32</c15:sqref>
                  </c15:fullRef>
                </c:ext>
              </c:extLst>
              <c:f>B2C!$G$2:$G$31</c:f>
              <c:numCache>
                <c:formatCode>_-* #,##0.0_-;\-* #,##0.0_-;_-* "-"??_-;_-@_-</c:formatCode>
                <c:ptCount val="30"/>
                <c:pt idx="0">
                  <c:v>0</c:v>
                </c:pt>
                <c:pt idx="1">
                  <c:v>3.137</c:v>
                </c:pt>
                <c:pt idx="2">
                  <c:v>2.7240000000000002</c:v>
                </c:pt>
                <c:pt idx="3">
                  <c:v>2.6850000000000001</c:v>
                </c:pt>
                <c:pt idx="4">
                  <c:v>3.1110000000000002</c:v>
                </c:pt>
                <c:pt idx="5">
                  <c:v>2.0270000000000001</c:v>
                </c:pt>
                <c:pt idx="6">
                  <c:v>2.512</c:v>
                </c:pt>
                <c:pt idx="7">
                  <c:v>0</c:v>
                </c:pt>
                <c:pt idx="8">
                  <c:v>1.835</c:v>
                </c:pt>
                <c:pt idx="9">
                  <c:v>2.6480000000000001</c:v>
                </c:pt>
                <c:pt idx="10">
                  <c:v>2.9660000000000002</c:v>
                </c:pt>
                <c:pt idx="11">
                  <c:v>2.6930000000000001</c:v>
                </c:pt>
                <c:pt idx="12">
                  <c:v>3.0990000000000002</c:v>
                </c:pt>
                <c:pt idx="13">
                  <c:v>2.3639999999999999</c:v>
                </c:pt>
                <c:pt idx="14">
                  <c:v>0</c:v>
                </c:pt>
                <c:pt idx="15">
                  <c:v>3.2090000000000001</c:v>
                </c:pt>
                <c:pt idx="16">
                  <c:v>2.6230000000000002</c:v>
                </c:pt>
                <c:pt idx="17">
                  <c:v>2.7040000000000002</c:v>
                </c:pt>
                <c:pt idx="18">
                  <c:v>2.7879999999999998</c:v>
                </c:pt>
                <c:pt idx="19">
                  <c:v>2.5659999999999998</c:v>
                </c:pt>
                <c:pt idx="20">
                  <c:v>3.052</c:v>
                </c:pt>
                <c:pt idx="21">
                  <c:v>0</c:v>
                </c:pt>
                <c:pt idx="22">
                  <c:v>2.6389999999999998</c:v>
                </c:pt>
                <c:pt idx="23">
                  <c:v>2.512</c:v>
                </c:pt>
                <c:pt idx="24">
                  <c:v>3.145</c:v>
                </c:pt>
                <c:pt idx="25">
                  <c:v>2.2669999999999999</c:v>
                </c:pt>
                <c:pt idx="26">
                  <c:v>2.7530000000000001</c:v>
                </c:pt>
                <c:pt idx="27">
                  <c:v>2.222</c:v>
                </c:pt>
                <c:pt idx="28">
                  <c:v>0</c:v>
                </c:pt>
                <c:pt idx="29">
                  <c:v>2.835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2-4A1B-B6FD-989F40AD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695696"/>
        <c:axId val="1569696528"/>
      </c:barChart>
      <c:lineChart>
        <c:grouping val="standard"/>
        <c:varyColors val="0"/>
        <c:ser>
          <c:idx val="0"/>
          <c:order val="0"/>
          <c:tx>
            <c:strRef>
              <c:f>B2C!$E$1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B2C!$A$2:$A$32</c15:sqref>
                  </c15:fullRef>
                </c:ext>
              </c:extLst>
              <c:f>B2C!$A$2:$A$31</c:f>
              <c:numCache>
                <c:formatCode>m/d/yyyy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B2C!$E$2:$E$32</c15:sqref>
                  </c15:fullRef>
                </c:ext>
              </c:extLst>
              <c:f>B2C!$E$2:$E$31</c:f>
              <c:numCache>
                <c:formatCode>_-* #,##0.0_-;\-* #,##0.0_-;_-* "-"??_-;_-@_-</c:formatCode>
                <c:ptCount val="30"/>
                <c:pt idx="0">
                  <c:v>0</c:v>
                </c:pt>
                <c:pt idx="1">
                  <c:v>3.125</c:v>
                </c:pt>
                <c:pt idx="2">
                  <c:v>2.85</c:v>
                </c:pt>
                <c:pt idx="3">
                  <c:v>3.351</c:v>
                </c:pt>
                <c:pt idx="4">
                  <c:v>3.25</c:v>
                </c:pt>
                <c:pt idx="5">
                  <c:v>2.7559999999999998</c:v>
                </c:pt>
                <c:pt idx="6">
                  <c:v>2.9940000000000002</c:v>
                </c:pt>
                <c:pt idx="7">
                  <c:v>0</c:v>
                </c:pt>
                <c:pt idx="8">
                  <c:v>3.1</c:v>
                </c:pt>
                <c:pt idx="9">
                  <c:v>2.7850000000000001</c:v>
                </c:pt>
                <c:pt idx="10">
                  <c:v>3.4849999999999999</c:v>
                </c:pt>
                <c:pt idx="11">
                  <c:v>2.8420000000000001</c:v>
                </c:pt>
                <c:pt idx="12">
                  <c:v>2.645</c:v>
                </c:pt>
                <c:pt idx="13">
                  <c:v>3.12</c:v>
                </c:pt>
                <c:pt idx="14">
                  <c:v>0</c:v>
                </c:pt>
                <c:pt idx="15">
                  <c:v>2.9950000000000001</c:v>
                </c:pt>
                <c:pt idx="16">
                  <c:v>2.8450000000000002</c:v>
                </c:pt>
                <c:pt idx="17">
                  <c:v>3.4980000000000002</c:v>
                </c:pt>
                <c:pt idx="18">
                  <c:v>2.35</c:v>
                </c:pt>
                <c:pt idx="19">
                  <c:v>2.25</c:v>
                </c:pt>
                <c:pt idx="20">
                  <c:v>2.3639999999999999</c:v>
                </c:pt>
                <c:pt idx="21">
                  <c:v>0</c:v>
                </c:pt>
                <c:pt idx="22">
                  <c:v>2.875</c:v>
                </c:pt>
                <c:pt idx="23">
                  <c:v>2.698</c:v>
                </c:pt>
                <c:pt idx="24">
                  <c:v>3.12</c:v>
                </c:pt>
                <c:pt idx="25">
                  <c:v>2.12</c:v>
                </c:pt>
                <c:pt idx="26">
                  <c:v>2.2519999999999998</c:v>
                </c:pt>
                <c:pt idx="27">
                  <c:v>2.7850000000000001</c:v>
                </c:pt>
                <c:pt idx="28">
                  <c:v>0</c:v>
                </c:pt>
                <c:pt idx="29">
                  <c:v>2.4350000000000001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2-4A1B-B6FD-989F40AD9627}"/>
            </c:ext>
          </c:extLst>
        </c:ser>
        <c:ser>
          <c:idx val="2"/>
          <c:order val="2"/>
          <c:tx>
            <c:strRef>
              <c:f>B2C!$F$1</c:f>
              <c:strCache>
                <c:ptCount val="1"/>
                <c:pt idx="0">
                  <c:v>+25%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B2C!$A$2:$A$32</c15:sqref>
                  </c15:fullRef>
                </c:ext>
              </c:extLst>
              <c:f>B2C!$A$2:$A$31</c:f>
              <c:numCache>
                <c:formatCode>m/d/yyyy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B2C!$F$2:$F$32</c15:sqref>
                  </c15:fullRef>
                </c:ext>
              </c:extLst>
              <c:f>B2C!$F$2:$F$31</c:f>
              <c:numCache>
                <c:formatCode>_-* #,##0.0_-;\-* #,##0.0_-;_-* "-"??_-;_-@_-</c:formatCode>
                <c:ptCount val="30"/>
                <c:pt idx="0">
                  <c:v>0</c:v>
                </c:pt>
                <c:pt idx="1">
                  <c:v>3.90625</c:v>
                </c:pt>
                <c:pt idx="2">
                  <c:v>3.5625</c:v>
                </c:pt>
                <c:pt idx="3">
                  <c:v>4.1887499999999998</c:v>
                </c:pt>
                <c:pt idx="4">
                  <c:v>4.0625</c:v>
                </c:pt>
                <c:pt idx="5">
                  <c:v>3.4449999999999998</c:v>
                </c:pt>
                <c:pt idx="6">
                  <c:v>3.7425000000000002</c:v>
                </c:pt>
                <c:pt idx="7">
                  <c:v>0</c:v>
                </c:pt>
                <c:pt idx="8">
                  <c:v>3.875</c:v>
                </c:pt>
                <c:pt idx="9">
                  <c:v>3.4812500000000002</c:v>
                </c:pt>
                <c:pt idx="10">
                  <c:v>4.3562500000000002</c:v>
                </c:pt>
                <c:pt idx="11">
                  <c:v>3.5525000000000002</c:v>
                </c:pt>
                <c:pt idx="12">
                  <c:v>3.3062499999999999</c:v>
                </c:pt>
                <c:pt idx="13">
                  <c:v>3.9</c:v>
                </c:pt>
                <c:pt idx="14">
                  <c:v>0</c:v>
                </c:pt>
                <c:pt idx="15">
                  <c:v>3.7437499999999999</c:v>
                </c:pt>
                <c:pt idx="16">
                  <c:v>3.5562499999999999</c:v>
                </c:pt>
                <c:pt idx="17">
                  <c:v>4.3724999999999996</c:v>
                </c:pt>
                <c:pt idx="18">
                  <c:v>2.9375</c:v>
                </c:pt>
                <c:pt idx="19">
                  <c:v>2.8125</c:v>
                </c:pt>
                <c:pt idx="20">
                  <c:v>2.9550000000000001</c:v>
                </c:pt>
                <c:pt idx="21">
                  <c:v>0</c:v>
                </c:pt>
                <c:pt idx="22">
                  <c:v>3.59375</c:v>
                </c:pt>
                <c:pt idx="23">
                  <c:v>3.3725000000000001</c:v>
                </c:pt>
                <c:pt idx="24">
                  <c:v>3.9</c:v>
                </c:pt>
                <c:pt idx="25">
                  <c:v>2.65</c:v>
                </c:pt>
                <c:pt idx="26">
                  <c:v>2.8149999999999999</c:v>
                </c:pt>
                <c:pt idx="27">
                  <c:v>3.4812500000000002</c:v>
                </c:pt>
                <c:pt idx="28">
                  <c:v>0</c:v>
                </c:pt>
                <c:pt idx="29">
                  <c:v>3.0437500000000002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2-4A1B-B6FD-989F40AD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695696"/>
        <c:axId val="1569696528"/>
      </c:lineChart>
      <c:dateAx>
        <c:axId val="1569695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696528"/>
        <c:crosses val="autoZero"/>
        <c:auto val="1"/>
        <c:lblOffset val="100"/>
        <c:baseTimeUnit val="days"/>
      </c:dateAx>
      <c:valAx>
        <c:axId val="1569696528"/>
        <c:scaling>
          <c:orientation val="minMax"/>
        </c:scaling>
        <c:delete val="1"/>
        <c:axPos val="l"/>
        <c:numFmt formatCode="_-* #,##0.0_-;\-* #,##0.0_-;_-* &quot;-&quot;??_-;_-@_-" sourceLinked="1"/>
        <c:majorTickMark val="none"/>
        <c:minorTickMark val="none"/>
        <c:tickLblPos val="nextTo"/>
        <c:crossAx val="156969569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>
      <a:solidFill>
        <a:sysClr val="windowText" lastClr="000000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Complains dia a</a:t>
            </a:r>
            <a:r>
              <a:rPr lang="en-US" baseline="0">
                <a:solidFill>
                  <a:sysClr val="windowText" lastClr="000000"/>
                </a:solidFill>
              </a:rPr>
              <a:t> dia - Nespresso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279041171752006"/>
          <c:y val="1.6395119805401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Complains!$M$1</c:f>
              <c:strCache>
                <c:ptCount val="1"/>
                <c:pt idx="0">
                  <c:v>Complains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Complains!$L$2:$L$186</c:f>
              <c:numCache>
                <c:formatCode>m/d/yyyy</c:formatCode>
                <c:ptCount val="18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44934</c:v>
                </c:pt>
                <c:pt idx="7">
                  <c:v>44935</c:v>
                </c:pt>
                <c:pt idx="8">
                  <c:v>44936</c:v>
                </c:pt>
                <c:pt idx="9">
                  <c:v>44937</c:v>
                </c:pt>
                <c:pt idx="10">
                  <c:v>44938</c:v>
                </c:pt>
                <c:pt idx="11">
                  <c:v>44939</c:v>
                </c:pt>
                <c:pt idx="12">
                  <c:v>44940</c:v>
                </c:pt>
                <c:pt idx="13">
                  <c:v>44941</c:v>
                </c:pt>
                <c:pt idx="14">
                  <c:v>44942</c:v>
                </c:pt>
                <c:pt idx="15">
                  <c:v>44943</c:v>
                </c:pt>
                <c:pt idx="16">
                  <c:v>44944</c:v>
                </c:pt>
                <c:pt idx="17">
                  <c:v>44945</c:v>
                </c:pt>
                <c:pt idx="18">
                  <c:v>44946</c:v>
                </c:pt>
                <c:pt idx="19">
                  <c:v>44947</c:v>
                </c:pt>
                <c:pt idx="20">
                  <c:v>44948</c:v>
                </c:pt>
                <c:pt idx="21">
                  <c:v>44949</c:v>
                </c:pt>
                <c:pt idx="22">
                  <c:v>44950</c:v>
                </c:pt>
                <c:pt idx="23">
                  <c:v>44951</c:v>
                </c:pt>
                <c:pt idx="24">
                  <c:v>44952</c:v>
                </c:pt>
                <c:pt idx="25">
                  <c:v>44953</c:v>
                </c:pt>
                <c:pt idx="26">
                  <c:v>44954</c:v>
                </c:pt>
                <c:pt idx="27">
                  <c:v>44955</c:v>
                </c:pt>
                <c:pt idx="28">
                  <c:v>44956</c:v>
                </c:pt>
                <c:pt idx="29">
                  <c:v>44957</c:v>
                </c:pt>
                <c:pt idx="30">
                  <c:v>44958</c:v>
                </c:pt>
                <c:pt idx="31">
                  <c:v>44959</c:v>
                </c:pt>
                <c:pt idx="32">
                  <c:v>44960</c:v>
                </c:pt>
                <c:pt idx="33">
                  <c:v>44961</c:v>
                </c:pt>
                <c:pt idx="34">
                  <c:v>44962</c:v>
                </c:pt>
                <c:pt idx="35">
                  <c:v>44963</c:v>
                </c:pt>
                <c:pt idx="36">
                  <c:v>44964</c:v>
                </c:pt>
                <c:pt idx="37">
                  <c:v>44965</c:v>
                </c:pt>
                <c:pt idx="38">
                  <c:v>44966</c:v>
                </c:pt>
                <c:pt idx="39">
                  <c:v>44967</c:v>
                </c:pt>
                <c:pt idx="40">
                  <c:v>44968</c:v>
                </c:pt>
                <c:pt idx="41">
                  <c:v>44969</c:v>
                </c:pt>
                <c:pt idx="42">
                  <c:v>44970</c:v>
                </c:pt>
                <c:pt idx="43">
                  <c:v>44971</c:v>
                </c:pt>
                <c:pt idx="44">
                  <c:v>44972</c:v>
                </c:pt>
                <c:pt idx="45">
                  <c:v>44973</c:v>
                </c:pt>
                <c:pt idx="46">
                  <c:v>44974</c:v>
                </c:pt>
                <c:pt idx="47">
                  <c:v>44975</c:v>
                </c:pt>
                <c:pt idx="48">
                  <c:v>44976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44982</c:v>
                </c:pt>
                <c:pt idx="55">
                  <c:v>44983</c:v>
                </c:pt>
                <c:pt idx="56">
                  <c:v>44984</c:v>
                </c:pt>
                <c:pt idx="57">
                  <c:v>44985</c:v>
                </c:pt>
                <c:pt idx="58">
                  <c:v>44986</c:v>
                </c:pt>
                <c:pt idx="59">
                  <c:v>44987</c:v>
                </c:pt>
                <c:pt idx="60">
                  <c:v>44988</c:v>
                </c:pt>
                <c:pt idx="61">
                  <c:v>44989</c:v>
                </c:pt>
                <c:pt idx="62">
                  <c:v>44990</c:v>
                </c:pt>
                <c:pt idx="63">
                  <c:v>44991</c:v>
                </c:pt>
                <c:pt idx="64">
                  <c:v>44992</c:v>
                </c:pt>
                <c:pt idx="65">
                  <c:v>44993</c:v>
                </c:pt>
                <c:pt idx="66">
                  <c:v>44994</c:v>
                </c:pt>
                <c:pt idx="67">
                  <c:v>44995</c:v>
                </c:pt>
                <c:pt idx="68">
                  <c:v>44996</c:v>
                </c:pt>
                <c:pt idx="69">
                  <c:v>44997</c:v>
                </c:pt>
                <c:pt idx="70">
                  <c:v>44998</c:v>
                </c:pt>
                <c:pt idx="71">
                  <c:v>44999</c:v>
                </c:pt>
                <c:pt idx="72">
                  <c:v>45000</c:v>
                </c:pt>
                <c:pt idx="73">
                  <c:v>45001</c:v>
                </c:pt>
                <c:pt idx="74">
                  <c:v>45002</c:v>
                </c:pt>
                <c:pt idx="75">
                  <c:v>45003</c:v>
                </c:pt>
                <c:pt idx="76">
                  <c:v>45005</c:v>
                </c:pt>
                <c:pt idx="77">
                  <c:v>45006</c:v>
                </c:pt>
                <c:pt idx="78">
                  <c:v>45007</c:v>
                </c:pt>
                <c:pt idx="79">
                  <c:v>45008</c:v>
                </c:pt>
                <c:pt idx="80">
                  <c:v>45009</c:v>
                </c:pt>
                <c:pt idx="81">
                  <c:v>45010</c:v>
                </c:pt>
                <c:pt idx="82">
                  <c:v>45011</c:v>
                </c:pt>
                <c:pt idx="83">
                  <c:v>45012</c:v>
                </c:pt>
                <c:pt idx="84">
                  <c:v>45013</c:v>
                </c:pt>
                <c:pt idx="85">
                  <c:v>45014</c:v>
                </c:pt>
                <c:pt idx="86">
                  <c:v>45015</c:v>
                </c:pt>
                <c:pt idx="87">
                  <c:v>45016</c:v>
                </c:pt>
                <c:pt idx="88">
                  <c:v>45017</c:v>
                </c:pt>
                <c:pt idx="89">
                  <c:v>45018</c:v>
                </c:pt>
                <c:pt idx="90">
                  <c:v>45019</c:v>
                </c:pt>
                <c:pt idx="91">
                  <c:v>45020</c:v>
                </c:pt>
                <c:pt idx="92">
                  <c:v>45021</c:v>
                </c:pt>
                <c:pt idx="93">
                  <c:v>45022</c:v>
                </c:pt>
                <c:pt idx="94">
                  <c:v>45023</c:v>
                </c:pt>
                <c:pt idx="95">
                  <c:v>45026</c:v>
                </c:pt>
                <c:pt idx="96">
                  <c:v>45027</c:v>
                </c:pt>
                <c:pt idx="97">
                  <c:v>45028</c:v>
                </c:pt>
                <c:pt idx="98">
                  <c:v>45029</c:v>
                </c:pt>
                <c:pt idx="99">
                  <c:v>45030</c:v>
                </c:pt>
                <c:pt idx="100">
                  <c:v>45031</c:v>
                </c:pt>
                <c:pt idx="101">
                  <c:v>45032</c:v>
                </c:pt>
                <c:pt idx="102">
                  <c:v>45033</c:v>
                </c:pt>
                <c:pt idx="103">
                  <c:v>45034</c:v>
                </c:pt>
                <c:pt idx="104">
                  <c:v>45035</c:v>
                </c:pt>
                <c:pt idx="105">
                  <c:v>45036</c:v>
                </c:pt>
                <c:pt idx="106">
                  <c:v>45037</c:v>
                </c:pt>
                <c:pt idx="107">
                  <c:v>45039</c:v>
                </c:pt>
                <c:pt idx="108">
                  <c:v>45040</c:v>
                </c:pt>
                <c:pt idx="109">
                  <c:v>45041</c:v>
                </c:pt>
                <c:pt idx="110">
                  <c:v>45042</c:v>
                </c:pt>
                <c:pt idx="111">
                  <c:v>45044</c:v>
                </c:pt>
                <c:pt idx="112">
                  <c:v>45045</c:v>
                </c:pt>
                <c:pt idx="113">
                  <c:v>45046</c:v>
                </c:pt>
                <c:pt idx="114">
                  <c:v>45048</c:v>
                </c:pt>
                <c:pt idx="115">
                  <c:v>45049</c:v>
                </c:pt>
                <c:pt idx="116">
                  <c:v>45050</c:v>
                </c:pt>
                <c:pt idx="117">
                  <c:v>45051</c:v>
                </c:pt>
                <c:pt idx="118">
                  <c:v>45052</c:v>
                </c:pt>
                <c:pt idx="119">
                  <c:v>45053</c:v>
                </c:pt>
                <c:pt idx="120">
                  <c:v>45054</c:v>
                </c:pt>
                <c:pt idx="121">
                  <c:v>45055</c:v>
                </c:pt>
                <c:pt idx="122">
                  <c:v>45056</c:v>
                </c:pt>
                <c:pt idx="123">
                  <c:v>45058</c:v>
                </c:pt>
                <c:pt idx="124">
                  <c:v>45060</c:v>
                </c:pt>
                <c:pt idx="125">
                  <c:v>45062</c:v>
                </c:pt>
                <c:pt idx="126">
                  <c:v>45064</c:v>
                </c:pt>
                <c:pt idx="127">
                  <c:v>45065</c:v>
                </c:pt>
                <c:pt idx="128">
                  <c:v>45066</c:v>
                </c:pt>
                <c:pt idx="129">
                  <c:v>45067</c:v>
                </c:pt>
                <c:pt idx="130">
                  <c:v>45068</c:v>
                </c:pt>
                <c:pt idx="131">
                  <c:v>45069</c:v>
                </c:pt>
                <c:pt idx="132">
                  <c:v>45070</c:v>
                </c:pt>
                <c:pt idx="133">
                  <c:v>45071</c:v>
                </c:pt>
                <c:pt idx="134">
                  <c:v>45072</c:v>
                </c:pt>
                <c:pt idx="135">
                  <c:v>45074</c:v>
                </c:pt>
                <c:pt idx="136">
                  <c:v>45075</c:v>
                </c:pt>
                <c:pt idx="137">
                  <c:v>45076</c:v>
                </c:pt>
                <c:pt idx="138">
                  <c:v>45077</c:v>
                </c:pt>
                <c:pt idx="139">
                  <c:v>45078</c:v>
                </c:pt>
                <c:pt idx="140">
                  <c:v>45079</c:v>
                </c:pt>
                <c:pt idx="141">
                  <c:v>45081</c:v>
                </c:pt>
                <c:pt idx="142">
                  <c:v>45082</c:v>
                </c:pt>
                <c:pt idx="143">
                  <c:v>45083</c:v>
                </c:pt>
                <c:pt idx="144">
                  <c:v>45084</c:v>
                </c:pt>
                <c:pt idx="145">
                  <c:v>45085</c:v>
                </c:pt>
                <c:pt idx="146">
                  <c:v>45086</c:v>
                </c:pt>
                <c:pt idx="147">
                  <c:v>45087</c:v>
                </c:pt>
                <c:pt idx="148">
                  <c:v>45088</c:v>
                </c:pt>
                <c:pt idx="149">
                  <c:v>45089</c:v>
                </c:pt>
                <c:pt idx="150">
                  <c:v>45090</c:v>
                </c:pt>
                <c:pt idx="151">
                  <c:v>45091</c:v>
                </c:pt>
                <c:pt idx="152">
                  <c:v>45092</c:v>
                </c:pt>
                <c:pt idx="153">
                  <c:v>45093</c:v>
                </c:pt>
                <c:pt idx="154">
                  <c:v>45094</c:v>
                </c:pt>
                <c:pt idx="155">
                  <c:v>45095</c:v>
                </c:pt>
                <c:pt idx="156">
                  <c:v>45096</c:v>
                </c:pt>
                <c:pt idx="157">
                  <c:v>45097</c:v>
                </c:pt>
                <c:pt idx="158">
                  <c:v>45098</c:v>
                </c:pt>
                <c:pt idx="159">
                  <c:v>45099</c:v>
                </c:pt>
                <c:pt idx="160">
                  <c:v>45100</c:v>
                </c:pt>
                <c:pt idx="161">
                  <c:v>45101</c:v>
                </c:pt>
                <c:pt idx="162">
                  <c:v>45102</c:v>
                </c:pt>
                <c:pt idx="163">
                  <c:v>45103</c:v>
                </c:pt>
                <c:pt idx="164">
                  <c:v>45104</c:v>
                </c:pt>
                <c:pt idx="165">
                  <c:v>45105</c:v>
                </c:pt>
                <c:pt idx="166">
                  <c:v>45109</c:v>
                </c:pt>
                <c:pt idx="167">
                  <c:v>45110</c:v>
                </c:pt>
                <c:pt idx="168">
                  <c:v>45111</c:v>
                </c:pt>
                <c:pt idx="169">
                  <c:v>45112</c:v>
                </c:pt>
                <c:pt idx="170">
                  <c:v>45113</c:v>
                </c:pt>
                <c:pt idx="171">
                  <c:v>45114</c:v>
                </c:pt>
                <c:pt idx="172">
                  <c:v>45117</c:v>
                </c:pt>
                <c:pt idx="173">
                  <c:v>45118</c:v>
                </c:pt>
                <c:pt idx="174">
                  <c:v>45119</c:v>
                </c:pt>
                <c:pt idx="175">
                  <c:v>45120</c:v>
                </c:pt>
                <c:pt idx="176">
                  <c:v>45121</c:v>
                </c:pt>
                <c:pt idx="177">
                  <c:v>45122</c:v>
                </c:pt>
                <c:pt idx="178">
                  <c:v>45124</c:v>
                </c:pt>
                <c:pt idx="179">
                  <c:v>45125</c:v>
                </c:pt>
                <c:pt idx="180">
                  <c:v>45126</c:v>
                </c:pt>
                <c:pt idx="181">
                  <c:v>45127</c:v>
                </c:pt>
                <c:pt idx="182">
                  <c:v>45128</c:v>
                </c:pt>
                <c:pt idx="183">
                  <c:v>45129</c:v>
                </c:pt>
                <c:pt idx="184">
                  <c:v>45131</c:v>
                </c:pt>
              </c:numCache>
            </c:numRef>
          </c:cat>
          <c:val>
            <c:numRef>
              <c:f>Complains!$M$2:$M$186</c:f>
              <c:numCache>
                <c:formatCode>General</c:formatCode>
                <c:ptCount val="18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12</c:v>
                </c:pt>
                <c:pt idx="17">
                  <c:v>7</c:v>
                </c:pt>
                <c:pt idx="18">
                  <c:v>19</c:v>
                </c:pt>
                <c:pt idx="19">
                  <c:v>4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8</c:v>
                </c:pt>
                <c:pt idx="29">
                  <c:v>13</c:v>
                </c:pt>
                <c:pt idx="30">
                  <c:v>8</c:v>
                </c:pt>
                <c:pt idx="31">
                  <c:v>9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7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10</c:v>
                </c:pt>
                <c:pt idx="54">
                  <c:v>1</c:v>
                </c:pt>
                <c:pt idx="55">
                  <c:v>2</c:v>
                </c:pt>
                <c:pt idx="56">
                  <c:v>8</c:v>
                </c:pt>
                <c:pt idx="57">
                  <c:v>7</c:v>
                </c:pt>
                <c:pt idx="58">
                  <c:v>12</c:v>
                </c:pt>
                <c:pt idx="59">
                  <c:v>11</c:v>
                </c:pt>
                <c:pt idx="60">
                  <c:v>6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5</c:v>
                </c:pt>
                <c:pt idx="72">
                  <c:v>8</c:v>
                </c:pt>
                <c:pt idx="73">
                  <c:v>6</c:v>
                </c:pt>
                <c:pt idx="74">
                  <c:v>9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1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6</c:v>
                </c:pt>
                <c:pt idx="109">
                  <c:v>4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6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2</c:v>
                </c:pt>
                <c:pt idx="125">
                  <c:v>5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5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4</c:v>
                </c:pt>
                <c:pt idx="151">
                  <c:v>10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8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8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7</c:v>
                </c:pt>
                <c:pt idx="167">
                  <c:v>6</c:v>
                </c:pt>
                <c:pt idx="168">
                  <c:v>4</c:v>
                </c:pt>
                <c:pt idx="169">
                  <c:v>2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5</c:v>
                </c:pt>
                <c:pt idx="175">
                  <c:v>6</c:v>
                </c:pt>
                <c:pt idx="176">
                  <c:v>4</c:v>
                </c:pt>
                <c:pt idx="177">
                  <c:v>3</c:v>
                </c:pt>
                <c:pt idx="178">
                  <c:v>10</c:v>
                </c:pt>
                <c:pt idx="179">
                  <c:v>4</c:v>
                </c:pt>
                <c:pt idx="180">
                  <c:v>7</c:v>
                </c:pt>
                <c:pt idx="181">
                  <c:v>13</c:v>
                </c:pt>
                <c:pt idx="182">
                  <c:v>8</c:v>
                </c:pt>
                <c:pt idx="183">
                  <c:v>3</c:v>
                </c:pt>
                <c:pt idx="18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5-49A9-BE97-03C88813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4453024"/>
        <c:axId val="1024450528"/>
      </c:lineChart>
      <c:dateAx>
        <c:axId val="1024453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4450528"/>
        <c:crosses val="autoZero"/>
        <c:auto val="1"/>
        <c:lblOffset val="100"/>
        <c:baseTimeUnit val="days"/>
      </c:dateAx>
      <c:valAx>
        <c:axId val="102445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44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ysClr val="windowText" lastClr="000000"/>
                </a:solidFill>
              </a:rPr>
              <a:t>BTQ OTIFF</a:t>
            </a:r>
            <a:r>
              <a:rPr lang="pt-BR" sz="2000" baseline="0">
                <a:solidFill>
                  <a:sysClr val="windowText" lastClr="000000"/>
                </a:solidFill>
              </a:rPr>
              <a:t> -</a:t>
            </a:r>
            <a:r>
              <a:rPr lang="pt-BR" sz="2000">
                <a:solidFill>
                  <a:sysClr val="windowText" lastClr="000000"/>
                </a:solidFill>
              </a:rPr>
              <a:t> SETEMBRO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'Boutique OTIF'!$H$1</c:f>
              <c:strCache>
                <c:ptCount val="1"/>
                <c:pt idx="0">
                  <c:v>OTIFF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E1-434E-8681-F5D826C15D8F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'Boutique OTIF'!$A$2:$A$32</c:f>
              <c:numCache>
                <c:formatCode>m/d/yyyy</c:formatCode>
                <c:ptCount val="31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'Boutique OTIF'!$H$2:$H$32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0.88372093023255816</c:v>
                </c:pt>
                <c:pt idx="3">
                  <c:v>0.93333333333333335</c:v>
                </c:pt>
                <c:pt idx="4">
                  <c:v>0.94444444444444442</c:v>
                </c:pt>
                <c:pt idx="5">
                  <c:v>0.95180722891566261</c:v>
                </c:pt>
                <c:pt idx="6">
                  <c:v>0.95876288659793818</c:v>
                </c:pt>
                <c:pt idx="7">
                  <c:v>0.96172248803827753</c:v>
                </c:pt>
                <c:pt idx="8">
                  <c:v>0.96172248803827753</c:v>
                </c:pt>
                <c:pt idx="9">
                  <c:v>0.96566523605150212</c:v>
                </c:pt>
                <c:pt idx="10">
                  <c:v>0.97111913357400725</c:v>
                </c:pt>
                <c:pt idx="11">
                  <c:v>0.97452229299363058</c:v>
                </c:pt>
                <c:pt idx="12">
                  <c:v>0.97681159420289854</c:v>
                </c:pt>
                <c:pt idx="13">
                  <c:v>0.97938144329896903</c:v>
                </c:pt>
                <c:pt idx="14">
                  <c:v>0.97744360902255645</c:v>
                </c:pt>
                <c:pt idx="15">
                  <c:v>0.97744360902255645</c:v>
                </c:pt>
                <c:pt idx="16">
                  <c:v>0.97940503432494275</c:v>
                </c:pt>
                <c:pt idx="17">
                  <c:v>0.98097251585623679</c:v>
                </c:pt>
                <c:pt idx="18">
                  <c:v>0.98231827111984282</c:v>
                </c:pt>
                <c:pt idx="19">
                  <c:v>0.98389982110912344</c:v>
                </c:pt>
                <c:pt idx="20">
                  <c:v>0.98464163822525597</c:v>
                </c:pt>
                <c:pt idx="21">
                  <c:v>0.98464163822525597</c:v>
                </c:pt>
                <c:pt idx="22">
                  <c:v>0.98464163822525597</c:v>
                </c:pt>
                <c:pt idx="23">
                  <c:v>0.98529411764705888</c:v>
                </c:pt>
                <c:pt idx="24">
                  <c:v>0.98642533936651589</c:v>
                </c:pt>
                <c:pt idx="25">
                  <c:v>0.98589562764456984</c:v>
                </c:pt>
                <c:pt idx="26">
                  <c:v>0.98678996036988109</c:v>
                </c:pt>
                <c:pt idx="27">
                  <c:v>0.98748435544430535</c:v>
                </c:pt>
                <c:pt idx="28">
                  <c:v>0.98759305210918114</c:v>
                </c:pt>
                <c:pt idx="29">
                  <c:v>0.98759305210918114</c:v>
                </c:pt>
                <c:pt idx="30">
                  <c:v>0.99379652605459057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8-4322-B69A-CCC3CCA4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695696"/>
        <c:axId val="1569696528"/>
      </c:barChart>
      <c:lineChart>
        <c:grouping val="standard"/>
        <c:varyColors val="0"/>
        <c:ser>
          <c:idx val="0"/>
          <c:order val="0"/>
          <c:tx>
            <c:strRef>
              <c:f>'Boutique OTIF'!$I$1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'Boutique OTIF'!$A$2:$A$32</c:f>
              <c:numCache>
                <c:formatCode>m/d/yyyy</c:formatCode>
                <c:ptCount val="31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'Boutique OTIF'!$I$2:$I$32</c:f>
              <c:numCache>
                <c:formatCode>0.00%</c:formatCode>
                <c:ptCount val="31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8-4322-B69A-CCC3CCA4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695696"/>
        <c:axId val="1569696528"/>
      </c:lineChart>
      <c:dateAx>
        <c:axId val="1569695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696528"/>
        <c:crosses val="autoZero"/>
        <c:auto val="1"/>
        <c:lblOffset val="100"/>
        <c:baseTimeUnit val="days"/>
      </c:dateAx>
      <c:valAx>
        <c:axId val="1569696528"/>
        <c:scaling>
          <c:orientation val="minMax"/>
          <c:min val="0.96000000000000008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69569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>
      <a:solidFill>
        <a:sysClr val="windowText" lastClr="000000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IRA - SETEMBRO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IRA!$B$1</c:f>
              <c:strCache>
                <c:ptCount val="1"/>
                <c:pt idx="0">
                  <c:v>IRA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IRA!$A$2:$A$6</c:f>
              <c:strCache>
                <c:ptCount val="5"/>
                <c:pt idx="0">
                  <c:v>Week 35</c:v>
                </c:pt>
                <c:pt idx="1">
                  <c:v>Week 36</c:v>
                </c:pt>
                <c:pt idx="2">
                  <c:v>Week 37</c:v>
                </c:pt>
                <c:pt idx="3">
                  <c:v>Week 38</c:v>
                </c:pt>
                <c:pt idx="4">
                  <c:v>Week 39</c:v>
                </c:pt>
              </c:strCache>
            </c:strRef>
          </c:cat>
          <c:val>
            <c:numRef>
              <c:f>IRA!$B$2:$B$6</c:f>
              <c:numCache>
                <c:formatCode>0.00%</c:formatCode>
                <c:ptCount val="5"/>
                <c:pt idx="0">
                  <c:v>1</c:v>
                </c:pt>
                <c:pt idx="1">
                  <c:v>0.96130000000000004</c:v>
                </c:pt>
                <c:pt idx="2">
                  <c:v>0.98029999999999995</c:v>
                </c:pt>
                <c:pt idx="3">
                  <c:v>0.97240000000000004</c:v>
                </c:pt>
                <c:pt idx="4">
                  <c:v>0.97650000000000003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FD-8C6C-4D21F957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11440"/>
        <c:axId val="2132609360"/>
      </c:barChart>
      <c:lineChart>
        <c:grouping val="standard"/>
        <c:varyColors val="0"/>
        <c:ser>
          <c:idx val="1"/>
          <c:order val="1"/>
          <c:tx>
            <c:strRef>
              <c:f>IRA!$C$1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Reclamações!$O$71:$O$77</c:f>
              <c:numCache>
                <c:formatCode>mmm\-yy</c:formatCode>
                <c:ptCount val="7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</c:numCache>
            </c:numRef>
          </c:cat>
          <c:val>
            <c:numRef>
              <c:f>IRA!$C$2:$C$6</c:f>
              <c:numCache>
                <c:formatCode>0%</c:formatCode>
                <c:ptCount val="5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7-43FD-8C6C-4D21F957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11440"/>
        <c:axId val="2132609360"/>
      </c:lineChart>
      <c:catAx>
        <c:axId val="213261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2609360"/>
        <c:crosses val="autoZero"/>
        <c:auto val="1"/>
        <c:lblAlgn val="ctr"/>
        <c:lblOffset val="100"/>
        <c:noMultiLvlLbl val="0"/>
      </c:catAx>
      <c:valAx>
        <c:axId val="21326093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132611440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>
      <a:solidFill>
        <a:sysClr val="windowText" lastClr="000000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ysClr val="windowText" lastClr="000000"/>
                </a:solidFill>
              </a:rPr>
              <a:t>Volumes</a:t>
            </a:r>
            <a:r>
              <a:rPr lang="pt-BR" sz="2000" baseline="0">
                <a:solidFill>
                  <a:sysClr val="windowText" lastClr="000000"/>
                </a:solidFill>
              </a:rPr>
              <a:t> B2B - JUNHO</a:t>
            </a:r>
            <a:endParaRPr lang="pt-BR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B2B!$D$1</c:f>
              <c:strCache>
                <c:ptCount val="1"/>
                <c:pt idx="0">
                  <c:v>Real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B2B!$A$2:$A$32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B2B!$D$2:$D$32</c:f>
              <c:numCache>
                <c:formatCode>0</c:formatCode>
                <c:ptCount val="31"/>
                <c:pt idx="0">
                  <c:v>0</c:v>
                </c:pt>
                <c:pt idx="1">
                  <c:v>397</c:v>
                </c:pt>
                <c:pt idx="2">
                  <c:v>258</c:v>
                </c:pt>
                <c:pt idx="3">
                  <c:v>514</c:v>
                </c:pt>
                <c:pt idx="4">
                  <c:v>602</c:v>
                </c:pt>
                <c:pt idx="5">
                  <c:v>497</c:v>
                </c:pt>
                <c:pt idx="6">
                  <c:v>531</c:v>
                </c:pt>
                <c:pt idx="7">
                  <c:v>0</c:v>
                </c:pt>
                <c:pt idx="8">
                  <c:v>555</c:v>
                </c:pt>
                <c:pt idx="9">
                  <c:v>393</c:v>
                </c:pt>
                <c:pt idx="10">
                  <c:v>702</c:v>
                </c:pt>
                <c:pt idx="11">
                  <c:v>626</c:v>
                </c:pt>
                <c:pt idx="12">
                  <c:v>476</c:v>
                </c:pt>
                <c:pt idx="13">
                  <c:v>446</c:v>
                </c:pt>
                <c:pt idx="14">
                  <c:v>0</c:v>
                </c:pt>
                <c:pt idx="15">
                  <c:v>332</c:v>
                </c:pt>
                <c:pt idx="16">
                  <c:v>328</c:v>
                </c:pt>
                <c:pt idx="17">
                  <c:v>455</c:v>
                </c:pt>
                <c:pt idx="18">
                  <c:v>516</c:v>
                </c:pt>
                <c:pt idx="19">
                  <c:v>503</c:v>
                </c:pt>
                <c:pt idx="20">
                  <c:v>420</c:v>
                </c:pt>
                <c:pt idx="21">
                  <c:v>0</c:v>
                </c:pt>
                <c:pt idx="22">
                  <c:v>342</c:v>
                </c:pt>
                <c:pt idx="23">
                  <c:v>297</c:v>
                </c:pt>
                <c:pt idx="24">
                  <c:v>572</c:v>
                </c:pt>
                <c:pt idx="25">
                  <c:v>411</c:v>
                </c:pt>
                <c:pt idx="26">
                  <c:v>426</c:v>
                </c:pt>
                <c:pt idx="27">
                  <c:v>434</c:v>
                </c:pt>
                <c:pt idx="28">
                  <c:v>0</c:v>
                </c:pt>
                <c:pt idx="29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4-47A3-97D5-50A55478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695696"/>
        <c:axId val="1569696528"/>
      </c:barChart>
      <c:lineChart>
        <c:grouping val="standard"/>
        <c:varyColors val="0"/>
        <c:ser>
          <c:idx val="0"/>
          <c:order val="0"/>
          <c:tx>
            <c:strRef>
              <c:f>B2B!$B$1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B2B!$A$2:$A$32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B2B!$B$2:$B$32</c:f>
              <c:numCache>
                <c:formatCode>0</c:formatCode>
                <c:ptCount val="31"/>
                <c:pt idx="0">
                  <c:v>0</c:v>
                </c:pt>
                <c:pt idx="1">
                  <c:v>280</c:v>
                </c:pt>
                <c:pt idx="2">
                  <c:v>430</c:v>
                </c:pt>
                <c:pt idx="3">
                  <c:v>600</c:v>
                </c:pt>
                <c:pt idx="4">
                  <c:v>620</c:v>
                </c:pt>
                <c:pt idx="5">
                  <c:v>584</c:v>
                </c:pt>
                <c:pt idx="6">
                  <c:v>600</c:v>
                </c:pt>
                <c:pt idx="7">
                  <c:v>0</c:v>
                </c:pt>
                <c:pt idx="8">
                  <c:v>320</c:v>
                </c:pt>
                <c:pt idx="9">
                  <c:v>520</c:v>
                </c:pt>
                <c:pt idx="10">
                  <c:v>495</c:v>
                </c:pt>
                <c:pt idx="11">
                  <c:v>464</c:v>
                </c:pt>
                <c:pt idx="12">
                  <c:v>480</c:v>
                </c:pt>
                <c:pt idx="13">
                  <c:v>485</c:v>
                </c:pt>
                <c:pt idx="14">
                  <c:v>0</c:v>
                </c:pt>
                <c:pt idx="15">
                  <c:v>305</c:v>
                </c:pt>
                <c:pt idx="16">
                  <c:v>290</c:v>
                </c:pt>
                <c:pt idx="17">
                  <c:v>480</c:v>
                </c:pt>
                <c:pt idx="18">
                  <c:v>395</c:v>
                </c:pt>
                <c:pt idx="19">
                  <c:v>474</c:v>
                </c:pt>
                <c:pt idx="20">
                  <c:v>450</c:v>
                </c:pt>
                <c:pt idx="21">
                  <c:v>0</c:v>
                </c:pt>
                <c:pt idx="22">
                  <c:v>268</c:v>
                </c:pt>
                <c:pt idx="23">
                  <c:v>300</c:v>
                </c:pt>
                <c:pt idx="24">
                  <c:v>488</c:v>
                </c:pt>
                <c:pt idx="25">
                  <c:v>385</c:v>
                </c:pt>
                <c:pt idx="26">
                  <c:v>468</c:v>
                </c:pt>
                <c:pt idx="27">
                  <c:v>425</c:v>
                </c:pt>
                <c:pt idx="28">
                  <c:v>0</c:v>
                </c:pt>
                <c:pt idx="29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4-47A3-97D5-50A55478EC4E}"/>
            </c:ext>
          </c:extLst>
        </c:ser>
        <c:ser>
          <c:idx val="2"/>
          <c:order val="2"/>
          <c:tx>
            <c:strRef>
              <c:f>B2B!$C$1</c:f>
              <c:strCache>
                <c:ptCount val="1"/>
                <c:pt idx="0">
                  <c:v>+25%</c:v>
                </c:pt>
              </c:strCache>
            </c:strRef>
          </c:tx>
          <c:spPr>
            <a:ln w="12700" cap="rnd">
              <a:solidFill>
                <a:schemeClr val="bg1">
                  <a:lumMod val="10000"/>
                </a:schemeClr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B2B!$A$2:$A$32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B2B!$C$2:$C$32</c:f>
              <c:numCache>
                <c:formatCode>0</c:formatCode>
                <c:ptCount val="31"/>
                <c:pt idx="0">
                  <c:v>0</c:v>
                </c:pt>
                <c:pt idx="1">
                  <c:v>350</c:v>
                </c:pt>
                <c:pt idx="2">
                  <c:v>537.5</c:v>
                </c:pt>
                <c:pt idx="3">
                  <c:v>750</c:v>
                </c:pt>
                <c:pt idx="4">
                  <c:v>775</c:v>
                </c:pt>
                <c:pt idx="5">
                  <c:v>730</c:v>
                </c:pt>
                <c:pt idx="6">
                  <c:v>750</c:v>
                </c:pt>
                <c:pt idx="7">
                  <c:v>0</c:v>
                </c:pt>
                <c:pt idx="8">
                  <c:v>400</c:v>
                </c:pt>
                <c:pt idx="9">
                  <c:v>650</c:v>
                </c:pt>
                <c:pt idx="10">
                  <c:v>618.75</c:v>
                </c:pt>
                <c:pt idx="11">
                  <c:v>580</c:v>
                </c:pt>
                <c:pt idx="12">
                  <c:v>600</c:v>
                </c:pt>
                <c:pt idx="13">
                  <c:v>606.25</c:v>
                </c:pt>
                <c:pt idx="14">
                  <c:v>0</c:v>
                </c:pt>
                <c:pt idx="15">
                  <c:v>381.25</c:v>
                </c:pt>
                <c:pt idx="16">
                  <c:v>362.5</c:v>
                </c:pt>
                <c:pt idx="17">
                  <c:v>600</c:v>
                </c:pt>
                <c:pt idx="18">
                  <c:v>493.75</c:v>
                </c:pt>
                <c:pt idx="19">
                  <c:v>592.5</c:v>
                </c:pt>
                <c:pt idx="20">
                  <c:v>562.5</c:v>
                </c:pt>
                <c:pt idx="21">
                  <c:v>0</c:v>
                </c:pt>
                <c:pt idx="22">
                  <c:v>335</c:v>
                </c:pt>
                <c:pt idx="23">
                  <c:v>375</c:v>
                </c:pt>
                <c:pt idx="24">
                  <c:v>610</c:v>
                </c:pt>
                <c:pt idx="25">
                  <c:v>481.25</c:v>
                </c:pt>
                <c:pt idx="26">
                  <c:v>585</c:v>
                </c:pt>
                <c:pt idx="27">
                  <c:v>531.25</c:v>
                </c:pt>
                <c:pt idx="28">
                  <c:v>0</c:v>
                </c:pt>
                <c:pt idx="29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A-40B9-9113-D491ADE80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695696"/>
        <c:axId val="1569696528"/>
      </c:lineChart>
      <c:dateAx>
        <c:axId val="1569695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696528"/>
        <c:crosses val="autoZero"/>
        <c:auto val="1"/>
        <c:lblOffset val="100"/>
        <c:baseTimeUnit val="days"/>
      </c:dateAx>
      <c:valAx>
        <c:axId val="156969652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56969569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>
      <a:solidFill>
        <a:sysClr val="windowText" lastClr="000000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'[1]RESUMO TARGETS'!$B$5</c:f>
              <c:strCache>
                <c:ptCount val="1"/>
                <c:pt idx="0">
                  <c:v>TOTAL PEDIDOS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'[1]RESUMO TARGETS'!$A$6:$A$14</c:f>
              <c:numCache>
                <c:formatCode>General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'[1]RESUMO TARGETS'!$B$6:$B$14</c:f>
              <c:numCache>
                <c:formatCode>General</c:formatCode>
                <c:ptCount val="9"/>
                <c:pt idx="0">
                  <c:v>8498</c:v>
                </c:pt>
                <c:pt idx="1">
                  <c:v>9765</c:v>
                </c:pt>
                <c:pt idx="2">
                  <c:v>8863</c:v>
                </c:pt>
                <c:pt idx="3">
                  <c:v>8480</c:v>
                </c:pt>
                <c:pt idx="4">
                  <c:v>9046</c:v>
                </c:pt>
                <c:pt idx="5">
                  <c:v>7534</c:v>
                </c:pt>
                <c:pt idx="6">
                  <c:v>7930</c:v>
                </c:pt>
                <c:pt idx="7">
                  <c:v>7309</c:v>
                </c:pt>
                <c:pt idx="8">
                  <c:v>10038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6-4594-A854-C6B54E8E9B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570112"/>
        <c:axId val="727566368"/>
      </c:barChart>
      <c:catAx>
        <c:axId val="7275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7566368"/>
        <c:crosses val="autoZero"/>
        <c:auto val="1"/>
        <c:lblAlgn val="ctr"/>
        <c:lblOffset val="100"/>
        <c:noMultiLvlLbl val="0"/>
      </c:catAx>
      <c:valAx>
        <c:axId val="7275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75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de Pedidos - B2B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B2B!$J$30</c:f>
              <c:strCache>
                <c:ptCount val="1"/>
                <c:pt idx="0">
                  <c:v>Total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>
                <a:solidFill>
                  <a:sysClr val="windowText" lastClr="00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B2B!$I$31:$I$42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B2B!$J$31:$J$42</c:f>
              <c:numCache>
                <c:formatCode>_-* #,##0_-;\-* #,##0_-;_-* "-"??_-;_-@_-</c:formatCode>
                <c:ptCount val="12"/>
                <c:pt idx="0">
                  <c:v>8921</c:v>
                </c:pt>
                <c:pt idx="1">
                  <c:v>9548</c:v>
                </c:pt>
                <c:pt idx="2">
                  <c:v>10943</c:v>
                </c:pt>
                <c:pt idx="3">
                  <c:v>10365</c:v>
                </c:pt>
                <c:pt idx="4">
                  <c:v>10605</c:v>
                </c:pt>
                <c:pt idx="5">
                  <c:v>11298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1E5-A25A-7B3FB979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6823440"/>
        <c:axId val="1666822608"/>
      </c:barChart>
      <c:dateAx>
        <c:axId val="1666823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6822608"/>
        <c:crosses val="autoZero"/>
        <c:auto val="1"/>
        <c:lblOffset val="100"/>
        <c:baseTimeUnit val="months"/>
      </c:dateAx>
      <c:valAx>
        <c:axId val="1666822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6668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Atendimento SLA's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0989747315734237E-2"/>
          <c:y val="0.22057686589354744"/>
          <c:w val="0.96447888915798818"/>
          <c:h val="0.50542143427432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'SLA''s'!$AB$5</c:f>
              <c:strCache>
                <c:ptCount val="1"/>
                <c:pt idx="0">
                  <c:v>Atendido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'SLA''s'!$AI$5:$AP$5</c:f>
              <c:numCache>
                <c:formatCode>0%</c:formatCode>
                <c:ptCount val="8"/>
                <c:pt idx="0">
                  <c:v>0.14285714285714285</c:v>
                </c:pt>
                <c:pt idx="1">
                  <c:v>1</c:v>
                </c:pt>
                <c:pt idx="2">
                  <c:v>1</c:v>
                </c:pt>
                <c:pt idx="3">
                  <c:v>0.8571428571428571</c:v>
                </c:pt>
                <c:pt idx="4">
                  <c:v>0.8571428571428571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0.7142857142857143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'SLA''s'!$AI$4:$AP$4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3D6-40CF-A970-28BD13248707}"/>
            </c:ext>
          </c:extLst>
        </c:ser>
        <c:ser>
          <c:idx val="1"/>
          <c:order val="1"/>
          <c:tx>
            <c:strRef>
              <c:f>'SLA''s'!$AB$6</c:f>
              <c:strCache>
                <c:ptCount val="1"/>
                <c:pt idx="0">
                  <c:v>Não Atendido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'SLA''s'!$AI$6:$AP$6</c:f>
              <c:numCache>
                <c:formatCode>0%</c:formatCode>
                <c:ptCount val="8"/>
                <c:pt idx="0">
                  <c:v>0.85714285714285721</c:v>
                </c:pt>
                <c:pt idx="1">
                  <c:v>0</c:v>
                </c:pt>
                <c:pt idx="2">
                  <c:v>0</c:v>
                </c:pt>
                <c:pt idx="3">
                  <c:v>0.1428571428571429</c:v>
                </c:pt>
                <c:pt idx="4">
                  <c:v>0.1428571428571429</c:v>
                </c:pt>
                <c:pt idx="5">
                  <c:v>0.2857142857142857</c:v>
                </c:pt>
                <c:pt idx="6">
                  <c:v>0.1428571428571429</c:v>
                </c:pt>
                <c:pt idx="7">
                  <c:v>0.2857142857142857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'SLA''s'!$AI$4:$AP$4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3D6-40CF-A970-28BD13248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115999"/>
        <c:axId val="234103519"/>
      </c:barChart>
      <c:catAx>
        <c:axId val="234115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103519"/>
        <c:crosses val="autoZero"/>
        <c:auto val="1"/>
        <c:lblAlgn val="ctr"/>
        <c:lblOffset val="100"/>
        <c:noMultiLvlLbl val="1"/>
      </c:catAx>
      <c:valAx>
        <c:axId val="2341035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4115999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ysClr val="windowText" lastClr="000000"/>
                </a:solidFill>
              </a:rPr>
              <a:t>Backlog</a:t>
            </a:r>
            <a:r>
              <a:rPr lang="pt-BR" sz="2000" baseline="0">
                <a:solidFill>
                  <a:sysClr val="windowText" lastClr="000000"/>
                </a:solidFill>
              </a:rPr>
              <a:t> -</a:t>
            </a:r>
            <a:r>
              <a:rPr lang="pt-BR" sz="2000">
                <a:solidFill>
                  <a:sysClr val="windowText" lastClr="000000"/>
                </a:solidFill>
              </a:rPr>
              <a:t> Setembro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Backlog!$C$1</c:f>
              <c:strCache>
                <c:ptCount val="1"/>
                <c:pt idx="0">
                  <c:v>Backlog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Backlog!$C$2:$C$31</c15:sqref>
                  </c15:fullRef>
                </c:ext>
              </c:extLst>
              <c:f>Backlog!$C$2:$C$31</c:f>
              <c:numCache>
                <c:formatCode>0.00%</c:formatCode>
                <c:ptCount val="30"/>
                <c:pt idx="0">
                  <c:v>1.0921004732435385E-3</c:v>
                </c:pt>
                <c:pt idx="1">
                  <c:v>0</c:v>
                </c:pt>
                <c:pt idx="2">
                  <c:v>1.6733601070950468E-2</c:v>
                </c:pt>
                <c:pt idx="3">
                  <c:v>4.3271311120726956E-4</c:v>
                </c:pt>
                <c:pt idx="4">
                  <c:v>8.3056478405315617E-4</c:v>
                </c:pt>
                <c:pt idx="5">
                  <c:v>0</c:v>
                </c:pt>
                <c:pt idx="6">
                  <c:v>2.0554984583761563E-3</c:v>
                </c:pt>
                <c:pt idx="7">
                  <c:v>1.5739769150052466E-3</c:v>
                </c:pt>
                <c:pt idx="8">
                  <c:v>0</c:v>
                </c:pt>
                <c:pt idx="9">
                  <c:v>3.1017369727047146E-4</c:v>
                </c:pt>
                <c:pt idx="10">
                  <c:v>4.2571306939123032E-4</c:v>
                </c:pt>
                <c:pt idx="11">
                  <c:v>4.534356470177886E-3</c:v>
                </c:pt>
                <c:pt idx="12">
                  <c:v>8.4033613445378156E-4</c:v>
                </c:pt>
                <c:pt idx="13">
                  <c:v>0</c:v>
                </c:pt>
                <c:pt idx="14">
                  <c:v>1.8808777429467085E-3</c:v>
                </c:pt>
                <c:pt idx="15">
                  <c:v>0</c:v>
                </c:pt>
                <c:pt idx="16">
                  <c:v>5.8190282222868783E-4</c:v>
                </c:pt>
                <c:pt idx="17">
                  <c:v>3.4768654720513507E-3</c:v>
                </c:pt>
                <c:pt idx="18">
                  <c:v>0</c:v>
                </c:pt>
                <c:pt idx="19">
                  <c:v>3.3272837265577739E-3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1.706900755913192E-3</c:v>
                </c:pt>
                <c:pt idx="24">
                  <c:v>0</c:v>
                </c:pt>
                <c:pt idx="25">
                  <c:v>8.0064051240992789E-4</c:v>
                </c:pt>
                <c:pt idx="26">
                  <c:v>6.9848661233993014E-3</c:v>
                </c:pt>
                <c:pt idx="27">
                  <c:v>0</c:v>
                </c:pt>
                <c:pt idx="28">
                  <c:v>1.2376237623762376E-3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Backlog!#REF!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9D3-422B-B50A-55FCA5DF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695696"/>
        <c:axId val="1569696528"/>
      </c:barChart>
      <c:lineChart>
        <c:grouping val="standard"/>
        <c:varyColors val="0"/>
        <c:ser>
          <c:idx val="0"/>
          <c:order val="0"/>
          <c:tx>
            <c:strRef>
              <c:f>Backlog!$B$1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Lit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Backlog!$B$2:$B$32</c15:sqref>
                  </c15:fullRef>
                </c:ext>
              </c:extLst>
              <c:f>Backlog!$B$2:$B$31</c:f>
              <c:numCache>
                <c:formatCode>0.00%</c:formatCode>
                <c:ptCount val="30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Backlog!#REF!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9D3-422B-B50A-55FCA5DF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695696"/>
        <c:axId val="1569696528"/>
      </c:lineChart>
      <c:catAx>
        <c:axId val="156969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696528"/>
        <c:crosses val="autoZero"/>
        <c:auto val="1"/>
        <c:lblAlgn val="ctr"/>
        <c:lblOffset val="100"/>
        <c:noMultiLvlLbl val="1"/>
      </c:catAx>
      <c:valAx>
        <c:axId val="15696965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6969569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>
      <a:solidFill>
        <a:sysClr val="windowText" lastClr="000000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ysClr val="windowText" lastClr="000000"/>
                </a:solidFill>
              </a:rPr>
              <a:t>Reclamações </a:t>
            </a:r>
            <a:r>
              <a:rPr lang="pt-BR" sz="2000" baseline="0">
                <a:solidFill>
                  <a:sysClr val="windowText" lastClr="000000"/>
                </a:solidFill>
              </a:rPr>
              <a:t>-</a:t>
            </a:r>
            <a:r>
              <a:rPr lang="pt-BR" sz="2000">
                <a:solidFill>
                  <a:sysClr val="windowText" lastClr="000000"/>
                </a:solidFill>
              </a:rPr>
              <a:t> Junho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089079437579916E-2"/>
          <c:y val="0.21616468281945228"/>
          <c:w val="0.95524347474658078"/>
          <c:h val="0.5551242205615090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Reclamações!$T$2</c:f>
              <c:strCache>
                <c:ptCount val="1"/>
                <c:pt idx="0">
                  <c:v>Reclamações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2"/>
              <c:layout>
                <c:manualLayout>
                  <c:x val="-2.4102193299590262E-3"/>
                  <c:y val="-7.1197411003236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20-495E-A93D-9852E5D1DF73}"/>
                </c:ext>
              </c:extLst>
            </c:dLbl>
            <c:dLbl>
              <c:idx val="13"/>
              <c:layout>
                <c:manualLayout>
                  <c:x val="-4.8204386599181408E-3"/>
                  <c:y val="-7.7669902912621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20-495E-A93D-9852E5D1DF73}"/>
                </c:ext>
              </c:extLst>
            </c:dLbl>
            <c:dLbl>
              <c:idx val="14"/>
              <c:layout>
                <c:manualLayout>
                  <c:x val="-6.0255483248975658E-3"/>
                  <c:y val="-7.4433656957928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20-495E-A93D-9852E5D1DF73}"/>
                </c:ext>
              </c:extLst>
            </c:dLbl>
            <c:dLbl>
              <c:idx val="17"/>
              <c:layout>
                <c:manualLayout>
                  <c:x val="0"/>
                  <c:y val="3.5598705501618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20-495E-A93D-9852E5D1DF73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>
                    <a:lumMod val="1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Reclamações!$O$3:$O$33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Reclamações!$T$3:$T$33</c:f>
              <c:numCache>
                <c:formatCode>0.00%</c:formatCode>
                <c:ptCount val="31"/>
                <c:pt idx="0">
                  <c:v>2.5466893039049238E-3</c:v>
                </c:pt>
                <c:pt idx="1">
                  <c:v>4.359490274983233E-3</c:v>
                </c:pt>
                <c:pt idx="2">
                  <c:v>3.4385745545482964E-3</c:v>
                </c:pt>
                <c:pt idx="3">
                  <c:v>4.0398599515216807E-3</c:v>
                </c:pt>
                <c:pt idx="4">
                  <c:v>5.5467511885895406E-3</c:v>
                </c:pt>
                <c:pt idx="5">
                  <c:v>5.5865921787709499E-3</c:v>
                </c:pt>
                <c:pt idx="6">
                  <c:v>0</c:v>
                </c:pt>
                <c:pt idx="7">
                  <c:v>4.1841004184100416E-4</c:v>
                </c:pt>
                <c:pt idx="8">
                  <c:v>3.2883919763235779E-4</c:v>
                </c:pt>
                <c:pt idx="9">
                  <c:v>2.7262813522355508E-4</c:v>
                </c:pt>
                <c:pt idx="10">
                  <c:v>3.0129557095510696E-4</c:v>
                </c:pt>
                <c:pt idx="11">
                  <c:v>5.5944055944055944E-4</c:v>
                </c:pt>
                <c:pt idx="12">
                  <c:v>3.5587188612099647E-4</c:v>
                </c:pt>
                <c:pt idx="13">
                  <c:v>0</c:v>
                </c:pt>
                <c:pt idx="14">
                  <c:v>2.8240609997175941E-4</c:v>
                </c:pt>
                <c:pt idx="15">
                  <c:v>3.3886818027787193E-4</c:v>
                </c:pt>
                <c:pt idx="16">
                  <c:v>9.4966761633428305E-4</c:v>
                </c:pt>
                <c:pt idx="17">
                  <c:v>6.0532687651331722E-4</c:v>
                </c:pt>
                <c:pt idx="18">
                  <c:v>3.2583903551645487E-4</c:v>
                </c:pt>
                <c:pt idx="19">
                  <c:v>2.880184331797235E-4</c:v>
                </c:pt>
                <c:pt idx="20">
                  <c:v>0</c:v>
                </c:pt>
                <c:pt idx="21">
                  <c:v>1.3418316001341832E-3</c:v>
                </c:pt>
                <c:pt idx="22">
                  <c:v>1.067995728017088E-3</c:v>
                </c:pt>
                <c:pt idx="23">
                  <c:v>5.3806833467850415E-4</c:v>
                </c:pt>
                <c:pt idx="24">
                  <c:v>1.4936519790888724E-3</c:v>
                </c:pt>
                <c:pt idx="25">
                  <c:v>9.4369298521547657E-4</c:v>
                </c:pt>
                <c:pt idx="26">
                  <c:v>7.5301204819277112E-4</c:v>
                </c:pt>
                <c:pt idx="27">
                  <c:v>0</c:v>
                </c:pt>
                <c:pt idx="28">
                  <c:v>1.2903225806451613E-3</c:v>
                </c:pt>
                <c:pt idx="29">
                  <c:v>9.6774193548387097E-4</c:v>
                </c:pt>
                <c:pt idx="30">
                  <c:v>6.4516129032258064E-4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D-49CC-ABBA-E8F144A0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695696"/>
        <c:axId val="1569696528"/>
      </c:barChart>
      <c:lineChart>
        <c:grouping val="standard"/>
        <c:varyColors val="0"/>
        <c:ser>
          <c:idx val="0"/>
          <c:order val="0"/>
          <c:tx>
            <c:strRef>
              <c:f>Reclamações!$U$2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Reclamações!$O$3:$O$33</c:f>
              <c:numCache>
                <c:formatCode>m/d/yyyy</c:formatCode>
                <c:ptCount val="31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Reclamações!$U$3:$U$33</c:f>
              <c:numCache>
                <c:formatCode>0.00%</c:formatCode>
                <c:ptCount val="31"/>
                <c:pt idx="0">
                  <c:v>1.4E-3</c:v>
                </c:pt>
                <c:pt idx="1">
                  <c:v>1.4E-3</c:v>
                </c:pt>
                <c:pt idx="2">
                  <c:v>1.4E-3</c:v>
                </c:pt>
                <c:pt idx="3">
                  <c:v>1.4E-3</c:v>
                </c:pt>
                <c:pt idx="4">
                  <c:v>1.4E-3</c:v>
                </c:pt>
                <c:pt idx="5">
                  <c:v>1.4E-3</c:v>
                </c:pt>
                <c:pt idx="6">
                  <c:v>1.4E-3</c:v>
                </c:pt>
                <c:pt idx="7">
                  <c:v>1.4E-3</c:v>
                </c:pt>
                <c:pt idx="8">
                  <c:v>1.4E-3</c:v>
                </c:pt>
                <c:pt idx="9">
                  <c:v>1.4E-3</c:v>
                </c:pt>
                <c:pt idx="10">
                  <c:v>1.4E-3</c:v>
                </c:pt>
                <c:pt idx="11">
                  <c:v>1.4E-3</c:v>
                </c:pt>
                <c:pt idx="12">
                  <c:v>1.4E-3</c:v>
                </c:pt>
                <c:pt idx="13">
                  <c:v>1.4E-3</c:v>
                </c:pt>
                <c:pt idx="14">
                  <c:v>1.4E-3</c:v>
                </c:pt>
                <c:pt idx="15">
                  <c:v>1.4E-3</c:v>
                </c:pt>
                <c:pt idx="16">
                  <c:v>1.4E-3</c:v>
                </c:pt>
                <c:pt idx="17">
                  <c:v>1.4E-3</c:v>
                </c:pt>
                <c:pt idx="18">
                  <c:v>1.4E-3</c:v>
                </c:pt>
                <c:pt idx="19">
                  <c:v>1.4E-3</c:v>
                </c:pt>
                <c:pt idx="20">
                  <c:v>1.4E-3</c:v>
                </c:pt>
                <c:pt idx="21">
                  <c:v>1.4E-3</c:v>
                </c:pt>
                <c:pt idx="22">
                  <c:v>1.4E-3</c:v>
                </c:pt>
                <c:pt idx="23">
                  <c:v>1.4E-3</c:v>
                </c:pt>
                <c:pt idx="24">
                  <c:v>1.4E-3</c:v>
                </c:pt>
                <c:pt idx="25">
                  <c:v>1.4E-3</c:v>
                </c:pt>
                <c:pt idx="26">
                  <c:v>1.4E-3</c:v>
                </c:pt>
                <c:pt idx="27">
                  <c:v>1.4E-3</c:v>
                </c:pt>
                <c:pt idx="28">
                  <c:v>1.4E-3</c:v>
                </c:pt>
                <c:pt idx="29">
                  <c:v>1.4E-3</c:v>
                </c:pt>
                <c:pt idx="30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D-49CC-ABBA-E8F144A0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695696"/>
        <c:axId val="1569696528"/>
      </c:lineChart>
      <c:dateAx>
        <c:axId val="1569695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696528"/>
        <c:crosses val="autoZero"/>
        <c:auto val="1"/>
        <c:lblOffset val="100"/>
        <c:baseTimeUnit val="days"/>
      </c:dateAx>
      <c:valAx>
        <c:axId val="15696965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6969569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>
      <a:solidFill>
        <a:sysClr val="windowText" lastClr="000000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Histórico Reclamações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Reclamações!$P$70</c:f>
              <c:strCache>
                <c:ptCount val="1"/>
                <c:pt idx="0">
                  <c:v>Reclamações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Reclamações!$O$71:$O$79</c:f>
              <c:numCache>
                <c:formatCode>mmm\-yy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Reclamações!$P$71:$P$79</c:f>
              <c:numCache>
                <c:formatCode>0.00%</c:formatCode>
                <c:ptCount val="9"/>
                <c:pt idx="0">
                  <c:v>1.4E-3</c:v>
                </c:pt>
                <c:pt idx="1">
                  <c:v>2.2499999999999998E-3</c:v>
                </c:pt>
                <c:pt idx="2">
                  <c:v>1.5E-3</c:v>
                </c:pt>
                <c:pt idx="3">
                  <c:v>3.0000000000000001E-3</c:v>
                </c:pt>
                <c:pt idx="4">
                  <c:v>4.0499999999999998E-3</c:v>
                </c:pt>
                <c:pt idx="5">
                  <c:v>2.7000000000000001E-3</c:v>
                </c:pt>
                <c:pt idx="6">
                  <c:v>1.7916666666666667E-3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6-4B7D-91E7-7FE7F0AB7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11440"/>
        <c:axId val="2132609360"/>
      </c:barChart>
      <c:lineChart>
        <c:grouping val="standard"/>
        <c:varyColors val="0"/>
        <c:ser>
          <c:idx val="1"/>
          <c:order val="1"/>
          <c:tx>
            <c:strRef>
              <c:f>Reclamações!$Q$70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Reclamações!$O$71:$O$79</c:f>
              <c:numCache>
                <c:formatCode>mmm\-yy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Reclamações!$Q$71:$Q$79</c:f>
              <c:numCache>
                <c:formatCode>0.00%</c:formatCode>
                <c:ptCount val="9"/>
                <c:pt idx="0">
                  <c:v>1.4E-3</c:v>
                </c:pt>
                <c:pt idx="1">
                  <c:v>1.4E-3</c:v>
                </c:pt>
                <c:pt idx="2">
                  <c:v>1.4E-3</c:v>
                </c:pt>
                <c:pt idx="3">
                  <c:v>1.4E-3</c:v>
                </c:pt>
                <c:pt idx="4">
                  <c:v>1.4E-3</c:v>
                </c:pt>
                <c:pt idx="5">
                  <c:v>1.4E-3</c:v>
                </c:pt>
                <c:pt idx="6">
                  <c:v>1.4E-3</c:v>
                </c:pt>
                <c:pt idx="7">
                  <c:v>1.4E-3</c:v>
                </c:pt>
                <c:pt idx="8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6-4B7D-91E7-7FE7F0AB7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11440"/>
        <c:axId val="2132609360"/>
      </c:lineChart>
      <c:dateAx>
        <c:axId val="2132611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2609360"/>
        <c:crosses val="autoZero"/>
        <c:auto val="1"/>
        <c:lblOffset val="100"/>
        <c:baseTimeUnit val="months"/>
      </c:dateAx>
      <c:valAx>
        <c:axId val="21326093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132611440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>
      <a:solidFill>
        <a:sysClr val="windowText" lastClr="000000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279753969707042E-2"/>
          <c:y val="0.26942300264603641"/>
          <c:w val="0.89885570682578408"/>
          <c:h val="0.52420483434889631"/>
        </c:manualLayout>
      </c:layout>
      <c:barChart>
        <c:barDir val="col"/>
        <c:grouping val="clustered"/>
        <c:varyColors val="0"/>
        <c:ser>
          <c:idx val="0"/>
          <c:order val="0"/>
          <c:tx>
            <c:v>Falta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01/09/2023</c:v>
              </c:pt>
              <c:pt idx="1">
                <c:v>02/09/2023</c:v>
              </c:pt>
              <c:pt idx="2">
                <c:v>04/09/2023</c:v>
              </c:pt>
              <c:pt idx="3">
                <c:v>05/09/2023</c:v>
              </c:pt>
              <c:pt idx="4">
                <c:v>06/09/2023</c:v>
              </c:pt>
              <c:pt idx="5">
                <c:v>07/09/2023</c:v>
              </c:pt>
              <c:pt idx="6">
                <c:v>08/09/2023</c:v>
              </c:pt>
              <c:pt idx="7">
                <c:v>09/09/2023</c:v>
              </c:pt>
              <c:pt idx="8">
                <c:v>11/09/2023</c:v>
              </c:pt>
              <c:pt idx="9">
                <c:v>12/09/2023</c:v>
              </c:pt>
              <c:pt idx="10">
                <c:v>13/09/2023</c:v>
              </c:pt>
              <c:pt idx="11">
                <c:v>14/09/2023</c:v>
              </c:pt>
              <c:pt idx="12">
                <c:v>15/09/2023</c:v>
              </c:pt>
              <c:pt idx="13">
                <c:v>16/09/2023</c:v>
              </c:pt>
              <c:pt idx="14">
                <c:v>17/09/2023</c:v>
              </c:pt>
              <c:pt idx="15">
                <c:v>18/09/2023</c:v>
              </c:pt>
              <c:pt idx="16">
                <c:v>19/09/2023</c:v>
              </c:pt>
              <c:pt idx="17">
                <c:v>20/09/2023</c:v>
              </c:pt>
              <c:pt idx="18">
                <c:v>22/09/2023</c:v>
              </c:pt>
              <c:pt idx="19">
                <c:v>23/09/2023</c:v>
              </c:pt>
              <c:pt idx="20">
                <c:v>25/09/2023</c:v>
              </c:pt>
              <c:pt idx="21">
                <c:v>26/09/2023</c:v>
              </c:pt>
              <c:pt idx="22">
                <c:v>27/09/2023</c:v>
              </c:pt>
              <c:pt idx="23">
                <c:v>28/09/2023</c:v>
              </c:pt>
              <c:pt idx="24">
                <c:v>(vazio)</c:v>
              </c:pt>
            </c:strLit>
          </c:cat>
          <c:val>
            <c:numLit>
              <c:formatCode>General</c:formatCode>
              <c:ptCount val="25"/>
              <c:pt idx="0">
                <c:v>20</c:v>
              </c:pt>
              <c:pt idx="1">
                <c:v>2</c:v>
              </c:pt>
              <c:pt idx="2">
                <c:v>12</c:v>
              </c:pt>
              <c:pt idx="3">
                <c:v>10</c:v>
              </c:pt>
              <c:pt idx="4">
                <c:v>7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9</c:v>
              </c:pt>
              <c:pt idx="12">
                <c:v>3</c:v>
              </c:pt>
              <c:pt idx="13">
                <c:v>3</c:v>
              </c:pt>
              <c:pt idx="14">
                <c:v>2</c:v>
              </c:pt>
              <c:pt idx="15">
                <c:v>4</c:v>
              </c:pt>
              <c:pt idx="16">
                <c:v>6</c:v>
              </c:pt>
              <c:pt idx="17">
                <c:v>3</c:v>
              </c:pt>
              <c:pt idx="18">
                <c:v>5</c:v>
              </c:pt>
              <c:pt idx="19">
                <c:v>2</c:v>
              </c:pt>
              <c:pt idx="20">
                <c:v>2</c:v>
              </c:pt>
              <c:pt idx="21">
                <c:v>2</c:v>
              </c:pt>
              <c:pt idx="22">
                <c:v>3</c:v>
              </c:pt>
              <c:pt idx="23">
                <c:v>4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13E-4521-B291-09AF227AA9A5}"/>
            </c:ext>
          </c:extLst>
        </c:ser>
        <c:ser>
          <c:idx val="1"/>
          <c:order val="1"/>
          <c:tx>
            <c:v>Inversão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01/09/2023</c:v>
              </c:pt>
              <c:pt idx="1">
                <c:v>02/09/2023</c:v>
              </c:pt>
              <c:pt idx="2">
                <c:v>04/09/2023</c:v>
              </c:pt>
              <c:pt idx="3">
                <c:v>05/09/2023</c:v>
              </c:pt>
              <c:pt idx="4">
                <c:v>06/09/2023</c:v>
              </c:pt>
              <c:pt idx="5">
                <c:v>07/09/2023</c:v>
              </c:pt>
              <c:pt idx="6">
                <c:v>08/09/2023</c:v>
              </c:pt>
              <c:pt idx="7">
                <c:v>09/09/2023</c:v>
              </c:pt>
              <c:pt idx="8">
                <c:v>11/09/2023</c:v>
              </c:pt>
              <c:pt idx="9">
                <c:v>12/09/2023</c:v>
              </c:pt>
              <c:pt idx="10">
                <c:v>13/09/2023</c:v>
              </c:pt>
              <c:pt idx="11">
                <c:v>14/09/2023</c:v>
              </c:pt>
              <c:pt idx="12">
                <c:v>15/09/2023</c:v>
              </c:pt>
              <c:pt idx="13">
                <c:v>16/09/2023</c:v>
              </c:pt>
              <c:pt idx="14">
                <c:v>17/09/2023</c:v>
              </c:pt>
              <c:pt idx="15">
                <c:v>18/09/2023</c:v>
              </c:pt>
              <c:pt idx="16">
                <c:v>19/09/2023</c:v>
              </c:pt>
              <c:pt idx="17">
                <c:v>20/09/2023</c:v>
              </c:pt>
              <c:pt idx="18">
                <c:v>22/09/2023</c:v>
              </c:pt>
              <c:pt idx="19">
                <c:v>23/09/2023</c:v>
              </c:pt>
              <c:pt idx="20">
                <c:v>25/09/2023</c:v>
              </c:pt>
              <c:pt idx="21">
                <c:v>26/09/2023</c:v>
              </c:pt>
              <c:pt idx="22">
                <c:v>27/09/2023</c:v>
              </c:pt>
              <c:pt idx="23">
                <c:v>28/09/2023</c:v>
              </c:pt>
              <c:pt idx="24">
                <c:v>(vazio)</c:v>
              </c:pt>
            </c:strLit>
          </c:cat>
          <c:val>
            <c:numLit>
              <c:formatCode>General</c:formatCode>
              <c:ptCount val="25"/>
              <c:pt idx="0">
                <c:v>2</c:v>
              </c:pt>
              <c:pt idx="1">
                <c:v>0</c:v>
              </c:pt>
              <c:pt idx="2">
                <c:v>3</c:v>
              </c:pt>
              <c:pt idx="3">
                <c:v>2</c:v>
              </c:pt>
              <c:pt idx="4">
                <c:v>5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  <c:pt idx="9">
                <c:v>2</c:v>
              </c:pt>
              <c:pt idx="10">
                <c:v>1</c:v>
              </c:pt>
              <c:pt idx="11">
                <c:v>0</c:v>
              </c:pt>
              <c:pt idx="12">
                <c:v>3</c:v>
              </c:pt>
              <c:pt idx="13">
                <c:v>1</c:v>
              </c:pt>
              <c:pt idx="14">
                <c:v>0</c:v>
              </c:pt>
              <c:pt idx="15">
                <c:v>2</c:v>
              </c:pt>
              <c:pt idx="16">
                <c:v>2</c:v>
              </c:pt>
              <c:pt idx="17">
                <c:v>3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  <c:pt idx="21">
                <c:v>0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13E-4521-B291-09AF227AA9A5}"/>
            </c:ext>
          </c:extLst>
        </c:ser>
        <c:ser>
          <c:idx val="2"/>
          <c:order val="2"/>
          <c:tx>
            <c:v>(vazio)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01/09/2023</c:v>
              </c:pt>
              <c:pt idx="1">
                <c:v>02/09/2023</c:v>
              </c:pt>
              <c:pt idx="2">
                <c:v>04/09/2023</c:v>
              </c:pt>
              <c:pt idx="3">
                <c:v>05/09/2023</c:v>
              </c:pt>
              <c:pt idx="4">
                <c:v>06/09/2023</c:v>
              </c:pt>
              <c:pt idx="5">
                <c:v>07/09/2023</c:v>
              </c:pt>
              <c:pt idx="6">
                <c:v>08/09/2023</c:v>
              </c:pt>
              <c:pt idx="7">
                <c:v>09/09/2023</c:v>
              </c:pt>
              <c:pt idx="8">
                <c:v>11/09/2023</c:v>
              </c:pt>
              <c:pt idx="9">
                <c:v>12/09/2023</c:v>
              </c:pt>
              <c:pt idx="10">
                <c:v>13/09/2023</c:v>
              </c:pt>
              <c:pt idx="11">
                <c:v>14/09/2023</c:v>
              </c:pt>
              <c:pt idx="12">
                <c:v>15/09/2023</c:v>
              </c:pt>
              <c:pt idx="13">
                <c:v>16/09/2023</c:v>
              </c:pt>
              <c:pt idx="14">
                <c:v>17/09/2023</c:v>
              </c:pt>
              <c:pt idx="15">
                <c:v>18/09/2023</c:v>
              </c:pt>
              <c:pt idx="16">
                <c:v>19/09/2023</c:v>
              </c:pt>
              <c:pt idx="17">
                <c:v>20/09/2023</c:v>
              </c:pt>
              <c:pt idx="18">
                <c:v>22/09/2023</c:v>
              </c:pt>
              <c:pt idx="19">
                <c:v>23/09/2023</c:v>
              </c:pt>
              <c:pt idx="20">
                <c:v>25/09/2023</c:v>
              </c:pt>
              <c:pt idx="21">
                <c:v>26/09/2023</c:v>
              </c:pt>
              <c:pt idx="22">
                <c:v>27/09/2023</c:v>
              </c:pt>
              <c:pt idx="23">
                <c:v>28/09/2023</c:v>
              </c:pt>
              <c:pt idx="24">
                <c:v>(vazio)</c:v>
              </c:pt>
            </c:strLit>
          </c:cat>
          <c:val>
            <c:numLit>
              <c:formatCode>General</c:formatCode>
              <c:ptCount val="2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1F4-4FEA-B35D-4A86D70CB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192207"/>
        <c:axId val="350200527"/>
      </c:barChart>
      <c:catAx>
        <c:axId val="35019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0200527"/>
        <c:crosses val="autoZero"/>
        <c:auto val="1"/>
        <c:lblAlgn val="ctr"/>
        <c:lblOffset val="100"/>
        <c:noMultiLvlLbl val="0"/>
      </c:catAx>
      <c:valAx>
        <c:axId val="35020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0192207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2</xdr:row>
      <xdr:rowOff>99060</xdr:rowOff>
    </xdr:from>
    <xdr:to>
      <xdr:col>7</xdr:col>
      <xdr:colOff>421005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776D6-382D-4A4F-8E1B-6864077E3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4840" y="571500"/>
          <a:ext cx="201358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167640</xdr:rowOff>
    </xdr:from>
    <xdr:to>
      <xdr:col>19</xdr:col>
      <xdr:colOff>568813</xdr:colOff>
      <xdr:row>22</xdr:row>
      <xdr:rowOff>69925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A8FCDB-849D-4F80-8767-2E711C24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145506</xdr:colOff>
      <xdr:row>0</xdr:row>
      <xdr:rowOff>163286</xdr:rowOff>
    </xdr:from>
    <xdr:to>
      <xdr:col>26</xdr:col>
      <xdr:colOff>320766</xdr:colOff>
      <xdr:row>21</xdr:row>
      <xdr:rowOff>178526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F9D82F-393B-44E1-8690-208269BE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342900</xdr:rowOff>
    </xdr:from>
    <xdr:to>
      <xdr:col>6</xdr:col>
      <xdr:colOff>171450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98771A-C205-4B5D-B050-A53E6FA4D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075" y="704850"/>
          <a:ext cx="19526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121920</xdr:rowOff>
    </xdr:from>
    <xdr:to>
      <xdr:col>21</xdr:col>
      <xdr:colOff>121920</xdr:colOff>
      <xdr:row>22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D5285B-43ED-4C10-AEAA-8096D4DFE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725805</xdr:colOff>
      <xdr:row>45</xdr:row>
      <xdr:rowOff>43815</xdr:rowOff>
    </xdr:from>
    <xdr:to>
      <xdr:col>11</xdr:col>
      <xdr:colOff>245745</xdr:colOff>
      <xdr:row>59</xdr:row>
      <xdr:rowOff>120015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E306EA-C40D-40C2-AB41-33C2C3AFE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28</xdr:row>
      <xdr:rowOff>147637</xdr:rowOff>
    </xdr:from>
    <xdr:to>
      <xdr:col>21</xdr:col>
      <xdr:colOff>518584</xdr:colOff>
      <xdr:row>40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3A5F267-112C-77F4-3EA2-D07A37118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466089</xdr:colOff>
      <xdr:row>10</xdr:row>
      <xdr:rowOff>76200</xdr:rowOff>
    </xdr:from>
    <xdr:to>
      <xdr:col>39</xdr:col>
      <xdr:colOff>574674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C0A445-E206-4EA9-AE2B-24DF1F96D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346074</xdr:colOff>
      <xdr:row>0</xdr:row>
      <xdr:rowOff>105410</xdr:rowOff>
    </xdr:from>
    <xdr:to>
      <xdr:col>24</xdr:col>
      <xdr:colOff>69849</xdr:colOff>
      <xdr:row>22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4DB468-77B9-4698-8D3A-51B4EE399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211343</xdr:colOff>
      <xdr:row>6</xdr:row>
      <xdr:rowOff>12515</xdr:rowOff>
    </xdr:from>
    <xdr:to>
      <xdr:col>39</xdr:col>
      <xdr:colOff>392318</xdr:colOff>
      <xdr:row>27</xdr:row>
      <xdr:rowOff>175448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E888F349-4773-43F1-A808-A202EA256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85163</xdr:colOff>
      <xdr:row>66</xdr:row>
      <xdr:rowOff>31375</xdr:rowOff>
    </xdr:from>
    <xdr:to>
      <xdr:col>31</xdr:col>
      <xdr:colOff>475130</xdr:colOff>
      <xdr:row>87</xdr:row>
      <xdr:rowOff>8963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1D65E-BC5A-47BA-8F02-D14361C12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240925</xdr:colOff>
      <xdr:row>91</xdr:row>
      <xdr:rowOff>168089</xdr:rowOff>
    </xdr:from>
    <xdr:to>
      <xdr:col>29</xdr:col>
      <xdr:colOff>201705</xdr:colOff>
      <xdr:row>114</xdr:row>
      <xdr:rowOff>123264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6F04B2-6233-980B-9B15-414409E5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448236</xdr:colOff>
      <xdr:row>93</xdr:row>
      <xdr:rowOff>22410</xdr:rowOff>
    </xdr:from>
    <xdr:to>
      <xdr:col>23</xdr:col>
      <xdr:colOff>44823</xdr:colOff>
      <xdr:row>95</xdr:row>
      <xdr:rowOff>145675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3659DAD-3CE9-03F8-A844-04016D537DF2}"/>
            </a:ext>
          </a:extLst>
        </xdr:cNvPr>
        <xdr:cNvSpPr txBox="1"/>
      </xdr:nvSpPr>
      <xdr:spPr>
        <a:xfrm>
          <a:off x="15008412" y="15897410"/>
          <a:ext cx="3817470" cy="496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/>
            <a:t>RECLAMAÇÕES</a:t>
          </a:r>
          <a:r>
            <a:rPr lang="pt-BR" sz="1800" b="1" baseline="0"/>
            <a:t> RECEBIDAS EM JUNHO</a:t>
          </a:r>
          <a:endParaRPr lang="pt-BR" sz="18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112394</xdr:colOff>
      <xdr:row>0</xdr:row>
      <xdr:rowOff>54291</xdr:rowOff>
    </xdr:from>
    <xdr:to>
      <xdr:col>33</xdr:col>
      <xdr:colOff>15240</xdr:colOff>
      <xdr:row>17</xdr:row>
      <xdr:rowOff>76199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F16971B-82F5-B337-6B47-C8F7DE670DB5}"/>
            </a:ext>
          </a:extLst>
        </xdr:cNvPr>
        <xdr:cNvGrpSpPr/>
      </xdr:nvGrpSpPr>
      <xdr:grpSpPr>
        <a:xfrm>
          <a:off x="8561069" y="54291"/>
          <a:ext cx="12094846" cy="3260408"/>
          <a:chOff x="8627744" y="54291"/>
          <a:chExt cx="12094846" cy="3098483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AE72EC4C-D3CF-CBB9-C362-6D4901802743}"/>
              </a:ext>
            </a:extLst>
          </xdr:cNvPr>
          <xdr:cNvGraphicFramePr/>
        </xdr:nvGraphicFramePr>
        <xdr:xfrm>
          <a:off x="8627744" y="54291"/>
          <a:ext cx="12094846" cy="30984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EF6C8FDC-81FA-2928-54E9-F8641623D576}"/>
              </a:ext>
            </a:extLst>
          </xdr:cNvPr>
          <xdr:cNvSpPr/>
        </xdr:nvSpPr>
        <xdr:spPr>
          <a:xfrm>
            <a:off x="9140190" y="487680"/>
            <a:ext cx="3434715" cy="2000250"/>
          </a:xfrm>
          <a:prstGeom prst="rect">
            <a:avLst/>
          </a:prstGeom>
          <a:solidFill>
            <a:srgbClr val="00B0F0">
              <a:alpha val="17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6E3418C7-B3A5-407D-B829-37AB1AD5B048}"/>
              </a:ext>
            </a:extLst>
          </xdr:cNvPr>
          <xdr:cNvSpPr/>
        </xdr:nvSpPr>
        <xdr:spPr>
          <a:xfrm>
            <a:off x="12611100" y="487680"/>
            <a:ext cx="5577840" cy="2005965"/>
          </a:xfrm>
          <a:prstGeom prst="rect">
            <a:avLst/>
          </a:prstGeom>
          <a:solidFill>
            <a:srgbClr val="00B05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4C344554-1FB0-40A8-B69E-D39017E78A3B}"/>
              </a:ext>
            </a:extLst>
          </xdr:cNvPr>
          <xdr:cNvSpPr/>
        </xdr:nvSpPr>
        <xdr:spPr>
          <a:xfrm>
            <a:off x="18209895" y="487680"/>
            <a:ext cx="2286000" cy="2015490"/>
          </a:xfrm>
          <a:prstGeom prst="rect">
            <a:avLst/>
          </a:prstGeom>
          <a:solidFill>
            <a:schemeClr val="accent5">
              <a:lumMod val="60000"/>
              <a:lumOff val="40000"/>
              <a:alpha val="17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</xdr:row>
      <xdr:rowOff>62865</xdr:rowOff>
    </xdr:from>
    <xdr:to>
      <xdr:col>29</xdr:col>
      <xdr:colOff>55245</xdr:colOff>
      <xdr:row>22</xdr:row>
      <xdr:rowOff>152400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977C790E-CF0C-403A-A494-66E4429DE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.sharepoint.com/personal/orlando_ferreira_dhl_com/Documents/&#193;rea%20de%20Trabalho/Controle%20de%20HE%20-%20NE/2%20Semestre%20Onus%20e%20Bonus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lama&#231;&#245;es%20(2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"/>
      <sheetName val="RESUMO TARGETS"/>
      <sheetName val="Planilha5"/>
      <sheetName val="Planilha6"/>
      <sheetName val="Reclamações"/>
      <sheetName val="Planilha2"/>
      <sheetName val="Backlog"/>
      <sheetName val="Boutique OTIF"/>
    </sheetNames>
    <sheetDataSet>
      <sheetData sheetId="0"/>
      <sheetData sheetId="1">
        <row r="5">
          <cell r="B5" t="str">
            <v>TOTAL PEDIDOS</v>
          </cell>
        </row>
        <row r="6">
          <cell r="A6">
            <v>44743</v>
          </cell>
          <cell r="B6">
            <v>8498</v>
          </cell>
        </row>
        <row r="7">
          <cell r="A7">
            <v>44774</v>
          </cell>
          <cell r="B7">
            <v>9765</v>
          </cell>
        </row>
        <row r="8">
          <cell r="A8">
            <v>44805</v>
          </cell>
          <cell r="B8">
            <v>8863</v>
          </cell>
        </row>
        <row r="9">
          <cell r="A9">
            <v>44835</v>
          </cell>
          <cell r="B9">
            <v>8480</v>
          </cell>
        </row>
        <row r="10">
          <cell r="A10">
            <v>44866</v>
          </cell>
          <cell r="B10">
            <v>9046</v>
          </cell>
        </row>
        <row r="11">
          <cell r="A11">
            <v>44896</v>
          </cell>
          <cell r="B11">
            <v>7534</v>
          </cell>
        </row>
        <row r="12">
          <cell r="A12">
            <v>44927</v>
          </cell>
          <cell r="B12">
            <v>7930</v>
          </cell>
        </row>
        <row r="13">
          <cell r="A13">
            <v>44958</v>
          </cell>
          <cell r="B13">
            <v>7309</v>
          </cell>
        </row>
        <row r="14">
          <cell r="A14">
            <v>44986</v>
          </cell>
          <cell r="B14">
            <v>10038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mações (2)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lando Ferreira (DHL Supply Chain)" refreshedDate="45090.402459375" createdVersion="8" refreshedVersion="8" minRefreshableVersion="3" recordCount="443" xr:uid="{A5DD9D32-9436-43D6-87BE-3A3C86545197}">
  <cacheSource type="worksheet">
    <worksheetSource ref="A1:I444" sheet="Planilha3"/>
  </cacheSource>
  <cacheFields count="9">
    <cacheField name="ORDNUM" numFmtId="0">
      <sharedItems containsSemiMixedTypes="0" containsString="0" containsNumber="1" containsInteger="1" minValue="53428389" maxValue="53742587"/>
    </cacheField>
    <cacheField name="DTE" numFmtId="14">
      <sharedItems containsSemiMixedTypes="0" containsNonDate="0" containsDate="1" containsString="0" minDate="2023-05-09T00:00:00" maxDate="2023-05-10T00:00:00"/>
    </cacheField>
    <cacheField name="ORDTYP" numFmtId="0">
      <sharedItems/>
    </cacheField>
    <cacheField name="QUANTIDADE_LINES" numFmtId="0">
      <sharedItems containsSemiMixedTypes="0" containsString="0" containsNumber="1" containsInteger="1" minValue="1" maxValue="105600"/>
    </cacheField>
    <cacheField name="LISTAS" numFmtId="0">
      <sharedItems containsSemiMixedTypes="0" containsString="0" containsNumber="1" containsInteger="1" minValue="0" maxValue="2"/>
    </cacheField>
    <cacheField name="STATUS" numFmtId="0">
      <sharedItems count="10">
        <s v="&lt; 1000 Peças"/>
        <s v="&gt; 1000 Peças &lt; 5000 Peças"/>
        <s v="&gt; 20000 Peças &lt; 30000 Peças"/>
        <s v="&gt; 5000 Peças &lt; 10000 Peças"/>
        <s v="&gt; 10000 Peças"/>
        <s v="&gt; 5000 Linhas &lt; 10000 Linhas" u="1"/>
        <s v="&lt; 1000 Linhas" u="1"/>
        <s v="&gt; 10000 Linhas" u="1"/>
        <s v="&gt; 20000 Linhas &lt; 30000 Linhas" u="1"/>
        <s v="&gt; 1000 Linhas &lt; 5000 Linhas" u="1"/>
      </sharedItems>
    </cacheField>
    <cacheField name="DIA" numFmtId="0">
      <sharedItems containsSemiMixedTypes="0" containsString="0" containsNumber="1" containsInteger="1" minValue="9" maxValue="9"/>
    </cacheField>
    <cacheField name="MÊS" numFmtId="0">
      <sharedItems containsSemiMixedTypes="0" containsString="0" containsNumber="1" containsInteger="1" minValue="5" maxValue="5"/>
    </cacheField>
    <cacheField name="ANO" numFmtId="0">
      <sharedItems containsSemiMixedTypes="0" containsString="0" containsNumber="1" containsInteger="1" minValue="2023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o Marcos Araujo Da Rocha (DHL Supply Chain)" refreshedDate="45480.734943171294" backgroundQuery="1" createdVersion="8" refreshedVersion="8" minRefreshableVersion="3" recordCount="0" supportSubquery="1" supportAdvancedDrill="1" xr:uid="{393C48F0-5C53-426D-A224-7F87B7D6A2FD}">
  <cacheSource type="external" connectionId="2"/>
  <cacheFields count="3">
    <cacheField name="[Tabela1].[Date Sep].[Date Sep]" caption="Date Sep" numFmtId="0" hierarchy="5" level="1">
      <sharedItems containsBlank="1" count="23">
        <m/>
        <s v="02/06/2024"/>
        <s v="03/06/2024"/>
        <s v="04/06/2024"/>
        <s v="05/06/2024"/>
        <s v="06/06/2024"/>
        <s v="07/06/2024"/>
        <s v="09/06/2024"/>
        <s v="13/06/2024"/>
        <s v="17/06/2024"/>
        <s v="18/06/2024"/>
        <s v="21/06/2024"/>
        <s v="23/06/2024"/>
        <s v="24/05/2024"/>
        <s v="24/06/2024"/>
        <s v="25/06/2024"/>
        <s v="26/05/2024"/>
        <s v="26/06/2024"/>
        <s v="27/05/2024"/>
        <s v="28/05/2024"/>
        <s v="29/05/2024"/>
        <s v="30/05/2024"/>
        <s v="31/05/2024"/>
      </sharedItems>
    </cacheField>
    <cacheField name="[Measures].[Contagem Distinta de Order]" caption="Contagem Distinta de Order" numFmtId="0" hierarchy="10" level="32767"/>
    <cacheField name="[Tabela1].[Divergência].[Divergência]" caption="Divergência" numFmtId="0" hierarchy="2" level="1">
      <sharedItems containsBlank="1" count="3">
        <m/>
        <s v="Falta"/>
        <s v="Inversão"/>
      </sharedItems>
    </cacheField>
  </cacheFields>
  <cacheHierarchies count="11">
    <cacheHierarchy uniqueName="[Tabela1].[SEQ]" caption="SEQ" attribute="1" defaultMemberUniqueName="[Tabela1].[SEQ].[All]" allUniqueName="[Tabela1].[SEQ].[All]" dimensionUniqueName="[Tabela1]" displayFolder="" count="0" memberValueDatatype="20" unbalanced="0"/>
    <cacheHierarchy uniqueName="[Tabela1].[Status]" caption="Status" attribute="1" defaultMemberUniqueName="[Tabela1].[Status].[All]" allUniqueName="[Tabela1].[Status].[All]" dimensionUniqueName="[Tabela1]" displayFolder="" count="0" memberValueDatatype="130" unbalanced="0"/>
    <cacheHierarchy uniqueName="[Tabela1].[Divergência]" caption="Divergência" attribute="1" defaultMemberUniqueName="[Tabela1].[Divergência].[All]" allUniqueName="[Tabela1].[Divergência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Id Date Recl]" caption="Id Date Recl" attribute="1" defaultMemberUniqueName="[Tabela1].[Id Date Recl].[All]" allUniqueName="[Tabela1].[Id Date Recl].[All]" dimensionUniqueName="[Tabela1]" displayFolder="" count="0" memberValueDatatype="130" unbalanced="0"/>
    <cacheHierarchy uniqueName="[Tabela1].[Order]" caption="Order" attribute="1" defaultMemberUniqueName="[Tabela1].[Order].[All]" allUniqueName="[Tabela1].[Order].[All]" dimensionUniqueName="[Tabela1]" displayFolder="" count="0" memberValueDatatype="20" unbalanced="0"/>
    <cacheHierarchy uniqueName="[Tabela1].[Date Sep]" caption="Date Sep" attribute="1" defaultMemberUniqueName="[Tabela1].[Date Sep].[All]" allUniqueName="[Tabela1].[Date Sep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Canal]" caption="Canal" attribute="1" defaultMemberUniqueName="[Tabela1].[Canal].[All]" allUniqueName="[Tabela1].[Canal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Order]" caption="Soma de Order" measure="1" displayFolder="" measureGroup="Tabe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agem Distinta de Order]" caption="Contagem Distinta de Order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n v="53428389"/>
    <d v="2023-05-09T00:00:00"/>
    <s v="BBPC"/>
    <n v="50"/>
    <n v="0"/>
    <x v="0"/>
    <n v="9"/>
    <n v="5"/>
    <n v="2023"/>
  </r>
  <r>
    <n v="53536914"/>
    <d v="2023-05-09T00:00:00"/>
    <s v="BBPC"/>
    <n v="400"/>
    <n v="0"/>
    <x v="0"/>
    <n v="9"/>
    <n v="5"/>
    <n v="2023"/>
  </r>
  <r>
    <n v="53609687"/>
    <d v="2023-05-09T00:00:00"/>
    <s v="BBPC"/>
    <n v="100"/>
    <n v="0"/>
    <x v="0"/>
    <n v="9"/>
    <n v="5"/>
    <n v="2023"/>
  </r>
  <r>
    <n v="53641398"/>
    <d v="2023-05-09T00:00:00"/>
    <s v="BBPC"/>
    <n v="1200"/>
    <n v="0"/>
    <x v="1"/>
    <n v="9"/>
    <n v="5"/>
    <n v="2023"/>
  </r>
  <r>
    <n v="53647619"/>
    <d v="2023-05-09T00:00:00"/>
    <s v="BBPC"/>
    <n v="1400"/>
    <n v="0"/>
    <x v="1"/>
    <n v="9"/>
    <n v="5"/>
    <n v="2023"/>
  </r>
  <r>
    <n v="53657151"/>
    <d v="2023-05-09T00:00:00"/>
    <s v="BBPC"/>
    <n v="100"/>
    <n v="0"/>
    <x v="0"/>
    <n v="9"/>
    <n v="5"/>
    <n v="2023"/>
  </r>
  <r>
    <n v="53684097"/>
    <d v="2023-05-09T00:00:00"/>
    <s v="BBPC"/>
    <n v="50"/>
    <n v="0"/>
    <x v="0"/>
    <n v="9"/>
    <n v="5"/>
    <n v="2023"/>
  </r>
  <r>
    <n v="53685124"/>
    <d v="2023-05-09T00:00:00"/>
    <s v="BBPC"/>
    <n v="156"/>
    <n v="0"/>
    <x v="0"/>
    <n v="9"/>
    <n v="5"/>
    <n v="2023"/>
  </r>
  <r>
    <n v="53686388"/>
    <d v="2023-05-09T00:00:00"/>
    <s v="BBPC"/>
    <n v="270"/>
    <n v="0"/>
    <x v="0"/>
    <n v="9"/>
    <n v="5"/>
    <n v="2023"/>
  </r>
  <r>
    <n v="53688198"/>
    <d v="2023-05-09T00:00:00"/>
    <s v="BBPC"/>
    <n v="104"/>
    <n v="0"/>
    <x v="0"/>
    <n v="9"/>
    <n v="5"/>
    <n v="2023"/>
  </r>
  <r>
    <n v="53689812"/>
    <d v="2023-05-09T00:00:00"/>
    <s v="BBMN"/>
    <n v="50"/>
    <n v="0"/>
    <x v="0"/>
    <n v="9"/>
    <n v="5"/>
    <n v="2023"/>
  </r>
  <r>
    <n v="53690949"/>
    <d v="2023-05-09T00:00:00"/>
    <s v="BBPC"/>
    <n v="2150"/>
    <n v="0"/>
    <x v="1"/>
    <n v="9"/>
    <n v="5"/>
    <n v="2023"/>
  </r>
  <r>
    <n v="53697882"/>
    <d v="2023-05-09T00:00:00"/>
    <s v="BBPC"/>
    <n v="200"/>
    <n v="0"/>
    <x v="0"/>
    <n v="9"/>
    <n v="5"/>
    <n v="2023"/>
  </r>
  <r>
    <n v="53715366"/>
    <d v="2023-05-09T00:00:00"/>
    <s v="BBPC"/>
    <n v="150"/>
    <n v="0"/>
    <x v="0"/>
    <n v="9"/>
    <n v="5"/>
    <n v="2023"/>
  </r>
  <r>
    <n v="53725266"/>
    <d v="2023-05-09T00:00:00"/>
    <s v="BBPC"/>
    <n v="200"/>
    <n v="0"/>
    <x v="0"/>
    <n v="9"/>
    <n v="5"/>
    <n v="2023"/>
  </r>
  <r>
    <n v="53726221"/>
    <d v="2023-05-09T00:00:00"/>
    <s v="BBPC"/>
    <n v="250"/>
    <n v="0"/>
    <x v="0"/>
    <n v="9"/>
    <n v="5"/>
    <n v="2023"/>
  </r>
  <r>
    <n v="53726329"/>
    <d v="2023-05-09T00:00:00"/>
    <s v="BBPC"/>
    <n v="150"/>
    <n v="0"/>
    <x v="0"/>
    <n v="9"/>
    <n v="5"/>
    <n v="2023"/>
  </r>
  <r>
    <n v="53728041"/>
    <d v="2023-05-09T00:00:00"/>
    <s v="BBPC"/>
    <n v="150"/>
    <n v="0"/>
    <x v="0"/>
    <n v="9"/>
    <n v="5"/>
    <n v="2023"/>
  </r>
  <r>
    <n v="53728113"/>
    <d v="2023-05-09T00:00:00"/>
    <s v="BBPC"/>
    <n v="52"/>
    <n v="0"/>
    <x v="0"/>
    <n v="9"/>
    <n v="5"/>
    <n v="2023"/>
  </r>
  <r>
    <n v="53728121"/>
    <d v="2023-05-09T00:00:00"/>
    <s v="BBPC"/>
    <n v="150"/>
    <n v="0"/>
    <x v="0"/>
    <n v="9"/>
    <n v="5"/>
    <n v="2023"/>
  </r>
  <r>
    <n v="53728126"/>
    <d v="2023-05-09T00:00:00"/>
    <s v="BBPC"/>
    <n v="50"/>
    <n v="0"/>
    <x v="0"/>
    <n v="9"/>
    <n v="5"/>
    <n v="2023"/>
  </r>
  <r>
    <n v="53728141"/>
    <d v="2023-05-09T00:00:00"/>
    <s v="BBPC"/>
    <n v="50"/>
    <n v="0"/>
    <x v="0"/>
    <n v="9"/>
    <n v="5"/>
    <n v="2023"/>
  </r>
  <r>
    <n v="53728151"/>
    <d v="2023-05-09T00:00:00"/>
    <s v="BBPC"/>
    <n v="52"/>
    <n v="0"/>
    <x v="0"/>
    <n v="9"/>
    <n v="5"/>
    <n v="2023"/>
  </r>
  <r>
    <n v="53728154"/>
    <d v="2023-05-09T00:00:00"/>
    <s v="BBPC"/>
    <n v="50"/>
    <n v="0"/>
    <x v="0"/>
    <n v="9"/>
    <n v="5"/>
    <n v="2023"/>
  </r>
  <r>
    <n v="53728157"/>
    <d v="2023-05-09T00:00:00"/>
    <s v="BBPC"/>
    <n v="50"/>
    <n v="0"/>
    <x v="0"/>
    <n v="9"/>
    <n v="5"/>
    <n v="2023"/>
  </r>
  <r>
    <n v="53728160"/>
    <d v="2023-05-09T00:00:00"/>
    <s v="BBPC"/>
    <n v="50"/>
    <n v="0"/>
    <x v="0"/>
    <n v="9"/>
    <n v="5"/>
    <n v="2023"/>
  </r>
  <r>
    <n v="53728161"/>
    <d v="2023-05-09T00:00:00"/>
    <s v="BBPC"/>
    <n v="150"/>
    <n v="0"/>
    <x v="0"/>
    <n v="9"/>
    <n v="5"/>
    <n v="2023"/>
  </r>
  <r>
    <n v="53728167"/>
    <d v="2023-05-09T00:00:00"/>
    <s v="BBPC"/>
    <n v="150"/>
    <n v="0"/>
    <x v="0"/>
    <n v="9"/>
    <n v="5"/>
    <n v="2023"/>
  </r>
  <r>
    <n v="53728171"/>
    <d v="2023-05-09T00:00:00"/>
    <s v="BBPC"/>
    <n v="150"/>
    <n v="0"/>
    <x v="0"/>
    <n v="9"/>
    <n v="5"/>
    <n v="2023"/>
  </r>
  <r>
    <n v="53728188"/>
    <d v="2023-05-09T00:00:00"/>
    <s v="BBPC"/>
    <n v="200"/>
    <n v="0"/>
    <x v="0"/>
    <n v="9"/>
    <n v="5"/>
    <n v="2023"/>
  </r>
  <r>
    <n v="53728194"/>
    <d v="2023-05-09T00:00:00"/>
    <s v="BBPC"/>
    <n v="200"/>
    <n v="0"/>
    <x v="0"/>
    <n v="9"/>
    <n v="5"/>
    <n v="2023"/>
  </r>
  <r>
    <n v="53728195"/>
    <d v="2023-05-09T00:00:00"/>
    <s v="BBPC"/>
    <n v="50"/>
    <n v="0"/>
    <x v="0"/>
    <n v="9"/>
    <n v="5"/>
    <n v="2023"/>
  </r>
  <r>
    <n v="53728210"/>
    <d v="2023-05-09T00:00:00"/>
    <s v="BBPC"/>
    <n v="150"/>
    <n v="0"/>
    <x v="0"/>
    <n v="9"/>
    <n v="5"/>
    <n v="2023"/>
  </r>
  <r>
    <n v="53728211"/>
    <d v="2023-05-09T00:00:00"/>
    <s v="BBPC"/>
    <n v="50"/>
    <n v="0"/>
    <x v="0"/>
    <n v="9"/>
    <n v="5"/>
    <n v="2023"/>
  </r>
  <r>
    <n v="53728215"/>
    <d v="2023-05-09T00:00:00"/>
    <s v="BBPC"/>
    <n v="50"/>
    <n v="0"/>
    <x v="0"/>
    <n v="9"/>
    <n v="5"/>
    <n v="2023"/>
  </r>
  <r>
    <n v="53728227"/>
    <d v="2023-05-09T00:00:00"/>
    <s v="BBPC"/>
    <n v="50"/>
    <n v="0"/>
    <x v="0"/>
    <n v="9"/>
    <n v="5"/>
    <n v="2023"/>
  </r>
  <r>
    <n v="53728228"/>
    <d v="2023-05-09T00:00:00"/>
    <s v="BBPC"/>
    <n v="50"/>
    <n v="0"/>
    <x v="0"/>
    <n v="9"/>
    <n v="5"/>
    <n v="2023"/>
  </r>
  <r>
    <n v="53728229"/>
    <d v="2023-05-09T00:00:00"/>
    <s v="BBPC"/>
    <n v="300"/>
    <n v="0"/>
    <x v="0"/>
    <n v="9"/>
    <n v="5"/>
    <n v="2023"/>
  </r>
  <r>
    <n v="53728233"/>
    <d v="2023-05-09T00:00:00"/>
    <s v="BBPC"/>
    <n v="100"/>
    <n v="0"/>
    <x v="0"/>
    <n v="9"/>
    <n v="5"/>
    <n v="2023"/>
  </r>
  <r>
    <n v="53728726"/>
    <d v="2023-05-09T00:00:00"/>
    <s v="BBPC"/>
    <n v="3500"/>
    <n v="0"/>
    <x v="1"/>
    <n v="9"/>
    <n v="5"/>
    <n v="2023"/>
  </r>
  <r>
    <n v="53728867"/>
    <d v="2023-05-09T00:00:00"/>
    <s v="BBPC"/>
    <n v="600"/>
    <n v="0"/>
    <x v="0"/>
    <n v="9"/>
    <n v="5"/>
    <n v="2023"/>
  </r>
  <r>
    <n v="53728872"/>
    <d v="2023-05-09T00:00:00"/>
    <s v="BBPC"/>
    <n v="2"/>
    <n v="0"/>
    <x v="0"/>
    <n v="9"/>
    <n v="5"/>
    <n v="2023"/>
  </r>
  <r>
    <n v="53728882"/>
    <d v="2023-05-09T00:00:00"/>
    <s v="BBPC"/>
    <n v="15"/>
    <n v="0"/>
    <x v="0"/>
    <n v="9"/>
    <n v="5"/>
    <n v="2023"/>
  </r>
  <r>
    <n v="53728953"/>
    <d v="2023-05-09T00:00:00"/>
    <s v="BBPC"/>
    <n v="900"/>
    <n v="0"/>
    <x v="0"/>
    <n v="9"/>
    <n v="5"/>
    <n v="2023"/>
  </r>
  <r>
    <n v="53728959"/>
    <d v="2023-05-09T00:00:00"/>
    <s v="BBMN"/>
    <n v="55"/>
    <n v="0"/>
    <x v="0"/>
    <n v="9"/>
    <n v="5"/>
    <n v="2023"/>
  </r>
  <r>
    <n v="53728991"/>
    <d v="2023-05-09T00:00:00"/>
    <s v="BBPC"/>
    <n v="2400"/>
    <n v="0"/>
    <x v="1"/>
    <n v="9"/>
    <n v="5"/>
    <n v="2023"/>
  </r>
  <r>
    <n v="53728993"/>
    <d v="2023-05-09T00:00:00"/>
    <s v="BBPC"/>
    <n v="150"/>
    <n v="0"/>
    <x v="0"/>
    <n v="9"/>
    <n v="5"/>
    <n v="2023"/>
  </r>
  <r>
    <n v="53729011"/>
    <d v="2023-05-09T00:00:00"/>
    <s v="BBPC"/>
    <n v="150"/>
    <n v="0"/>
    <x v="0"/>
    <n v="9"/>
    <n v="5"/>
    <n v="2023"/>
  </r>
  <r>
    <n v="53729031"/>
    <d v="2023-05-09T00:00:00"/>
    <s v="BBPC"/>
    <n v="300"/>
    <n v="0"/>
    <x v="0"/>
    <n v="9"/>
    <n v="5"/>
    <n v="2023"/>
  </r>
  <r>
    <n v="53729038"/>
    <d v="2023-05-09T00:00:00"/>
    <s v="BBPC"/>
    <n v="1450"/>
    <n v="0"/>
    <x v="1"/>
    <n v="9"/>
    <n v="5"/>
    <n v="2023"/>
  </r>
  <r>
    <n v="53729084"/>
    <d v="2023-05-09T00:00:00"/>
    <s v="BBPC"/>
    <n v="650"/>
    <n v="0"/>
    <x v="0"/>
    <n v="9"/>
    <n v="5"/>
    <n v="2023"/>
  </r>
  <r>
    <n v="53729096"/>
    <d v="2023-05-09T00:00:00"/>
    <s v="BBPC"/>
    <n v="1"/>
    <n v="0"/>
    <x v="0"/>
    <n v="9"/>
    <n v="5"/>
    <n v="2023"/>
  </r>
  <r>
    <n v="53729097"/>
    <d v="2023-05-09T00:00:00"/>
    <s v="BBPC"/>
    <n v="400"/>
    <n v="0"/>
    <x v="0"/>
    <n v="9"/>
    <n v="5"/>
    <n v="2023"/>
  </r>
  <r>
    <n v="53729101"/>
    <d v="2023-05-09T00:00:00"/>
    <s v="BBPC"/>
    <n v="150"/>
    <n v="0"/>
    <x v="0"/>
    <n v="9"/>
    <n v="5"/>
    <n v="2023"/>
  </r>
  <r>
    <n v="53729171"/>
    <d v="2023-05-09T00:00:00"/>
    <s v="BBPC"/>
    <n v="155"/>
    <n v="0"/>
    <x v="0"/>
    <n v="9"/>
    <n v="5"/>
    <n v="2023"/>
  </r>
  <r>
    <n v="53729187"/>
    <d v="2023-05-09T00:00:00"/>
    <s v="BBPC"/>
    <n v="23400"/>
    <n v="1"/>
    <x v="2"/>
    <n v="9"/>
    <n v="5"/>
    <n v="2023"/>
  </r>
  <r>
    <n v="53729229"/>
    <d v="2023-05-09T00:00:00"/>
    <s v="BBPC"/>
    <n v="241"/>
    <n v="0"/>
    <x v="0"/>
    <n v="9"/>
    <n v="5"/>
    <n v="2023"/>
  </r>
  <r>
    <n v="53729264"/>
    <d v="2023-05-09T00:00:00"/>
    <s v="BBPC"/>
    <n v="6"/>
    <n v="1"/>
    <x v="0"/>
    <n v="9"/>
    <n v="5"/>
    <n v="2023"/>
  </r>
  <r>
    <n v="53729266"/>
    <d v="2023-05-09T00:00:00"/>
    <s v="BBPC"/>
    <n v="150"/>
    <n v="0"/>
    <x v="0"/>
    <n v="9"/>
    <n v="5"/>
    <n v="2023"/>
  </r>
  <r>
    <n v="53729274"/>
    <d v="2023-05-09T00:00:00"/>
    <s v="BBPC"/>
    <n v="100"/>
    <n v="0"/>
    <x v="0"/>
    <n v="9"/>
    <n v="5"/>
    <n v="2023"/>
  </r>
  <r>
    <n v="53729277"/>
    <d v="2023-05-09T00:00:00"/>
    <s v="BBPC"/>
    <n v="150"/>
    <n v="0"/>
    <x v="0"/>
    <n v="9"/>
    <n v="5"/>
    <n v="2023"/>
  </r>
  <r>
    <n v="53729289"/>
    <d v="2023-05-09T00:00:00"/>
    <s v="BBPC"/>
    <n v="450"/>
    <n v="0"/>
    <x v="0"/>
    <n v="9"/>
    <n v="5"/>
    <n v="2023"/>
  </r>
  <r>
    <n v="53729361"/>
    <d v="2023-05-09T00:00:00"/>
    <s v="BBPC"/>
    <n v="600"/>
    <n v="0"/>
    <x v="0"/>
    <n v="9"/>
    <n v="5"/>
    <n v="2023"/>
  </r>
  <r>
    <n v="53729369"/>
    <d v="2023-05-09T00:00:00"/>
    <s v="BBPC"/>
    <n v="300"/>
    <n v="0"/>
    <x v="0"/>
    <n v="9"/>
    <n v="5"/>
    <n v="2023"/>
  </r>
  <r>
    <n v="53729377"/>
    <d v="2023-05-09T00:00:00"/>
    <s v="BBPC"/>
    <n v="3200"/>
    <n v="2"/>
    <x v="1"/>
    <n v="9"/>
    <n v="5"/>
    <n v="2023"/>
  </r>
  <r>
    <n v="53729395"/>
    <d v="2023-05-09T00:00:00"/>
    <s v="BBPC"/>
    <n v="4"/>
    <n v="0"/>
    <x v="0"/>
    <n v="9"/>
    <n v="5"/>
    <n v="2023"/>
  </r>
  <r>
    <n v="53729397"/>
    <d v="2023-05-09T00:00:00"/>
    <s v="BBPC"/>
    <n v="100"/>
    <n v="0"/>
    <x v="0"/>
    <n v="9"/>
    <n v="5"/>
    <n v="2023"/>
  </r>
  <r>
    <n v="53729400"/>
    <d v="2023-05-09T00:00:00"/>
    <s v="BBPC"/>
    <n v="4"/>
    <n v="0"/>
    <x v="0"/>
    <n v="9"/>
    <n v="5"/>
    <n v="2023"/>
  </r>
  <r>
    <n v="53729410"/>
    <d v="2023-05-09T00:00:00"/>
    <s v="BBPC"/>
    <n v="300"/>
    <n v="0"/>
    <x v="0"/>
    <n v="9"/>
    <n v="5"/>
    <n v="2023"/>
  </r>
  <r>
    <n v="53729459"/>
    <d v="2023-05-09T00:00:00"/>
    <s v="BBPC"/>
    <n v="400"/>
    <n v="0"/>
    <x v="0"/>
    <n v="9"/>
    <n v="5"/>
    <n v="2023"/>
  </r>
  <r>
    <n v="53729460"/>
    <d v="2023-05-09T00:00:00"/>
    <s v="BBPC"/>
    <n v="250"/>
    <n v="0"/>
    <x v="0"/>
    <n v="9"/>
    <n v="5"/>
    <n v="2023"/>
  </r>
  <r>
    <n v="53729483"/>
    <d v="2023-05-09T00:00:00"/>
    <s v="BBPC"/>
    <n v="1"/>
    <n v="0"/>
    <x v="0"/>
    <n v="9"/>
    <n v="5"/>
    <n v="2023"/>
  </r>
  <r>
    <n v="53729488"/>
    <d v="2023-05-09T00:00:00"/>
    <s v="BBPC"/>
    <n v="168"/>
    <n v="0"/>
    <x v="0"/>
    <n v="9"/>
    <n v="5"/>
    <n v="2023"/>
  </r>
  <r>
    <n v="53729492"/>
    <d v="2023-05-09T00:00:00"/>
    <s v="BBPC"/>
    <n v="250"/>
    <n v="0"/>
    <x v="0"/>
    <n v="9"/>
    <n v="5"/>
    <n v="2023"/>
  </r>
  <r>
    <n v="53730495"/>
    <d v="2023-05-09T00:00:00"/>
    <s v="BBPC"/>
    <n v="1000"/>
    <n v="0"/>
    <x v="0"/>
    <n v="9"/>
    <n v="5"/>
    <n v="2023"/>
  </r>
  <r>
    <n v="53729520"/>
    <d v="2023-05-09T00:00:00"/>
    <s v="BBPC"/>
    <n v="116"/>
    <n v="1"/>
    <x v="0"/>
    <n v="9"/>
    <n v="5"/>
    <n v="2023"/>
  </r>
  <r>
    <n v="53729539"/>
    <d v="2023-05-09T00:00:00"/>
    <s v="BBPC"/>
    <n v="200"/>
    <n v="0"/>
    <x v="0"/>
    <n v="9"/>
    <n v="5"/>
    <n v="2023"/>
  </r>
  <r>
    <n v="53729554"/>
    <d v="2023-05-09T00:00:00"/>
    <s v="BBPC"/>
    <n v="7"/>
    <n v="0"/>
    <x v="0"/>
    <n v="9"/>
    <n v="5"/>
    <n v="2023"/>
  </r>
  <r>
    <n v="53729611"/>
    <d v="2023-05-09T00:00:00"/>
    <s v="BBPC"/>
    <n v="1250"/>
    <n v="0"/>
    <x v="1"/>
    <n v="9"/>
    <n v="5"/>
    <n v="2023"/>
  </r>
  <r>
    <n v="53729614"/>
    <d v="2023-05-09T00:00:00"/>
    <s v="BBPC"/>
    <n v="1050"/>
    <n v="0"/>
    <x v="1"/>
    <n v="9"/>
    <n v="5"/>
    <n v="2023"/>
  </r>
  <r>
    <n v="53729690"/>
    <d v="2023-05-09T00:00:00"/>
    <s v="BBPC"/>
    <n v="150"/>
    <n v="0"/>
    <x v="0"/>
    <n v="9"/>
    <n v="5"/>
    <n v="2023"/>
  </r>
  <r>
    <n v="53729691"/>
    <d v="2023-05-09T00:00:00"/>
    <s v="BBPC"/>
    <n v="528"/>
    <n v="0"/>
    <x v="0"/>
    <n v="9"/>
    <n v="5"/>
    <n v="2023"/>
  </r>
  <r>
    <n v="53729692"/>
    <d v="2023-05-09T00:00:00"/>
    <s v="BBMN"/>
    <n v="50"/>
    <n v="0"/>
    <x v="0"/>
    <n v="9"/>
    <n v="5"/>
    <n v="2023"/>
  </r>
  <r>
    <n v="53729699"/>
    <d v="2023-05-09T00:00:00"/>
    <s v="BBPC"/>
    <n v="200"/>
    <n v="0"/>
    <x v="0"/>
    <n v="9"/>
    <n v="5"/>
    <n v="2023"/>
  </r>
  <r>
    <n v="53729706"/>
    <d v="2023-05-09T00:00:00"/>
    <s v="BBPC"/>
    <n v="1"/>
    <n v="0"/>
    <x v="0"/>
    <n v="9"/>
    <n v="5"/>
    <n v="2023"/>
  </r>
  <r>
    <n v="53729735"/>
    <d v="2023-05-09T00:00:00"/>
    <s v="BBPC"/>
    <n v="3000"/>
    <n v="0"/>
    <x v="1"/>
    <n v="9"/>
    <n v="5"/>
    <n v="2023"/>
  </r>
  <r>
    <n v="53729770"/>
    <d v="2023-05-09T00:00:00"/>
    <s v="BBPC"/>
    <n v="60"/>
    <n v="0"/>
    <x v="0"/>
    <n v="9"/>
    <n v="5"/>
    <n v="2023"/>
  </r>
  <r>
    <n v="53729783"/>
    <d v="2023-05-09T00:00:00"/>
    <s v="BBPC"/>
    <n v="6"/>
    <n v="0"/>
    <x v="0"/>
    <n v="9"/>
    <n v="5"/>
    <n v="2023"/>
  </r>
  <r>
    <n v="53729821"/>
    <d v="2023-05-09T00:00:00"/>
    <s v="BBPC"/>
    <n v="12"/>
    <n v="0"/>
    <x v="0"/>
    <n v="9"/>
    <n v="5"/>
    <n v="2023"/>
  </r>
  <r>
    <n v="53729824"/>
    <d v="2023-05-09T00:00:00"/>
    <s v="BBPC"/>
    <n v="100"/>
    <n v="0"/>
    <x v="0"/>
    <n v="9"/>
    <n v="5"/>
    <n v="2023"/>
  </r>
  <r>
    <n v="53729829"/>
    <d v="2023-05-09T00:00:00"/>
    <s v="BBPC"/>
    <n v="150"/>
    <n v="0"/>
    <x v="0"/>
    <n v="9"/>
    <n v="5"/>
    <n v="2023"/>
  </r>
  <r>
    <n v="53729871"/>
    <d v="2023-05-09T00:00:00"/>
    <s v="BBPC"/>
    <n v="1"/>
    <n v="0"/>
    <x v="0"/>
    <n v="9"/>
    <n v="5"/>
    <n v="2023"/>
  </r>
  <r>
    <n v="53729873"/>
    <d v="2023-05-09T00:00:00"/>
    <s v="BBPC"/>
    <n v="50"/>
    <n v="0"/>
    <x v="0"/>
    <n v="9"/>
    <n v="5"/>
    <n v="2023"/>
  </r>
  <r>
    <n v="53729890"/>
    <d v="2023-05-09T00:00:00"/>
    <s v="BBPC"/>
    <n v="150"/>
    <n v="0"/>
    <x v="0"/>
    <n v="9"/>
    <n v="5"/>
    <n v="2023"/>
  </r>
  <r>
    <n v="53729910"/>
    <d v="2023-05-09T00:00:00"/>
    <s v="BBPC"/>
    <n v="11"/>
    <n v="0"/>
    <x v="0"/>
    <n v="9"/>
    <n v="5"/>
    <n v="2023"/>
  </r>
  <r>
    <n v="53729911"/>
    <d v="2023-05-09T00:00:00"/>
    <s v="BBPC"/>
    <n v="850"/>
    <n v="0"/>
    <x v="0"/>
    <n v="9"/>
    <n v="5"/>
    <n v="2023"/>
  </r>
  <r>
    <n v="53730012"/>
    <d v="2023-05-09T00:00:00"/>
    <s v="BBPC"/>
    <n v="52"/>
    <n v="0"/>
    <x v="0"/>
    <n v="9"/>
    <n v="5"/>
    <n v="2023"/>
  </r>
  <r>
    <n v="53730013"/>
    <d v="2023-05-09T00:00:00"/>
    <s v="BBMN"/>
    <n v="253"/>
    <n v="0"/>
    <x v="0"/>
    <n v="9"/>
    <n v="5"/>
    <n v="2023"/>
  </r>
  <r>
    <n v="53730014"/>
    <d v="2023-05-09T00:00:00"/>
    <s v="BBMN"/>
    <n v="550"/>
    <n v="0"/>
    <x v="0"/>
    <n v="9"/>
    <n v="5"/>
    <n v="2023"/>
  </r>
  <r>
    <n v="53730116"/>
    <d v="2023-05-09T00:00:00"/>
    <s v="BBPC"/>
    <n v="1753"/>
    <n v="0"/>
    <x v="1"/>
    <n v="9"/>
    <n v="5"/>
    <n v="2023"/>
  </r>
  <r>
    <n v="53730128"/>
    <d v="2023-05-09T00:00:00"/>
    <s v="BBPC"/>
    <n v="1700"/>
    <n v="0"/>
    <x v="1"/>
    <n v="9"/>
    <n v="5"/>
    <n v="2023"/>
  </r>
  <r>
    <n v="53730181"/>
    <d v="2023-05-09T00:00:00"/>
    <s v="BBPC"/>
    <n v="1050"/>
    <n v="0"/>
    <x v="1"/>
    <n v="9"/>
    <n v="5"/>
    <n v="2023"/>
  </r>
  <r>
    <n v="53730193"/>
    <d v="2023-05-09T00:00:00"/>
    <s v="BBPC"/>
    <n v="400"/>
    <n v="0"/>
    <x v="0"/>
    <n v="9"/>
    <n v="5"/>
    <n v="2023"/>
  </r>
  <r>
    <n v="53730251"/>
    <d v="2023-05-09T00:00:00"/>
    <s v="BBPC"/>
    <n v="400"/>
    <n v="0"/>
    <x v="0"/>
    <n v="9"/>
    <n v="5"/>
    <n v="2023"/>
  </r>
  <r>
    <n v="53730270"/>
    <d v="2023-05-09T00:00:00"/>
    <s v="BBPC"/>
    <n v="1100"/>
    <n v="0"/>
    <x v="1"/>
    <n v="9"/>
    <n v="5"/>
    <n v="2023"/>
  </r>
  <r>
    <n v="53730314"/>
    <d v="2023-05-09T00:00:00"/>
    <s v="BBPC"/>
    <n v="280"/>
    <n v="0"/>
    <x v="0"/>
    <n v="9"/>
    <n v="5"/>
    <n v="2023"/>
  </r>
  <r>
    <n v="53730354"/>
    <d v="2023-05-09T00:00:00"/>
    <s v="BBPC"/>
    <n v="1300"/>
    <n v="0"/>
    <x v="1"/>
    <n v="9"/>
    <n v="5"/>
    <n v="2023"/>
  </r>
  <r>
    <n v="53730359"/>
    <d v="2023-05-09T00:00:00"/>
    <s v="BBMN"/>
    <n v="450"/>
    <n v="0"/>
    <x v="0"/>
    <n v="9"/>
    <n v="5"/>
    <n v="2023"/>
  </r>
  <r>
    <n v="53730459"/>
    <d v="2023-05-09T00:00:00"/>
    <s v="BBPC"/>
    <n v="50"/>
    <n v="0"/>
    <x v="0"/>
    <n v="9"/>
    <n v="5"/>
    <n v="2023"/>
  </r>
  <r>
    <n v="53730483"/>
    <d v="2023-05-09T00:00:00"/>
    <s v="BBPC"/>
    <n v="1"/>
    <n v="0"/>
    <x v="0"/>
    <n v="9"/>
    <n v="5"/>
    <n v="2023"/>
  </r>
  <r>
    <n v="53731063"/>
    <d v="2023-05-09T00:00:00"/>
    <s v="BBPC"/>
    <n v="1000"/>
    <n v="0"/>
    <x v="0"/>
    <n v="9"/>
    <n v="5"/>
    <n v="2023"/>
  </r>
  <r>
    <n v="53730525"/>
    <d v="2023-05-09T00:00:00"/>
    <s v="BBPC"/>
    <n v="900"/>
    <n v="0"/>
    <x v="0"/>
    <n v="9"/>
    <n v="5"/>
    <n v="2023"/>
  </r>
  <r>
    <n v="53730528"/>
    <d v="2023-05-09T00:00:00"/>
    <s v="BBPC"/>
    <n v="130"/>
    <n v="0"/>
    <x v="0"/>
    <n v="9"/>
    <n v="5"/>
    <n v="2023"/>
  </r>
  <r>
    <n v="53730589"/>
    <d v="2023-05-09T00:00:00"/>
    <s v="BBPC"/>
    <n v="250"/>
    <n v="0"/>
    <x v="0"/>
    <n v="9"/>
    <n v="5"/>
    <n v="2023"/>
  </r>
  <r>
    <n v="53730604"/>
    <d v="2023-05-09T00:00:00"/>
    <s v="BBPC"/>
    <n v="500"/>
    <n v="0"/>
    <x v="0"/>
    <n v="9"/>
    <n v="5"/>
    <n v="2023"/>
  </r>
  <r>
    <n v="53730710"/>
    <d v="2023-05-09T00:00:00"/>
    <s v="BBPC"/>
    <n v="700"/>
    <n v="0"/>
    <x v="0"/>
    <n v="9"/>
    <n v="5"/>
    <n v="2023"/>
  </r>
  <r>
    <n v="53730720"/>
    <d v="2023-05-09T00:00:00"/>
    <s v="BBPC"/>
    <n v="300"/>
    <n v="0"/>
    <x v="0"/>
    <n v="9"/>
    <n v="5"/>
    <n v="2023"/>
  </r>
  <r>
    <n v="53730744"/>
    <d v="2023-05-09T00:00:00"/>
    <s v="BBPC"/>
    <n v="900"/>
    <n v="0"/>
    <x v="0"/>
    <n v="9"/>
    <n v="5"/>
    <n v="2023"/>
  </r>
  <r>
    <n v="53730757"/>
    <d v="2023-05-09T00:00:00"/>
    <s v="BBPC"/>
    <n v="6"/>
    <n v="0"/>
    <x v="0"/>
    <n v="9"/>
    <n v="5"/>
    <n v="2023"/>
  </r>
  <r>
    <n v="53730765"/>
    <d v="2023-05-09T00:00:00"/>
    <s v="BBMN"/>
    <n v="50"/>
    <n v="0"/>
    <x v="0"/>
    <n v="9"/>
    <n v="5"/>
    <n v="2023"/>
  </r>
  <r>
    <n v="53730776"/>
    <d v="2023-05-09T00:00:00"/>
    <s v="BBPC"/>
    <n v="800"/>
    <n v="0"/>
    <x v="0"/>
    <n v="9"/>
    <n v="5"/>
    <n v="2023"/>
  </r>
  <r>
    <n v="53730779"/>
    <d v="2023-05-09T00:00:00"/>
    <s v="BBPC"/>
    <n v="14"/>
    <n v="0"/>
    <x v="0"/>
    <n v="9"/>
    <n v="5"/>
    <n v="2023"/>
  </r>
  <r>
    <n v="53730792"/>
    <d v="2023-05-09T00:00:00"/>
    <s v="BBMN"/>
    <n v="350"/>
    <n v="0"/>
    <x v="0"/>
    <n v="9"/>
    <n v="5"/>
    <n v="2023"/>
  </r>
  <r>
    <n v="53730793"/>
    <d v="2023-05-09T00:00:00"/>
    <s v="BBMN"/>
    <n v="150"/>
    <n v="0"/>
    <x v="0"/>
    <n v="9"/>
    <n v="5"/>
    <n v="2023"/>
  </r>
  <r>
    <n v="53730794"/>
    <d v="2023-05-09T00:00:00"/>
    <s v="BBMN"/>
    <n v="50"/>
    <n v="0"/>
    <x v="0"/>
    <n v="9"/>
    <n v="5"/>
    <n v="2023"/>
  </r>
  <r>
    <n v="53730795"/>
    <d v="2023-05-09T00:00:00"/>
    <s v="BBMN"/>
    <n v="50"/>
    <n v="0"/>
    <x v="0"/>
    <n v="9"/>
    <n v="5"/>
    <n v="2023"/>
  </r>
  <r>
    <n v="53730796"/>
    <d v="2023-05-09T00:00:00"/>
    <s v="BBMN"/>
    <n v="150"/>
    <n v="0"/>
    <x v="0"/>
    <n v="9"/>
    <n v="5"/>
    <n v="2023"/>
  </r>
  <r>
    <n v="53730807"/>
    <d v="2023-05-09T00:00:00"/>
    <s v="BBPC"/>
    <n v="1"/>
    <n v="0"/>
    <x v="0"/>
    <n v="9"/>
    <n v="5"/>
    <n v="2023"/>
  </r>
  <r>
    <n v="53730815"/>
    <d v="2023-05-09T00:00:00"/>
    <s v="BBPC"/>
    <n v="200"/>
    <n v="0"/>
    <x v="0"/>
    <n v="9"/>
    <n v="5"/>
    <n v="2023"/>
  </r>
  <r>
    <n v="53730877"/>
    <d v="2023-05-09T00:00:00"/>
    <s v="BBPC"/>
    <n v="20"/>
    <n v="0"/>
    <x v="0"/>
    <n v="9"/>
    <n v="5"/>
    <n v="2023"/>
  </r>
  <r>
    <n v="53730937"/>
    <d v="2023-05-09T00:00:00"/>
    <s v="BBPC"/>
    <n v="50"/>
    <n v="0"/>
    <x v="0"/>
    <n v="9"/>
    <n v="5"/>
    <n v="2023"/>
  </r>
  <r>
    <n v="53730938"/>
    <d v="2023-05-09T00:00:00"/>
    <s v="BBPC"/>
    <n v="18"/>
    <n v="0"/>
    <x v="0"/>
    <n v="9"/>
    <n v="5"/>
    <n v="2023"/>
  </r>
  <r>
    <n v="53730972"/>
    <d v="2023-05-09T00:00:00"/>
    <s v="BBPC"/>
    <n v="450"/>
    <n v="0"/>
    <x v="0"/>
    <n v="9"/>
    <n v="5"/>
    <n v="2023"/>
  </r>
  <r>
    <n v="53731001"/>
    <d v="2023-05-09T00:00:00"/>
    <s v="BBPC"/>
    <n v="26"/>
    <n v="1"/>
    <x v="0"/>
    <n v="9"/>
    <n v="5"/>
    <n v="2023"/>
  </r>
  <r>
    <n v="53731026"/>
    <d v="2023-05-09T00:00:00"/>
    <s v="BBPC"/>
    <n v="150"/>
    <n v="0"/>
    <x v="0"/>
    <n v="9"/>
    <n v="5"/>
    <n v="2023"/>
  </r>
  <r>
    <n v="53731058"/>
    <d v="2023-05-09T00:00:00"/>
    <s v="BBPC"/>
    <n v="150"/>
    <n v="0"/>
    <x v="0"/>
    <n v="9"/>
    <n v="5"/>
    <n v="2023"/>
  </r>
  <r>
    <n v="53734873"/>
    <d v="2023-05-09T00:00:00"/>
    <s v="BBPC"/>
    <n v="1000"/>
    <n v="0"/>
    <x v="0"/>
    <n v="9"/>
    <n v="5"/>
    <n v="2023"/>
  </r>
  <r>
    <n v="53731078"/>
    <d v="2023-05-09T00:00:00"/>
    <s v="BBPC"/>
    <n v="50"/>
    <n v="0"/>
    <x v="0"/>
    <n v="9"/>
    <n v="5"/>
    <n v="2023"/>
  </r>
  <r>
    <n v="53731097"/>
    <d v="2023-05-09T00:00:00"/>
    <s v="BBPC"/>
    <n v="5"/>
    <n v="0"/>
    <x v="0"/>
    <n v="9"/>
    <n v="5"/>
    <n v="2023"/>
  </r>
  <r>
    <n v="53731098"/>
    <d v="2023-05-09T00:00:00"/>
    <s v="BBMN"/>
    <n v="50"/>
    <n v="0"/>
    <x v="0"/>
    <n v="9"/>
    <n v="5"/>
    <n v="2023"/>
  </r>
  <r>
    <n v="53731115"/>
    <d v="2023-05-09T00:00:00"/>
    <s v="BBPC"/>
    <n v="1"/>
    <n v="0"/>
    <x v="0"/>
    <n v="9"/>
    <n v="5"/>
    <n v="2023"/>
  </r>
  <r>
    <n v="53731126"/>
    <d v="2023-05-09T00:00:00"/>
    <s v="BBPC"/>
    <n v="850"/>
    <n v="0"/>
    <x v="0"/>
    <n v="9"/>
    <n v="5"/>
    <n v="2023"/>
  </r>
  <r>
    <n v="53731146"/>
    <d v="2023-05-09T00:00:00"/>
    <s v="BBPC"/>
    <n v="500"/>
    <n v="0"/>
    <x v="0"/>
    <n v="9"/>
    <n v="5"/>
    <n v="2023"/>
  </r>
  <r>
    <n v="53731209"/>
    <d v="2023-05-09T00:00:00"/>
    <s v="BBPC"/>
    <n v="700"/>
    <n v="0"/>
    <x v="0"/>
    <n v="9"/>
    <n v="5"/>
    <n v="2023"/>
  </r>
  <r>
    <n v="53731213"/>
    <d v="2023-05-09T00:00:00"/>
    <s v="BBPC"/>
    <n v="150"/>
    <n v="0"/>
    <x v="0"/>
    <n v="9"/>
    <n v="5"/>
    <n v="2023"/>
  </r>
  <r>
    <n v="53731216"/>
    <d v="2023-05-09T00:00:00"/>
    <s v="BBPC"/>
    <n v="350"/>
    <n v="0"/>
    <x v="0"/>
    <n v="9"/>
    <n v="5"/>
    <n v="2023"/>
  </r>
  <r>
    <n v="53731233"/>
    <d v="2023-05-09T00:00:00"/>
    <s v="BBPC"/>
    <n v="150"/>
    <n v="0"/>
    <x v="0"/>
    <n v="9"/>
    <n v="5"/>
    <n v="2023"/>
  </r>
  <r>
    <n v="53731288"/>
    <d v="2023-05-09T00:00:00"/>
    <s v="BBPC"/>
    <n v="1"/>
    <n v="0"/>
    <x v="0"/>
    <n v="9"/>
    <n v="5"/>
    <n v="2023"/>
  </r>
  <r>
    <n v="53731298"/>
    <d v="2023-05-09T00:00:00"/>
    <s v="BBPC"/>
    <n v="1"/>
    <n v="1"/>
    <x v="0"/>
    <n v="9"/>
    <n v="5"/>
    <n v="2023"/>
  </r>
  <r>
    <n v="53731304"/>
    <d v="2023-05-09T00:00:00"/>
    <s v="BBPC"/>
    <n v="500"/>
    <n v="0"/>
    <x v="0"/>
    <n v="9"/>
    <n v="5"/>
    <n v="2023"/>
  </r>
  <r>
    <n v="53731345"/>
    <d v="2023-05-09T00:00:00"/>
    <s v="BBPC"/>
    <n v="82"/>
    <n v="0"/>
    <x v="0"/>
    <n v="9"/>
    <n v="5"/>
    <n v="2023"/>
  </r>
  <r>
    <n v="53731350"/>
    <d v="2023-05-09T00:00:00"/>
    <s v="BBPC"/>
    <n v="50"/>
    <n v="0"/>
    <x v="0"/>
    <n v="9"/>
    <n v="5"/>
    <n v="2023"/>
  </r>
  <r>
    <n v="53731351"/>
    <d v="2023-05-09T00:00:00"/>
    <s v="BBPC"/>
    <n v="58"/>
    <n v="0"/>
    <x v="0"/>
    <n v="9"/>
    <n v="5"/>
    <n v="2023"/>
  </r>
  <r>
    <n v="53731369"/>
    <d v="2023-05-09T00:00:00"/>
    <s v="BBPC"/>
    <n v="175"/>
    <n v="0"/>
    <x v="0"/>
    <n v="9"/>
    <n v="5"/>
    <n v="2023"/>
  </r>
  <r>
    <n v="53731389"/>
    <d v="2023-05-09T00:00:00"/>
    <s v="BBPC"/>
    <n v="400"/>
    <n v="0"/>
    <x v="0"/>
    <n v="9"/>
    <n v="5"/>
    <n v="2023"/>
  </r>
  <r>
    <n v="53731390"/>
    <d v="2023-05-09T00:00:00"/>
    <s v="BBPC"/>
    <n v="1550"/>
    <n v="0"/>
    <x v="1"/>
    <n v="9"/>
    <n v="5"/>
    <n v="2023"/>
  </r>
  <r>
    <n v="53731402"/>
    <d v="2023-05-09T00:00:00"/>
    <s v="BBPC"/>
    <n v="910"/>
    <n v="0"/>
    <x v="0"/>
    <n v="9"/>
    <n v="5"/>
    <n v="2023"/>
  </r>
  <r>
    <n v="53731564"/>
    <d v="2023-05-09T00:00:00"/>
    <s v="BBPC"/>
    <n v="200"/>
    <n v="0"/>
    <x v="0"/>
    <n v="9"/>
    <n v="5"/>
    <n v="2023"/>
  </r>
  <r>
    <n v="53731617"/>
    <d v="2023-05-09T00:00:00"/>
    <s v="BBPC"/>
    <n v="45"/>
    <n v="0"/>
    <x v="0"/>
    <n v="9"/>
    <n v="5"/>
    <n v="2023"/>
  </r>
  <r>
    <n v="53731623"/>
    <d v="2023-05-09T00:00:00"/>
    <s v="BBMN"/>
    <n v="50"/>
    <n v="0"/>
    <x v="0"/>
    <n v="9"/>
    <n v="5"/>
    <n v="2023"/>
  </r>
  <r>
    <n v="53731646"/>
    <d v="2023-05-09T00:00:00"/>
    <s v="BBPC"/>
    <n v="1900"/>
    <n v="0"/>
    <x v="1"/>
    <n v="9"/>
    <n v="5"/>
    <n v="2023"/>
  </r>
  <r>
    <n v="53731697"/>
    <d v="2023-05-09T00:00:00"/>
    <s v="BBPC"/>
    <n v="250"/>
    <n v="0"/>
    <x v="0"/>
    <n v="9"/>
    <n v="5"/>
    <n v="2023"/>
  </r>
  <r>
    <n v="53731718"/>
    <d v="2023-05-09T00:00:00"/>
    <s v="BBPC"/>
    <n v="250"/>
    <n v="0"/>
    <x v="0"/>
    <n v="9"/>
    <n v="5"/>
    <n v="2023"/>
  </r>
  <r>
    <n v="53731721"/>
    <d v="2023-05-09T00:00:00"/>
    <s v="BBPC"/>
    <n v="162"/>
    <n v="0"/>
    <x v="0"/>
    <n v="9"/>
    <n v="5"/>
    <n v="2023"/>
  </r>
  <r>
    <n v="53731752"/>
    <d v="2023-05-09T00:00:00"/>
    <s v="BBPC"/>
    <n v="50"/>
    <n v="0"/>
    <x v="0"/>
    <n v="9"/>
    <n v="5"/>
    <n v="2023"/>
  </r>
  <r>
    <n v="53731817"/>
    <d v="2023-05-09T00:00:00"/>
    <s v="BBPC"/>
    <n v="300"/>
    <n v="0"/>
    <x v="0"/>
    <n v="9"/>
    <n v="5"/>
    <n v="2023"/>
  </r>
  <r>
    <n v="53731826"/>
    <d v="2023-05-09T00:00:00"/>
    <s v="BBPC"/>
    <n v="554"/>
    <n v="0"/>
    <x v="0"/>
    <n v="9"/>
    <n v="5"/>
    <n v="2023"/>
  </r>
  <r>
    <n v="53731860"/>
    <d v="2023-05-09T00:00:00"/>
    <s v="BBPC"/>
    <n v="150"/>
    <n v="0"/>
    <x v="0"/>
    <n v="9"/>
    <n v="5"/>
    <n v="2023"/>
  </r>
  <r>
    <n v="53731895"/>
    <d v="2023-05-09T00:00:00"/>
    <s v="BBPC"/>
    <n v="150"/>
    <n v="0"/>
    <x v="0"/>
    <n v="9"/>
    <n v="5"/>
    <n v="2023"/>
  </r>
  <r>
    <n v="53731896"/>
    <d v="2023-05-09T00:00:00"/>
    <s v="BBPC"/>
    <n v="1"/>
    <n v="0"/>
    <x v="0"/>
    <n v="9"/>
    <n v="5"/>
    <n v="2023"/>
  </r>
  <r>
    <n v="53731903"/>
    <d v="2023-05-09T00:00:00"/>
    <s v="BBPC"/>
    <n v="400"/>
    <n v="0"/>
    <x v="0"/>
    <n v="9"/>
    <n v="5"/>
    <n v="2023"/>
  </r>
  <r>
    <n v="53731913"/>
    <d v="2023-05-09T00:00:00"/>
    <s v="BBPC"/>
    <n v="1"/>
    <n v="0"/>
    <x v="0"/>
    <n v="9"/>
    <n v="5"/>
    <n v="2023"/>
  </r>
  <r>
    <n v="53731916"/>
    <d v="2023-05-09T00:00:00"/>
    <s v="BBPC"/>
    <n v="450"/>
    <n v="0"/>
    <x v="0"/>
    <n v="9"/>
    <n v="5"/>
    <n v="2023"/>
  </r>
  <r>
    <n v="53731959"/>
    <d v="2023-05-09T00:00:00"/>
    <s v="BBPC"/>
    <n v="1003"/>
    <n v="0"/>
    <x v="1"/>
    <n v="9"/>
    <n v="5"/>
    <n v="2023"/>
  </r>
  <r>
    <n v="53731975"/>
    <d v="2023-05-09T00:00:00"/>
    <s v="BBPC"/>
    <n v="4"/>
    <n v="0"/>
    <x v="0"/>
    <n v="9"/>
    <n v="5"/>
    <n v="2023"/>
  </r>
  <r>
    <n v="53732057"/>
    <d v="2023-05-09T00:00:00"/>
    <s v="BBMN"/>
    <n v="52"/>
    <n v="0"/>
    <x v="0"/>
    <n v="9"/>
    <n v="5"/>
    <n v="2023"/>
  </r>
  <r>
    <n v="53732066"/>
    <d v="2023-05-09T00:00:00"/>
    <s v="BBPC"/>
    <n v="50"/>
    <n v="0"/>
    <x v="0"/>
    <n v="9"/>
    <n v="5"/>
    <n v="2023"/>
  </r>
  <r>
    <n v="53732073"/>
    <d v="2023-05-09T00:00:00"/>
    <s v="BBPC"/>
    <n v="50"/>
    <n v="0"/>
    <x v="0"/>
    <n v="9"/>
    <n v="5"/>
    <n v="2023"/>
  </r>
  <r>
    <n v="53732074"/>
    <d v="2023-05-09T00:00:00"/>
    <s v="BBPC"/>
    <n v="50"/>
    <n v="0"/>
    <x v="0"/>
    <n v="9"/>
    <n v="5"/>
    <n v="2023"/>
  </r>
  <r>
    <n v="53732106"/>
    <d v="2023-05-09T00:00:00"/>
    <s v="BBPC"/>
    <n v="163"/>
    <n v="0"/>
    <x v="0"/>
    <n v="9"/>
    <n v="5"/>
    <n v="2023"/>
  </r>
  <r>
    <n v="53732116"/>
    <d v="2023-05-09T00:00:00"/>
    <s v="BBPC"/>
    <n v="150"/>
    <n v="0"/>
    <x v="0"/>
    <n v="9"/>
    <n v="5"/>
    <n v="2023"/>
  </r>
  <r>
    <n v="53732129"/>
    <d v="2023-05-09T00:00:00"/>
    <s v="BBPC"/>
    <n v="51"/>
    <n v="0"/>
    <x v="0"/>
    <n v="9"/>
    <n v="5"/>
    <n v="2023"/>
  </r>
  <r>
    <n v="53732147"/>
    <d v="2023-05-09T00:00:00"/>
    <s v="BBMN"/>
    <n v="350"/>
    <n v="0"/>
    <x v="0"/>
    <n v="9"/>
    <n v="5"/>
    <n v="2023"/>
  </r>
  <r>
    <n v="53732199"/>
    <d v="2023-05-09T00:00:00"/>
    <s v="BBPC"/>
    <n v="300"/>
    <n v="0"/>
    <x v="0"/>
    <n v="9"/>
    <n v="5"/>
    <n v="2023"/>
  </r>
  <r>
    <n v="53732211"/>
    <d v="2023-05-09T00:00:00"/>
    <s v="BBPC"/>
    <n v="319"/>
    <n v="0"/>
    <x v="0"/>
    <n v="9"/>
    <n v="5"/>
    <n v="2023"/>
  </r>
  <r>
    <n v="53732227"/>
    <d v="2023-05-09T00:00:00"/>
    <s v="BBPC"/>
    <n v="4"/>
    <n v="0"/>
    <x v="0"/>
    <n v="9"/>
    <n v="5"/>
    <n v="2023"/>
  </r>
  <r>
    <n v="53732237"/>
    <d v="2023-05-09T00:00:00"/>
    <s v="BBPC"/>
    <n v="450"/>
    <n v="0"/>
    <x v="0"/>
    <n v="9"/>
    <n v="5"/>
    <n v="2023"/>
  </r>
  <r>
    <n v="53732240"/>
    <d v="2023-05-09T00:00:00"/>
    <s v="BBPC"/>
    <n v="50"/>
    <n v="0"/>
    <x v="0"/>
    <n v="9"/>
    <n v="5"/>
    <n v="2023"/>
  </r>
  <r>
    <n v="53732244"/>
    <d v="2023-05-09T00:00:00"/>
    <s v="BBPC"/>
    <n v="258"/>
    <n v="0"/>
    <x v="0"/>
    <n v="9"/>
    <n v="5"/>
    <n v="2023"/>
  </r>
  <r>
    <n v="53732278"/>
    <d v="2023-05-09T00:00:00"/>
    <s v="BBPC"/>
    <n v="15"/>
    <n v="0"/>
    <x v="0"/>
    <n v="9"/>
    <n v="5"/>
    <n v="2023"/>
  </r>
  <r>
    <n v="53732304"/>
    <d v="2023-05-09T00:00:00"/>
    <s v="BBPC"/>
    <n v="112"/>
    <n v="0"/>
    <x v="0"/>
    <n v="9"/>
    <n v="5"/>
    <n v="2023"/>
  </r>
  <r>
    <n v="53732318"/>
    <d v="2023-05-09T00:00:00"/>
    <s v="BBPC"/>
    <n v="5"/>
    <n v="0"/>
    <x v="0"/>
    <n v="9"/>
    <n v="5"/>
    <n v="2023"/>
  </r>
  <r>
    <n v="53732319"/>
    <d v="2023-05-09T00:00:00"/>
    <s v="BBPC"/>
    <n v="350"/>
    <n v="0"/>
    <x v="0"/>
    <n v="9"/>
    <n v="5"/>
    <n v="2023"/>
  </r>
  <r>
    <n v="53732333"/>
    <d v="2023-05-09T00:00:00"/>
    <s v="BBPC"/>
    <n v="2065"/>
    <n v="0"/>
    <x v="1"/>
    <n v="9"/>
    <n v="5"/>
    <n v="2023"/>
  </r>
  <r>
    <n v="53732338"/>
    <d v="2023-05-09T00:00:00"/>
    <s v="BBPC"/>
    <n v="7"/>
    <n v="0"/>
    <x v="0"/>
    <n v="9"/>
    <n v="5"/>
    <n v="2023"/>
  </r>
  <r>
    <n v="53732393"/>
    <d v="2023-05-09T00:00:00"/>
    <s v="BBPC"/>
    <n v="2"/>
    <n v="0"/>
    <x v="0"/>
    <n v="9"/>
    <n v="5"/>
    <n v="2023"/>
  </r>
  <r>
    <n v="53732397"/>
    <d v="2023-05-09T00:00:00"/>
    <s v="BBPC"/>
    <n v="250"/>
    <n v="0"/>
    <x v="0"/>
    <n v="9"/>
    <n v="5"/>
    <n v="2023"/>
  </r>
  <r>
    <n v="53732431"/>
    <d v="2023-05-09T00:00:00"/>
    <s v="BBPC"/>
    <n v="3"/>
    <n v="0"/>
    <x v="0"/>
    <n v="9"/>
    <n v="5"/>
    <n v="2023"/>
  </r>
  <r>
    <n v="53732436"/>
    <d v="2023-05-09T00:00:00"/>
    <s v="BBPC"/>
    <n v="2"/>
    <n v="0"/>
    <x v="0"/>
    <n v="9"/>
    <n v="5"/>
    <n v="2023"/>
  </r>
  <r>
    <n v="53732465"/>
    <d v="2023-05-09T00:00:00"/>
    <s v="BBPC"/>
    <n v="550"/>
    <n v="0"/>
    <x v="0"/>
    <n v="9"/>
    <n v="5"/>
    <n v="2023"/>
  </r>
  <r>
    <n v="53732469"/>
    <d v="2023-05-09T00:00:00"/>
    <s v="BBPC"/>
    <n v="3"/>
    <n v="0"/>
    <x v="0"/>
    <n v="9"/>
    <n v="5"/>
    <n v="2023"/>
  </r>
  <r>
    <n v="53732473"/>
    <d v="2023-05-09T00:00:00"/>
    <s v="BBPC"/>
    <n v="1"/>
    <n v="0"/>
    <x v="0"/>
    <n v="9"/>
    <n v="5"/>
    <n v="2023"/>
  </r>
  <r>
    <n v="53732528"/>
    <d v="2023-05-09T00:00:00"/>
    <s v="BBPC"/>
    <n v="150"/>
    <n v="0"/>
    <x v="0"/>
    <n v="9"/>
    <n v="5"/>
    <n v="2023"/>
  </r>
  <r>
    <n v="53732628"/>
    <d v="2023-05-09T00:00:00"/>
    <s v="BBPC"/>
    <n v="2"/>
    <n v="0"/>
    <x v="0"/>
    <n v="9"/>
    <n v="5"/>
    <n v="2023"/>
  </r>
  <r>
    <n v="53732630"/>
    <d v="2023-05-09T00:00:00"/>
    <s v="BBPC"/>
    <n v="150"/>
    <n v="0"/>
    <x v="0"/>
    <n v="9"/>
    <n v="5"/>
    <n v="2023"/>
  </r>
  <r>
    <n v="53732631"/>
    <d v="2023-05-09T00:00:00"/>
    <s v="BBPC"/>
    <n v="2500"/>
    <n v="0"/>
    <x v="1"/>
    <n v="9"/>
    <n v="5"/>
    <n v="2023"/>
  </r>
  <r>
    <n v="53732653"/>
    <d v="2023-05-09T00:00:00"/>
    <s v="BBMN"/>
    <n v="50"/>
    <n v="0"/>
    <x v="0"/>
    <n v="9"/>
    <n v="5"/>
    <n v="2023"/>
  </r>
  <r>
    <n v="53732654"/>
    <d v="2023-05-09T00:00:00"/>
    <s v="BBMN"/>
    <n v="50"/>
    <n v="0"/>
    <x v="0"/>
    <n v="9"/>
    <n v="5"/>
    <n v="2023"/>
  </r>
  <r>
    <n v="53732656"/>
    <d v="2023-05-09T00:00:00"/>
    <s v="BBMN"/>
    <n v="150"/>
    <n v="0"/>
    <x v="0"/>
    <n v="9"/>
    <n v="5"/>
    <n v="2023"/>
  </r>
  <r>
    <n v="53732667"/>
    <d v="2023-05-09T00:00:00"/>
    <s v="BBPC"/>
    <n v="75"/>
    <n v="0"/>
    <x v="0"/>
    <n v="9"/>
    <n v="5"/>
    <n v="2023"/>
  </r>
  <r>
    <n v="53732708"/>
    <d v="2023-05-09T00:00:00"/>
    <s v="BBPC"/>
    <n v="252"/>
    <n v="0"/>
    <x v="0"/>
    <n v="9"/>
    <n v="5"/>
    <n v="2023"/>
  </r>
  <r>
    <n v="53732747"/>
    <d v="2023-05-09T00:00:00"/>
    <s v="BBPC"/>
    <n v="1"/>
    <n v="0"/>
    <x v="0"/>
    <n v="9"/>
    <n v="5"/>
    <n v="2023"/>
  </r>
  <r>
    <n v="53732755"/>
    <d v="2023-05-09T00:00:00"/>
    <s v="BBPC"/>
    <n v="1"/>
    <n v="0"/>
    <x v="0"/>
    <n v="9"/>
    <n v="5"/>
    <n v="2023"/>
  </r>
  <r>
    <n v="53732766"/>
    <d v="2023-05-09T00:00:00"/>
    <s v="BBPC"/>
    <n v="466"/>
    <n v="0"/>
    <x v="0"/>
    <n v="9"/>
    <n v="5"/>
    <n v="2023"/>
  </r>
  <r>
    <n v="53732810"/>
    <d v="2023-05-09T00:00:00"/>
    <s v="BBPC"/>
    <n v="2"/>
    <n v="0"/>
    <x v="0"/>
    <n v="9"/>
    <n v="5"/>
    <n v="2023"/>
  </r>
  <r>
    <n v="53732830"/>
    <d v="2023-05-09T00:00:00"/>
    <s v="BBPC"/>
    <n v="1810"/>
    <n v="0"/>
    <x v="1"/>
    <n v="9"/>
    <n v="5"/>
    <n v="2023"/>
  </r>
  <r>
    <n v="53732836"/>
    <d v="2023-05-09T00:00:00"/>
    <s v="BBPC"/>
    <n v="150"/>
    <n v="0"/>
    <x v="0"/>
    <n v="9"/>
    <n v="5"/>
    <n v="2023"/>
  </r>
  <r>
    <n v="53732869"/>
    <d v="2023-05-09T00:00:00"/>
    <s v="BBPC"/>
    <n v="25"/>
    <n v="0"/>
    <x v="0"/>
    <n v="9"/>
    <n v="5"/>
    <n v="2023"/>
  </r>
  <r>
    <n v="53732882"/>
    <d v="2023-05-09T00:00:00"/>
    <s v="BBPC"/>
    <n v="4"/>
    <n v="0"/>
    <x v="0"/>
    <n v="9"/>
    <n v="5"/>
    <n v="2023"/>
  </r>
  <r>
    <n v="53732896"/>
    <d v="2023-05-09T00:00:00"/>
    <s v="BBPC"/>
    <n v="9"/>
    <n v="0"/>
    <x v="0"/>
    <n v="9"/>
    <n v="5"/>
    <n v="2023"/>
  </r>
  <r>
    <n v="53732994"/>
    <d v="2023-05-09T00:00:00"/>
    <s v="BBPC"/>
    <n v="1"/>
    <n v="0"/>
    <x v="0"/>
    <n v="9"/>
    <n v="5"/>
    <n v="2023"/>
  </r>
  <r>
    <n v="53733037"/>
    <d v="2023-05-09T00:00:00"/>
    <s v="BBPC"/>
    <n v="830"/>
    <n v="0"/>
    <x v="0"/>
    <n v="9"/>
    <n v="5"/>
    <n v="2023"/>
  </r>
  <r>
    <n v="53733103"/>
    <d v="2023-05-09T00:00:00"/>
    <s v="BBPC"/>
    <n v="100"/>
    <n v="0"/>
    <x v="0"/>
    <n v="9"/>
    <n v="5"/>
    <n v="2023"/>
  </r>
  <r>
    <n v="53733107"/>
    <d v="2023-05-09T00:00:00"/>
    <s v="BBPC"/>
    <n v="250"/>
    <n v="0"/>
    <x v="0"/>
    <n v="9"/>
    <n v="5"/>
    <n v="2023"/>
  </r>
  <r>
    <n v="53733111"/>
    <d v="2023-05-09T00:00:00"/>
    <s v="BBPC"/>
    <n v="1"/>
    <n v="0"/>
    <x v="0"/>
    <n v="9"/>
    <n v="5"/>
    <n v="2023"/>
  </r>
  <r>
    <n v="53733174"/>
    <d v="2023-05-09T00:00:00"/>
    <s v="BBPC"/>
    <n v="600"/>
    <n v="0"/>
    <x v="0"/>
    <n v="9"/>
    <n v="5"/>
    <n v="2023"/>
  </r>
  <r>
    <n v="53733179"/>
    <d v="2023-05-09T00:00:00"/>
    <s v="BBPC"/>
    <n v="1164"/>
    <n v="0"/>
    <x v="1"/>
    <n v="9"/>
    <n v="5"/>
    <n v="2023"/>
  </r>
  <r>
    <n v="53733200"/>
    <d v="2023-05-09T00:00:00"/>
    <s v="BBPC"/>
    <n v="3"/>
    <n v="0"/>
    <x v="0"/>
    <n v="9"/>
    <n v="5"/>
    <n v="2023"/>
  </r>
  <r>
    <n v="53733395"/>
    <d v="2023-05-09T00:00:00"/>
    <s v="BBMN"/>
    <n v="150"/>
    <n v="0"/>
    <x v="0"/>
    <n v="9"/>
    <n v="5"/>
    <n v="2023"/>
  </r>
  <r>
    <n v="53733396"/>
    <d v="2023-05-09T00:00:00"/>
    <s v="BBMN"/>
    <n v="50"/>
    <n v="0"/>
    <x v="0"/>
    <n v="9"/>
    <n v="5"/>
    <n v="2023"/>
  </r>
  <r>
    <n v="53733401"/>
    <d v="2023-05-09T00:00:00"/>
    <s v="BBPC"/>
    <n v="151"/>
    <n v="0"/>
    <x v="0"/>
    <n v="9"/>
    <n v="5"/>
    <n v="2023"/>
  </r>
  <r>
    <n v="53733523"/>
    <d v="2023-05-09T00:00:00"/>
    <s v="BBPC"/>
    <n v="1063"/>
    <n v="1"/>
    <x v="1"/>
    <n v="9"/>
    <n v="5"/>
    <n v="2023"/>
  </r>
  <r>
    <n v="53733572"/>
    <d v="2023-05-09T00:00:00"/>
    <s v="BBPC"/>
    <n v="2"/>
    <n v="1"/>
    <x v="0"/>
    <n v="9"/>
    <n v="5"/>
    <n v="2023"/>
  </r>
  <r>
    <n v="53733601"/>
    <d v="2023-05-09T00:00:00"/>
    <s v="BBPC"/>
    <n v="2"/>
    <n v="0"/>
    <x v="0"/>
    <n v="9"/>
    <n v="5"/>
    <n v="2023"/>
  </r>
  <r>
    <n v="53733636"/>
    <d v="2023-05-09T00:00:00"/>
    <s v="BBPC"/>
    <n v="150"/>
    <n v="0"/>
    <x v="0"/>
    <n v="9"/>
    <n v="5"/>
    <n v="2023"/>
  </r>
  <r>
    <n v="53733687"/>
    <d v="2023-05-09T00:00:00"/>
    <s v="BBPC"/>
    <n v="100"/>
    <n v="0"/>
    <x v="0"/>
    <n v="9"/>
    <n v="5"/>
    <n v="2023"/>
  </r>
  <r>
    <n v="53733697"/>
    <d v="2023-05-09T00:00:00"/>
    <s v="BBPC"/>
    <n v="780"/>
    <n v="0"/>
    <x v="0"/>
    <n v="9"/>
    <n v="5"/>
    <n v="2023"/>
  </r>
  <r>
    <n v="53733706"/>
    <d v="2023-05-09T00:00:00"/>
    <s v="BBPC"/>
    <n v="350"/>
    <n v="0"/>
    <x v="0"/>
    <n v="9"/>
    <n v="5"/>
    <n v="2023"/>
  </r>
  <r>
    <n v="53733718"/>
    <d v="2023-05-09T00:00:00"/>
    <s v="BBPC"/>
    <n v="150"/>
    <n v="0"/>
    <x v="0"/>
    <n v="9"/>
    <n v="5"/>
    <n v="2023"/>
  </r>
  <r>
    <n v="53733741"/>
    <d v="2023-05-09T00:00:00"/>
    <s v="BBPC"/>
    <n v="6"/>
    <n v="0"/>
    <x v="0"/>
    <n v="9"/>
    <n v="5"/>
    <n v="2023"/>
  </r>
  <r>
    <n v="53733744"/>
    <d v="2023-05-09T00:00:00"/>
    <s v="BBPC"/>
    <n v="7"/>
    <n v="0"/>
    <x v="0"/>
    <n v="9"/>
    <n v="5"/>
    <n v="2023"/>
  </r>
  <r>
    <n v="53733753"/>
    <d v="2023-05-09T00:00:00"/>
    <s v="BBPC"/>
    <n v="10"/>
    <n v="0"/>
    <x v="0"/>
    <n v="9"/>
    <n v="5"/>
    <n v="2023"/>
  </r>
  <r>
    <n v="53733775"/>
    <d v="2023-05-09T00:00:00"/>
    <s v="BBPC"/>
    <n v="805"/>
    <n v="0"/>
    <x v="0"/>
    <n v="9"/>
    <n v="5"/>
    <n v="2023"/>
  </r>
  <r>
    <n v="53733885"/>
    <d v="2023-05-09T00:00:00"/>
    <s v="BBPC"/>
    <n v="1507"/>
    <n v="2"/>
    <x v="1"/>
    <n v="9"/>
    <n v="5"/>
    <n v="2023"/>
  </r>
  <r>
    <n v="53733929"/>
    <d v="2023-05-09T00:00:00"/>
    <s v="BBPC"/>
    <n v="5"/>
    <n v="0"/>
    <x v="0"/>
    <n v="9"/>
    <n v="5"/>
    <n v="2023"/>
  </r>
  <r>
    <n v="53733934"/>
    <d v="2023-05-09T00:00:00"/>
    <s v="BBPC"/>
    <n v="4"/>
    <n v="0"/>
    <x v="0"/>
    <n v="9"/>
    <n v="5"/>
    <n v="2023"/>
  </r>
  <r>
    <n v="53733992"/>
    <d v="2023-05-09T00:00:00"/>
    <s v="BBPC"/>
    <n v="200"/>
    <n v="0"/>
    <x v="0"/>
    <n v="9"/>
    <n v="5"/>
    <n v="2023"/>
  </r>
  <r>
    <n v="53734024"/>
    <d v="2023-05-09T00:00:00"/>
    <s v="BBPC"/>
    <n v="8000"/>
    <n v="1"/>
    <x v="3"/>
    <n v="9"/>
    <n v="5"/>
    <n v="2023"/>
  </r>
  <r>
    <n v="53734034"/>
    <d v="2023-05-09T00:00:00"/>
    <s v="BBMN"/>
    <n v="150"/>
    <n v="0"/>
    <x v="0"/>
    <n v="9"/>
    <n v="5"/>
    <n v="2023"/>
  </r>
  <r>
    <n v="53734035"/>
    <d v="2023-05-09T00:00:00"/>
    <s v="BBPC"/>
    <n v="250"/>
    <n v="0"/>
    <x v="0"/>
    <n v="9"/>
    <n v="5"/>
    <n v="2023"/>
  </r>
  <r>
    <n v="53734036"/>
    <d v="2023-05-09T00:00:00"/>
    <s v="BBPC"/>
    <n v="50"/>
    <n v="0"/>
    <x v="0"/>
    <n v="9"/>
    <n v="5"/>
    <n v="2023"/>
  </r>
  <r>
    <n v="53734063"/>
    <d v="2023-05-09T00:00:00"/>
    <s v="BBPC"/>
    <n v="2"/>
    <n v="0"/>
    <x v="0"/>
    <n v="9"/>
    <n v="5"/>
    <n v="2023"/>
  </r>
  <r>
    <n v="53734069"/>
    <d v="2023-05-09T00:00:00"/>
    <s v="BBPC"/>
    <n v="300"/>
    <n v="0"/>
    <x v="0"/>
    <n v="9"/>
    <n v="5"/>
    <n v="2023"/>
  </r>
  <r>
    <n v="53734089"/>
    <d v="2023-05-09T00:00:00"/>
    <s v="BBPC"/>
    <n v="132"/>
    <n v="0"/>
    <x v="0"/>
    <n v="9"/>
    <n v="5"/>
    <n v="2023"/>
  </r>
  <r>
    <n v="53734092"/>
    <d v="2023-05-09T00:00:00"/>
    <s v="BBPC"/>
    <n v="6"/>
    <n v="0"/>
    <x v="0"/>
    <n v="9"/>
    <n v="5"/>
    <n v="2023"/>
  </r>
  <r>
    <n v="53734167"/>
    <d v="2023-05-09T00:00:00"/>
    <s v="BBPC"/>
    <n v="8"/>
    <n v="0"/>
    <x v="0"/>
    <n v="9"/>
    <n v="5"/>
    <n v="2023"/>
  </r>
  <r>
    <n v="53734184"/>
    <d v="2023-05-09T00:00:00"/>
    <s v="BBPC"/>
    <n v="1535"/>
    <n v="2"/>
    <x v="1"/>
    <n v="9"/>
    <n v="5"/>
    <n v="2023"/>
  </r>
  <r>
    <n v="53734227"/>
    <d v="2023-05-09T00:00:00"/>
    <s v="BBPC"/>
    <n v="2580"/>
    <n v="0"/>
    <x v="1"/>
    <n v="9"/>
    <n v="5"/>
    <n v="2023"/>
  </r>
  <r>
    <n v="53734277"/>
    <d v="2023-05-09T00:00:00"/>
    <s v="BBPC"/>
    <n v="2"/>
    <n v="0"/>
    <x v="0"/>
    <n v="9"/>
    <n v="5"/>
    <n v="2023"/>
  </r>
  <r>
    <n v="53734323"/>
    <d v="2023-05-09T00:00:00"/>
    <s v="BBPC"/>
    <n v="532"/>
    <n v="0"/>
    <x v="0"/>
    <n v="9"/>
    <n v="5"/>
    <n v="2023"/>
  </r>
  <r>
    <n v="53734328"/>
    <d v="2023-05-09T00:00:00"/>
    <s v="BBPC"/>
    <n v="150"/>
    <n v="0"/>
    <x v="0"/>
    <n v="9"/>
    <n v="5"/>
    <n v="2023"/>
  </r>
  <r>
    <n v="53734331"/>
    <d v="2023-05-09T00:00:00"/>
    <s v="BBPC"/>
    <n v="450"/>
    <n v="0"/>
    <x v="0"/>
    <n v="9"/>
    <n v="5"/>
    <n v="2023"/>
  </r>
  <r>
    <n v="53734379"/>
    <d v="2023-05-09T00:00:00"/>
    <s v="BBPC"/>
    <n v="5"/>
    <n v="0"/>
    <x v="0"/>
    <n v="9"/>
    <n v="5"/>
    <n v="2023"/>
  </r>
  <r>
    <n v="53734392"/>
    <d v="2023-05-09T00:00:00"/>
    <s v="BBPC"/>
    <n v="300"/>
    <n v="0"/>
    <x v="0"/>
    <n v="9"/>
    <n v="5"/>
    <n v="2023"/>
  </r>
  <r>
    <n v="53734510"/>
    <d v="2023-05-09T00:00:00"/>
    <s v="BBPC"/>
    <n v="711"/>
    <n v="0"/>
    <x v="0"/>
    <n v="9"/>
    <n v="5"/>
    <n v="2023"/>
  </r>
  <r>
    <n v="53734524"/>
    <d v="2023-05-09T00:00:00"/>
    <s v="BBPC"/>
    <n v="20"/>
    <n v="0"/>
    <x v="0"/>
    <n v="9"/>
    <n v="5"/>
    <n v="2023"/>
  </r>
  <r>
    <n v="53734539"/>
    <d v="2023-05-09T00:00:00"/>
    <s v="BBPC"/>
    <n v="950"/>
    <n v="0"/>
    <x v="0"/>
    <n v="9"/>
    <n v="5"/>
    <n v="2023"/>
  </r>
  <r>
    <n v="53734562"/>
    <d v="2023-05-09T00:00:00"/>
    <s v="BBPC"/>
    <n v="1782"/>
    <n v="0"/>
    <x v="1"/>
    <n v="9"/>
    <n v="5"/>
    <n v="2023"/>
  </r>
  <r>
    <n v="53734572"/>
    <d v="2023-05-09T00:00:00"/>
    <s v="BBPC"/>
    <n v="9"/>
    <n v="0"/>
    <x v="0"/>
    <n v="9"/>
    <n v="5"/>
    <n v="2023"/>
  </r>
  <r>
    <n v="53734579"/>
    <d v="2023-05-09T00:00:00"/>
    <s v="BBPC"/>
    <n v="150"/>
    <n v="0"/>
    <x v="0"/>
    <n v="9"/>
    <n v="5"/>
    <n v="2023"/>
  </r>
  <r>
    <n v="53734604"/>
    <d v="2023-05-09T00:00:00"/>
    <s v="BBPC"/>
    <n v="10"/>
    <n v="0"/>
    <x v="0"/>
    <n v="9"/>
    <n v="5"/>
    <n v="2023"/>
  </r>
  <r>
    <n v="53734608"/>
    <d v="2023-05-09T00:00:00"/>
    <s v="BBPC"/>
    <n v="56"/>
    <n v="0"/>
    <x v="0"/>
    <n v="9"/>
    <n v="5"/>
    <n v="2023"/>
  </r>
  <r>
    <n v="53734613"/>
    <d v="2023-05-09T00:00:00"/>
    <s v="BBPC"/>
    <n v="1100"/>
    <n v="0"/>
    <x v="1"/>
    <n v="9"/>
    <n v="5"/>
    <n v="2023"/>
  </r>
  <r>
    <n v="53734689"/>
    <d v="2023-05-09T00:00:00"/>
    <s v="BBPC"/>
    <n v="268"/>
    <n v="0"/>
    <x v="0"/>
    <n v="9"/>
    <n v="5"/>
    <n v="2023"/>
  </r>
  <r>
    <n v="53734690"/>
    <d v="2023-05-09T00:00:00"/>
    <s v="BBPC"/>
    <n v="500"/>
    <n v="0"/>
    <x v="0"/>
    <n v="9"/>
    <n v="5"/>
    <n v="2023"/>
  </r>
  <r>
    <n v="53734712"/>
    <d v="2023-05-09T00:00:00"/>
    <s v="BBPC"/>
    <n v="4"/>
    <n v="0"/>
    <x v="0"/>
    <n v="9"/>
    <n v="5"/>
    <n v="2023"/>
  </r>
  <r>
    <n v="53734735"/>
    <d v="2023-05-09T00:00:00"/>
    <s v="BBPC"/>
    <n v="3"/>
    <n v="0"/>
    <x v="0"/>
    <n v="9"/>
    <n v="5"/>
    <n v="2023"/>
  </r>
  <r>
    <n v="53734744"/>
    <d v="2023-05-09T00:00:00"/>
    <s v="BBPC"/>
    <n v="1"/>
    <n v="0"/>
    <x v="0"/>
    <n v="9"/>
    <n v="5"/>
    <n v="2023"/>
  </r>
  <r>
    <n v="53734769"/>
    <d v="2023-05-09T00:00:00"/>
    <s v="BBPC"/>
    <n v="600"/>
    <n v="0"/>
    <x v="0"/>
    <n v="9"/>
    <n v="5"/>
    <n v="2023"/>
  </r>
  <r>
    <n v="53734780"/>
    <d v="2023-05-09T00:00:00"/>
    <s v="BBPC"/>
    <n v="3034"/>
    <n v="0"/>
    <x v="1"/>
    <n v="9"/>
    <n v="5"/>
    <n v="2023"/>
  </r>
  <r>
    <n v="53734821"/>
    <d v="2023-05-09T00:00:00"/>
    <s v="BBPC"/>
    <n v="150"/>
    <n v="0"/>
    <x v="0"/>
    <n v="9"/>
    <n v="5"/>
    <n v="2023"/>
  </r>
  <r>
    <n v="53734829"/>
    <d v="2023-05-09T00:00:00"/>
    <s v="BBPC"/>
    <n v="1100"/>
    <n v="0"/>
    <x v="1"/>
    <n v="9"/>
    <n v="5"/>
    <n v="2023"/>
  </r>
  <r>
    <n v="53734843"/>
    <d v="2023-05-09T00:00:00"/>
    <s v="BBPC"/>
    <n v="8"/>
    <n v="0"/>
    <x v="0"/>
    <n v="9"/>
    <n v="5"/>
    <n v="2023"/>
  </r>
  <r>
    <n v="53734862"/>
    <d v="2023-05-09T00:00:00"/>
    <s v="BBPC"/>
    <n v="1327"/>
    <n v="0"/>
    <x v="1"/>
    <n v="9"/>
    <n v="5"/>
    <n v="2023"/>
  </r>
  <r>
    <n v="53735043"/>
    <d v="2023-05-09T00:00:00"/>
    <s v="BBPC"/>
    <n v="500"/>
    <n v="0"/>
    <x v="0"/>
    <n v="9"/>
    <n v="5"/>
    <n v="2023"/>
  </r>
  <r>
    <n v="53735066"/>
    <d v="2023-05-09T00:00:00"/>
    <s v="BBPC"/>
    <n v="15"/>
    <n v="0"/>
    <x v="0"/>
    <n v="9"/>
    <n v="5"/>
    <n v="2023"/>
  </r>
  <r>
    <n v="53735074"/>
    <d v="2023-05-09T00:00:00"/>
    <s v="BBPC"/>
    <n v="5"/>
    <n v="0"/>
    <x v="0"/>
    <n v="9"/>
    <n v="5"/>
    <n v="2023"/>
  </r>
  <r>
    <n v="53735098"/>
    <d v="2023-05-09T00:00:00"/>
    <s v="BBPC"/>
    <n v="309"/>
    <n v="0"/>
    <x v="0"/>
    <n v="9"/>
    <n v="5"/>
    <n v="2023"/>
  </r>
  <r>
    <n v="53735160"/>
    <d v="2023-05-09T00:00:00"/>
    <s v="BBPC"/>
    <n v="2"/>
    <n v="0"/>
    <x v="0"/>
    <n v="9"/>
    <n v="5"/>
    <n v="2023"/>
  </r>
  <r>
    <n v="53735164"/>
    <d v="2023-05-09T00:00:00"/>
    <s v="BBPC"/>
    <n v="1"/>
    <n v="0"/>
    <x v="0"/>
    <n v="9"/>
    <n v="5"/>
    <n v="2023"/>
  </r>
  <r>
    <n v="53735411"/>
    <d v="2023-05-09T00:00:00"/>
    <s v="BBPC"/>
    <n v="400"/>
    <n v="0"/>
    <x v="0"/>
    <n v="9"/>
    <n v="5"/>
    <n v="2023"/>
  </r>
  <r>
    <n v="53735484"/>
    <d v="2023-05-09T00:00:00"/>
    <s v="BBPC"/>
    <n v="210"/>
    <n v="0"/>
    <x v="0"/>
    <n v="9"/>
    <n v="5"/>
    <n v="2023"/>
  </r>
  <r>
    <n v="53735567"/>
    <d v="2023-05-09T00:00:00"/>
    <s v="BBPC"/>
    <n v="300"/>
    <n v="0"/>
    <x v="0"/>
    <n v="9"/>
    <n v="5"/>
    <n v="2023"/>
  </r>
  <r>
    <n v="53735653"/>
    <d v="2023-05-09T00:00:00"/>
    <s v="BBPC"/>
    <n v="1"/>
    <n v="0"/>
    <x v="0"/>
    <n v="9"/>
    <n v="5"/>
    <n v="2023"/>
  </r>
  <r>
    <n v="53735688"/>
    <d v="2023-05-09T00:00:00"/>
    <s v="BBPC"/>
    <n v="380"/>
    <n v="0"/>
    <x v="0"/>
    <n v="9"/>
    <n v="5"/>
    <n v="2023"/>
  </r>
  <r>
    <n v="53735857"/>
    <d v="2023-05-09T00:00:00"/>
    <s v="BBPC"/>
    <n v="24"/>
    <n v="0"/>
    <x v="0"/>
    <n v="9"/>
    <n v="5"/>
    <n v="2023"/>
  </r>
  <r>
    <n v="53735889"/>
    <d v="2023-05-09T00:00:00"/>
    <s v="BBPC"/>
    <n v="150"/>
    <n v="0"/>
    <x v="0"/>
    <n v="9"/>
    <n v="5"/>
    <n v="2023"/>
  </r>
  <r>
    <n v="53735916"/>
    <d v="2023-05-09T00:00:00"/>
    <s v="BBPC"/>
    <n v="3000"/>
    <n v="0"/>
    <x v="1"/>
    <n v="9"/>
    <n v="5"/>
    <n v="2023"/>
  </r>
  <r>
    <n v="53735928"/>
    <d v="2023-05-09T00:00:00"/>
    <s v="BBPC"/>
    <n v="50"/>
    <n v="0"/>
    <x v="0"/>
    <n v="9"/>
    <n v="5"/>
    <n v="2023"/>
  </r>
  <r>
    <n v="53735999"/>
    <d v="2023-05-09T00:00:00"/>
    <s v="BBPC"/>
    <n v="450"/>
    <n v="0"/>
    <x v="0"/>
    <n v="9"/>
    <n v="5"/>
    <n v="2023"/>
  </r>
  <r>
    <n v="53736159"/>
    <d v="2023-05-09T00:00:00"/>
    <s v="BBPC"/>
    <n v="250"/>
    <n v="0"/>
    <x v="0"/>
    <n v="9"/>
    <n v="5"/>
    <n v="2023"/>
  </r>
  <r>
    <n v="53736246"/>
    <d v="2023-05-09T00:00:00"/>
    <s v="BBPC"/>
    <n v="150"/>
    <n v="0"/>
    <x v="0"/>
    <n v="9"/>
    <n v="5"/>
    <n v="2023"/>
  </r>
  <r>
    <n v="53736309"/>
    <d v="2023-05-09T00:00:00"/>
    <s v="BBPC"/>
    <n v="150"/>
    <n v="0"/>
    <x v="0"/>
    <n v="9"/>
    <n v="5"/>
    <n v="2023"/>
  </r>
  <r>
    <n v="53736335"/>
    <d v="2023-05-09T00:00:00"/>
    <s v="BBPC"/>
    <n v="800"/>
    <n v="0"/>
    <x v="0"/>
    <n v="9"/>
    <n v="5"/>
    <n v="2023"/>
  </r>
  <r>
    <n v="53736370"/>
    <d v="2023-05-09T00:00:00"/>
    <s v="BBPC"/>
    <n v="600"/>
    <n v="0"/>
    <x v="0"/>
    <n v="9"/>
    <n v="5"/>
    <n v="2023"/>
  </r>
  <r>
    <n v="53736373"/>
    <d v="2023-05-09T00:00:00"/>
    <s v="BBPC"/>
    <n v="3"/>
    <n v="0"/>
    <x v="0"/>
    <n v="9"/>
    <n v="5"/>
    <n v="2023"/>
  </r>
  <r>
    <n v="53736382"/>
    <d v="2023-05-09T00:00:00"/>
    <s v="BBPC"/>
    <n v="80"/>
    <n v="0"/>
    <x v="0"/>
    <n v="9"/>
    <n v="5"/>
    <n v="2023"/>
  </r>
  <r>
    <n v="53736384"/>
    <d v="2023-05-09T00:00:00"/>
    <s v="BBPC"/>
    <n v="200"/>
    <n v="0"/>
    <x v="0"/>
    <n v="9"/>
    <n v="5"/>
    <n v="2023"/>
  </r>
  <r>
    <n v="53736408"/>
    <d v="2023-05-09T00:00:00"/>
    <s v="BBPC"/>
    <n v="24"/>
    <n v="0"/>
    <x v="0"/>
    <n v="9"/>
    <n v="5"/>
    <n v="2023"/>
  </r>
  <r>
    <n v="53736500"/>
    <d v="2023-05-09T00:00:00"/>
    <s v="BBPC"/>
    <n v="500"/>
    <n v="0"/>
    <x v="0"/>
    <n v="9"/>
    <n v="5"/>
    <n v="2023"/>
  </r>
  <r>
    <n v="53736518"/>
    <d v="2023-05-09T00:00:00"/>
    <s v="BBPC"/>
    <n v="450"/>
    <n v="0"/>
    <x v="0"/>
    <n v="9"/>
    <n v="5"/>
    <n v="2023"/>
  </r>
  <r>
    <n v="53736570"/>
    <d v="2023-05-09T00:00:00"/>
    <s v="BBPC"/>
    <n v="250"/>
    <n v="0"/>
    <x v="0"/>
    <n v="9"/>
    <n v="5"/>
    <n v="2023"/>
  </r>
  <r>
    <n v="53736634"/>
    <d v="2023-05-09T00:00:00"/>
    <s v="BBPC"/>
    <n v="800"/>
    <n v="0"/>
    <x v="0"/>
    <n v="9"/>
    <n v="5"/>
    <n v="2023"/>
  </r>
  <r>
    <n v="53736648"/>
    <d v="2023-05-09T00:00:00"/>
    <s v="BBMN"/>
    <n v="50"/>
    <n v="0"/>
    <x v="0"/>
    <n v="9"/>
    <n v="5"/>
    <n v="2023"/>
  </r>
  <r>
    <n v="53736664"/>
    <d v="2023-05-09T00:00:00"/>
    <s v="BBPC"/>
    <n v="201"/>
    <n v="0"/>
    <x v="0"/>
    <n v="9"/>
    <n v="5"/>
    <n v="2023"/>
  </r>
  <r>
    <n v="53736674"/>
    <d v="2023-05-09T00:00:00"/>
    <s v="BBPC"/>
    <n v="200"/>
    <n v="0"/>
    <x v="0"/>
    <n v="9"/>
    <n v="5"/>
    <n v="2023"/>
  </r>
  <r>
    <n v="53736703"/>
    <d v="2023-05-09T00:00:00"/>
    <s v="BBPC"/>
    <n v="13"/>
    <n v="0"/>
    <x v="0"/>
    <n v="9"/>
    <n v="5"/>
    <n v="2023"/>
  </r>
  <r>
    <n v="53736765"/>
    <d v="2023-05-09T00:00:00"/>
    <s v="BBMN"/>
    <n v="50"/>
    <n v="0"/>
    <x v="0"/>
    <n v="9"/>
    <n v="5"/>
    <n v="2023"/>
  </r>
  <r>
    <n v="53736769"/>
    <d v="2023-05-09T00:00:00"/>
    <s v="BBPC"/>
    <n v="4"/>
    <n v="0"/>
    <x v="0"/>
    <n v="9"/>
    <n v="5"/>
    <n v="2023"/>
  </r>
  <r>
    <n v="53736778"/>
    <d v="2023-05-09T00:00:00"/>
    <s v="BBPC"/>
    <n v="750"/>
    <n v="0"/>
    <x v="0"/>
    <n v="9"/>
    <n v="5"/>
    <n v="2023"/>
  </r>
  <r>
    <n v="53736915"/>
    <d v="2023-05-09T00:00:00"/>
    <s v="BBPC"/>
    <n v="1"/>
    <n v="0"/>
    <x v="0"/>
    <n v="9"/>
    <n v="5"/>
    <n v="2023"/>
  </r>
  <r>
    <n v="53736938"/>
    <d v="2023-05-09T00:00:00"/>
    <s v="BBPC"/>
    <n v="150"/>
    <n v="0"/>
    <x v="0"/>
    <n v="9"/>
    <n v="5"/>
    <n v="2023"/>
  </r>
  <r>
    <n v="53737007"/>
    <d v="2023-05-09T00:00:00"/>
    <s v="BBPC"/>
    <n v="1"/>
    <n v="0"/>
    <x v="0"/>
    <n v="9"/>
    <n v="5"/>
    <n v="2023"/>
  </r>
  <r>
    <n v="53737101"/>
    <d v="2023-05-09T00:00:00"/>
    <s v="BBPC"/>
    <n v="150"/>
    <n v="0"/>
    <x v="0"/>
    <n v="9"/>
    <n v="5"/>
    <n v="2023"/>
  </r>
  <r>
    <n v="53737279"/>
    <d v="2023-05-09T00:00:00"/>
    <s v="BBMN"/>
    <n v="50"/>
    <n v="0"/>
    <x v="0"/>
    <n v="9"/>
    <n v="5"/>
    <n v="2023"/>
  </r>
  <r>
    <n v="53737280"/>
    <d v="2023-05-09T00:00:00"/>
    <s v="BBMN"/>
    <n v="150"/>
    <n v="0"/>
    <x v="0"/>
    <n v="9"/>
    <n v="5"/>
    <n v="2023"/>
  </r>
  <r>
    <n v="53737281"/>
    <d v="2023-05-09T00:00:00"/>
    <s v="BBPC"/>
    <n v="150"/>
    <n v="0"/>
    <x v="0"/>
    <n v="9"/>
    <n v="5"/>
    <n v="2023"/>
  </r>
  <r>
    <n v="53737282"/>
    <d v="2023-05-09T00:00:00"/>
    <s v="BBMN"/>
    <n v="50"/>
    <n v="0"/>
    <x v="0"/>
    <n v="9"/>
    <n v="5"/>
    <n v="2023"/>
  </r>
  <r>
    <n v="53737662"/>
    <d v="2023-05-09T00:00:00"/>
    <s v="BBPC"/>
    <n v="200"/>
    <n v="0"/>
    <x v="0"/>
    <n v="9"/>
    <n v="5"/>
    <n v="2023"/>
  </r>
  <r>
    <n v="53737779"/>
    <d v="2023-05-09T00:00:00"/>
    <s v="BBPC"/>
    <n v="300"/>
    <n v="0"/>
    <x v="0"/>
    <n v="9"/>
    <n v="5"/>
    <n v="2023"/>
  </r>
  <r>
    <n v="53737837"/>
    <d v="2023-05-09T00:00:00"/>
    <s v="BBPC"/>
    <n v="154"/>
    <n v="0"/>
    <x v="0"/>
    <n v="9"/>
    <n v="5"/>
    <n v="2023"/>
  </r>
  <r>
    <n v="53737890"/>
    <d v="2023-05-09T00:00:00"/>
    <s v="BBPC"/>
    <n v="160"/>
    <n v="0"/>
    <x v="0"/>
    <n v="9"/>
    <n v="5"/>
    <n v="2023"/>
  </r>
  <r>
    <n v="53737904"/>
    <d v="2023-05-09T00:00:00"/>
    <s v="BBPC"/>
    <n v="150"/>
    <n v="0"/>
    <x v="0"/>
    <n v="9"/>
    <n v="5"/>
    <n v="2023"/>
  </r>
  <r>
    <n v="53737931"/>
    <d v="2023-05-09T00:00:00"/>
    <s v="BBPC"/>
    <n v="175"/>
    <n v="0"/>
    <x v="0"/>
    <n v="9"/>
    <n v="5"/>
    <n v="2023"/>
  </r>
  <r>
    <n v="53738139"/>
    <d v="2023-05-09T00:00:00"/>
    <s v="BBMN"/>
    <n v="200"/>
    <n v="0"/>
    <x v="0"/>
    <n v="9"/>
    <n v="5"/>
    <n v="2023"/>
  </r>
  <r>
    <n v="53738140"/>
    <d v="2023-05-09T00:00:00"/>
    <s v="BBMN"/>
    <n v="50"/>
    <n v="0"/>
    <x v="0"/>
    <n v="9"/>
    <n v="5"/>
    <n v="2023"/>
  </r>
  <r>
    <n v="53738173"/>
    <d v="2023-05-09T00:00:00"/>
    <s v="BBPC"/>
    <n v="2400"/>
    <n v="0"/>
    <x v="1"/>
    <n v="9"/>
    <n v="5"/>
    <n v="2023"/>
  </r>
  <r>
    <n v="53738179"/>
    <d v="2023-05-09T00:00:00"/>
    <s v="BBPC"/>
    <n v="500"/>
    <n v="0"/>
    <x v="0"/>
    <n v="9"/>
    <n v="5"/>
    <n v="2023"/>
  </r>
  <r>
    <n v="53738242"/>
    <d v="2023-05-09T00:00:00"/>
    <s v="BBPC"/>
    <n v="500"/>
    <n v="0"/>
    <x v="0"/>
    <n v="9"/>
    <n v="5"/>
    <n v="2023"/>
  </r>
  <r>
    <n v="53738282"/>
    <d v="2023-05-09T00:00:00"/>
    <s v="BBPC"/>
    <n v="200"/>
    <n v="0"/>
    <x v="0"/>
    <n v="9"/>
    <n v="5"/>
    <n v="2023"/>
  </r>
  <r>
    <n v="53738308"/>
    <d v="2023-05-09T00:00:00"/>
    <s v="BBPC"/>
    <n v="31"/>
    <n v="0"/>
    <x v="0"/>
    <n v="9"/>
    <n v="5"/>
    <n v="2023"/>
  </r>
  <r>
    <n v="53738470"/>
    <d v="2023-05-09T00:00:00"/>
    <s v="BBPC"/>
    <n v="2"/>
    <n v="0"/>
    <x v="0"/>
    <n v="9"/>
    <n v="5"/>
    <n v="2023"/>
  </r>
  <r>
    <n v="53738553"/>
    <d v="2023-05-09T00:00:00"/>
    <s v="BBPC"/>
    <n v="1"/>
    <n v="0"/>
    <x v="0"/>
    <n v="9"/>
    <n v="5"/>
    <n v="2023"/>
  </r>
  <r>
    <n v="53738589"/>
    <d v="2023-05-09T00:00:00"/>
    <s v="BBPC"/>
    <n v="3"/>
    <n v="1"/>
    <x v="0"/>
    <n v="9"/>
    <n v="5"/>
    <n v="2023"/>
  </r>
  <r>
    <n v="53738597"/>
    <d v="2023-05-09T00:00:00"/>
    <s v="BBPC"/>
    <n v="1"/>
    <n v="0"/>
    <x v="0"/>
    <n v="9"/>
    <n v="5"/>
    <n v="2023"/>
  </r>
  <r>
    <n v="53738608"/>
    <d v="2023-05-09T00:00:00"/>
    <s v="BBPC"/>
    <n v="800"/>
    <n v="0"/>
    <x v="0"/>
    <n v="9"/>
    <n v="5"/>
    <n v="2023"/>
  </r>
  <r>
    <n v="53738624"/>
    <d v="2023-05-09T00:00:00"/>
    <s v="BBPC"/>
    <n v="1"/>
    <n v="0"/>
    <x v="0"/>
    <n v="9"/>
    <n v="5"/>
    <n v="2023"/>
  </r>
  <r>
    <n v="53738628"/>
    <d v="2023-05-09T00:00:00"/>
    <s v="BBPC"/>
    <n v="201"/>
    <n v="0"/>
    <x v="0"/>
    <n v="9"/>
    <n v="5"/>
    <n v="2023"/>
  </r>
  <r>
    <n v="53738655"/>
    <d v="2023-05-09T00:00:00"/>
    <s v="BBPC"/>
    <n v="1"/>
    <n v="0"/>
    <x v="0"/>
    <n v="9"/>
    <n v="5"/>
    <n v="2023"/>
  </r>
  <r>
    <n v="53738753"/>
    <d v="2023-05-09T00:00:00"/>
    <s v="BBPC"/>
    <n v="4"/>
    <n v="0"/>
    <x v="0"/>
    <n v="9"/>
    <n v="5"/>
    <n v="2023"/>
  </r>
  <r>
    <n v="53738755"/>
    <d v="2023-05-09T00:00:00"/>
    <s v="BBPC"/>
    <n v="400"/>
    <n v="1"/>
    <x v="0"/>
    <n v="9"/>
    <n v="5"/>
    <n v="2023"/>
  </r>
  <r>
    <n v="53738840"/>
    <d v="2023-05-09T00:00:00"/>
    <s v="BBPC"/>
    <n v="150"/>
    <n v="0"/>
    <x v="0"/>
    <n v="9"/>
    <n v="5"/>
    <n v="2023"/>
  </r>
  <r>
    <n v="53738842"/>
    <d v="2023-05-09T00:00:00"/>
    <s v="BBPC"/>
    <n v="1150"/>
    <n v="0"/>
    <x v="1"/>
    <n v="9"/>
    <n v="5"/>
    <n v="2023"/>
  </r>
  <r>
    <n v="53738844"/>
    <d v="2023-05-09T00:00:00"/>
    <s v="BBMN"/>
    <n v="50"/>
    <n v="0"/>
    <x v="0"/>
    <n v="9"/>
    <n v="5"/>
    <n v="2023"/>
  </r>
  <r>
    <n v="53738846"/>
    <d v="2023-05-09T00:00:00"/>
    <s v="BBMN"/>
    <n v="50"/>
    <n v="0"/>
    <x v="0"/>
    <n v="9"/>
    <n v="5"/>
    <n v="2023"/>
  </r>
  <r>
    <n v="53738915"/>
    <d v="2023-05-09T00:00:00"/>
    <s v="BBPC"/>
    <n v="300"/>
    <n v="0"/>
    <x v="0"/>
    <n v="9"/>
    <n v="5"/>
    <n v="2023"/>
  </r>
  <r>
    <n v="53738966"/>
    <d v="2023-05-09T00:00:00"/>
    <s v="BBPC"/>
    <n v="300"/>
    <n v="0"/>
    <x v="0"/>
    <n v="9"/>
    <n v="5"/>
    <n v="2023"/>
  </r>
  <r>
    <n v="53738968"/>
    <d v="2023-05-09T00:00:00"/>
    <s v="BBMN"/>
    <n v="550"/>
    <n v="0"/>
    <x v="0"/>
    <n v="9"/>
    <n v="5"/>
    <n v="2023"/>
  </r>
  <r>
    <n v="53738971"/>
    <d v="2023-05-09T00:00:00"/>
    <s v="BBPC"/>
    <n v="200"/>
    <n v="0"/>
    <x v="0"/>
    <n v="9"/>
    <n v="5"/>
    <n v="2023"/>
  </r>
  <r>
    <n v="53739004"/>
    <d v="2023-05-09T00:00:00"/>
    <s v="BBPC"/>
    <n v="300"/>
    <n v="0"/>
    <x v="0"/>
    <n v="9"/>
    <n v="5"/>
    <n v="2023"/>
  </r>
  <r>
    <n v="53739033"/>
    <d v="2023-05-09T00:00:00"/>
    <s v="BBPC"/>
    <n v="53"/>
    <n v="0"/>
    <x v="0"/>
    <n v="9"/>
    <n v="5"/>
    <n v="2023"/>
  </r>
  <r>
    <n v="53739065"/>
    <d v="2023-05-09T00:00:00"/>
    <s v="BBPC"/>
    <n v="1"/>
    <n v="0"/>
    <x v="0"/>
    <n v="9"/>
    <n v="5"/>
    <n v="2023"/>
  </r>
  <r>
    <n v="53739071"/>
    <d v="2023-05-09T00:00:00"/>
    <s v="BBPC"/>
    <n v="6"/>
    <n v="0"/>
    <x v="0"/>
    <n v="9"/>
    <n v="5"/>
    <n v="2023"/>
  </r>
  <r>
    <n v="53739147"/>
    <d v="2023-05-09T00:00:00"/>
    <s v="BBPC"/>
    <n v="330"/>
    <n v="0"/>
    <x v="0"/>
    <n v="9"/>
    <n v="5"/>
    <n v="2023"/>
  </r>
  <r>
    <n v="53739165"/>
    <d v="2023-05-09T00:00:00"/>
    <s v="BBPC"/>
    <n v="50"/>
    <n v="0"/>
    <x v="0"/>
    <n v="9"/>
    <n v="5"/>
    <n v="2023"/>
  </r>
  <r>
    <n v="53739269"/>
    <d v="2023-05-09T00:00:00"/>
    <s v="BBPC"/>
    <n v="134"/>
    <n v="0"/>
    <x v="0"/>
    <n v="9"/>
    <n v="5"/>
    <n v="2023"/>
  </r>
  <r>
    <n v="53739487"/>
    <d v="2023-05-09T00:00:00"/>
    <s v="BBPC"/>
    <n v="150"/>
    <n v="0"/>
    <x v="0"/>
    <n v="9"/>
    <n v="5"/>
    <n v="2023"/>
  </r>
  <r>
    <n v="53739535"/>
    <d v="2023-05-09T00:00:00"/>
    <s v="BBMN"/>
    <n v="150"/>
    <n v="0"/>
    <x v="0"/>
    <n v="9"/>
    <n v="5"/>
    <n v="2023"/>
  </r>
  <r>
    <n v="53739537"/>
    <d v="2023-05-09T00:00:00"/>
    <s v="BBMN"/>
    <n v="50"/>
    <n v="0"/>
    <x v="0"/>
    <n v="9"/>
    <n v="5"/>
    <n v="2023"/>
  </r>
  <r>
    <n v="53739538"/>
    <d v="2023-05-09T00:00:00"/>
    <s v="BBPC"/>
    <n v="5"/>
    <n v="0"/>
    <x v="0"/>
    <n v="9"/>
    <n v="5"/>
    <n v="2023"/>
  </r>
  <r>
    <n v="53739542"/>
    <d v="2023-05-09T00:00:00"/>
    <s v="BBPC"/>
    <n v="250"/>
    <n v="0"/>
    <x v="0"/>
    <n v="9"/>
    <n v="5"/>
    <n v="2023"/>
  </r>
  <r>
    <n v="53739561"/>
    <d v="2023-05-09T00:00:00"/>
    <s v="BBPC"/>
    <n v="5"/>
    <n v="0"/>
    <x v="0"/>
    <n v="9"/>
    <n v="5"/>
    <n v="2023"/>
  </r>
  <r>
    <n v="53739637"/>
    <d v="2023-05-09T00:00:00"/>
    <s v="BBPC"/>
    <n v="750"/>
    <n v="0"/>
    <x v="0"/>
    <n v="9"/>
    <n v="5"/>
    <n v="2023"/>
  </r>
  <r>
    <n v="53739705"/>
    <d v="2023-05-09T00:00:00"/>
    <s v="BBPC"/>
    <n v="2"/>
    <n v="0"/>
    <x v="0"/>
    <n v="9"/>
    <n v="5"/>
    <n v="2023"/>
  </r>
  <r>
    <n v="53739915"/>
    <d v="2023-05-09T00:00:00"/>
    <s v="BBPC"/>
    <n v="1"/>
    <n v="1"/>
    <x v="0"/>
    <n v="9"/>
    <n v="5"/>
    <n v="2023"/>
  </r>
  <r>
    <n v="53739932"/>
    <d v="2023-05-09T00:00:00"/>
    <s v="BBPC"/>
    <n v="50"/>
    <n v="0"/>
    <x v="0"/>
    <n v="9"/>
    <n v="5"/>
    <n v="2023"/>
  </r>
  <r>
    <n v="53739948"/>
    <d v="2023-05-09T00:00:00"/>
    <s v="BBPC"/>
    <n v="117"/>
    <n v="0"/>
    <x v="0"/>
    <n v="9"/>
    <n v="5"/>
    <n v="2023"/>
  </r>
  <r>
    <n v="53739996"/>
    <d v="2023-05-09T00:00:00"/>
    <s v="BBPC"/>
    <n v="250"/>
    <n v="0"/>
    <x v="0"/>
    <n v="9"/>
    <n v="5"/>
    <n v="2023"/>
  </r>
  <r>
    <n v="53739998"/>
    <d v="2023-05-09T00:00:00"/>
    <s v="BBPC"/>
    <n v="200"/>
    <n v="0"/>
    <x v="0"/>
    <n v="9"/>
    <n v="5"/>
    <n v="2023"/>
  </r>
  <r>
    <n v="53740051"/>
    <d v="2023-05-09T00:00:00"/>
    <s v="BBPC"/>
    <n v="200"/>
    <n v="0"/>
    <x v="0"/>
    <n v="9"/>
    <n v="5"/>
    <n v="2023"/>
  </r>
  <r>
    <n v="53740106"/>
    <d v="2023-05-09T00:00:00"/>
    <s v="BBPC"/>
    <n v="600"/>
    <n v="0"/>
    <x v="0"/>
    <n v="9"/>
    <n v="5"/>
    <n v="2023"/>
  </r>
  <r>
    <n v="53740127"/>
    <d v="2023-05-09T00:00:00"/>
    <s v="BBPC"/>
    <n v="400"/>
    <n v="0"/>
    <x v="0"/>
    <n v="9"/>
    <n v="5"/>
    <n v="2023"/>
  </r>
  <r>
    <n v="53740131"/>
    <d v="2023-05-09T00:00:00"/>
    <s v="BBPC"/>
    <n v="51"/>
    <n v="0"/>
    <x v="0"/>
    <n v="9"/>
    <n v="5"/>
    <n v="2023"/>
  </r>
  <r>
    <n v="53740135"/>
    <d v="2023-05-09T00:00:00"/>
    <s v="BBPC"/>
    <n v="500"/>
    <n v="0"/>
    <x v="0"/>
    <n v="9"/>
    <n v="5"/>
    <n v="2023"/>
  </r>
  <r>
    <n v="53740136"/>
    <d v="2023-05-09T00:00:00"/>
    <s v="BBPC"/>
    <n v="153"/>
    <n v="0"/>
    <x v="0"/>
    <n v="9"/>
    <n v="5"/>
    <n v="2023"/>
  </r>
  <r>
    <n v="53740150"/>
    <d v="2023-05-09T00:00:00"/>
    <s v="BBPC"/>
    <n v="8"/>
    <n v="0"/>
    <x v="0"/>
    <n v="9"/>
    <n v="5"/>
    <n v="2023"/>
  </r>
  <r>
    <n v="53740160"/>
    <d v="2023-05-09T00:00:00"/>
    <s v="BBMN"/>
    <n v="50"/>
    <n v="0"/>
    <x v="0"/>
    <n v="9"/>
    <n v="5"/>
    <n v="2023"/>
  </r>
  <r>
    <n v="53740161"/>
    <d v="2023-05-09T00:00:00"/>
    <s v="BBMN"/>
    <n v="50"/>
    <n v="0"/>
    <x v="0"/>
    <n v="9"/>
    <n v="5"/>
    <n v="2023"/>
  </r>
  <r>
    <n v="53740163"/>
    <d v="2023-05-09T00:00:00"/>
    <s v="BBMN"/>
    <n v="100"/>
    <n v="0"/>
    <x v="0"/>
    <n v="9"/>
    <n v="5"/>
    <n v="2023"/>
  </r>
  <r>
    <n v="53740166"/>
    <d v="2023-05-09T00:00:00"/>
    <s v="BBPC"/>
    <n v="173"/>
    <n v="0"/>
    <x v="0"/>
    <n v="9"/>
    <n v="5"/>
    <n v="2023"/>
  </r>
  <r>
    <n v="53740167"/>
    <d v="2023-05-09T00:00:00"/>
    <s v="BBMN"/>
    <n v="150"/>
    <n v="0"/>
    <x v="0"/>
    <n v="9"/>
    <n v="5"/>
    <n v="2023"/>
  </r>
  <r>
    <n v="53740174"/>
    <d v="2023-05-09T00:00:00"/>
    <s v="BBPC"/>
    <n v="800"/>
    <n v="0"/>
    <x v="0"/>
    <n v="9"/>
    <n v="5"/>
    <n v="2023"/>
  </r>
  <r>
    <n v="53740189"/>
    <d v="2023-05-09T00:00:00"/>
    <s v="BBPC"/>
    <n v="8"/>
    <n v="0"/>
    <x v="0"/>
    <n v="9"/>
    <n v="5"/>
    <n v="2023"/>
  </r>
  <r>
    <n v="53740196"/>
    <d v="2023-05-09T00:00:00"/>
    <s v="BBPC"/>
    <n v="7"/>
    <n v="0"/>
    <x v="0"/>
    <n v="9"/>
    <n v="5"/>
    <n v="2023"/>
  </r>
  <r>
    <n v="53740214"/>
    <d v="2023-05-09T00:00:00"/>
    <s v="BBPC"/>
    <n v="200"/>
    <n v="0"/>
    <x v="0"/>
    <n v="9"/>
    <n v="5"/>
    <n v="2023"/>
  </r>
  <r>
    <n v="53740230"/>
    <d v="2023-05-09T00:00:00"/>
    <s v="BBPC"/>
    <n v="20"/>
    <n v="0"/>
    <x v="0"/>
    <n v="9"/>
    <n v="5"/>
    <n v="2023"/>
  </r>
  <r>
    <n v="53740252"/>
    <d v="2023-05-09T00:00:00"/>
    <s v="BBPC"/>
    <n v="150"/>
    <n v="0"/>
    <x v="0"/>
    <n v="9"/>
    <n v="5"/>
    <n v="2023"/>
  </r>
  <r>
    <n v="53740295"/>
    <d v="2023-05-09T00:00:00"/>
    <s v="BBPC"/>
    <n v="150"/>
    <n v="0"/>
    <x v="0"/>
    <n v="9"/>
    <n v="5"/>
    <n v="2023"/>
  </r>
  <r>
    <n v="53740308"/>
    <d v="2023-05-09T00:00:00"/>
    <s v="BBPC"/>
    <n v="1"/>
    <n v="0"/>
    <x v="0"/>
    <n v="9"/>
    <n v="5"/>
    <n v="2023"/>
  </r>
  <r>
    <n v="53740315"/>
    <d v="2023-05-09T00:00:00"/>
    <s v="BBPC"/>
    <n v="300"/>
    <n v="0"/>
    <x v="0"/>
    <n v="9"/>
    <n v="5"/>
    <n v="2023"/>
  </r>
  <r>
    <n v="53740336"/>
    <d v="2023-05-09T00:00:00"/>
    <s v="BBPC"/>
    <n v="600"/>
    <n v="0"/>
    <x v="0"/>
    <n v="9"/>
    <n v="5"/>
    <n v="2023"/>
  </r>
  <r>
    <n v="53740543"/>
    <d v="2023-05-09T00:00:00"/>
    <s v="BBPC"/>
    <n v="50"/>
    <n v="0"/>
    <x v="0"/>
    <n v="9"/>
    <n v="5"/>
    <n v="2023"/>
  </r>
  <r>
    <n v="53740548"/>
    <d v="2023-05-09T00:00:00"/>
    <s v="BBPC"/>
    <n v="22"/>
    <n v="0"/>
    <x v="0"/>
    <n v="9"/>
    <n v="5"/>
    <n v="2023"/>
  </r>
  <r>
    <n v="53740552"/>
    <d v="2023-05-09T00:00:00"/>
    <s v="BBPC"/>
    <n v="50"/>
    <n v="0"/>
    <x v="0"/>
    <n v="9"/>
    <n v="5"/>
    <n v="2023"/>
  </r>
  <r>
    <n v="53740664"/>
    <d v="2023-05-09T00:00:00"/>
    <s v="BBPC"/>
    <n v="350"/>
    <n v="0"/>
    <x v="0"/>
    <n v="9"/>
    <n v="5"/>
    <n v="2023"/>
  </r>
  <r>
    <n v="53740771"/>
    <d v="2023-05-09T00:00:00"/>
    <s v="BBPC"/>
    <n v="150"/>
    <n v="0"/>
    <x v="0"/>
    <n v="9"/>
    <n v="5"/>
    <n v="2023"/>
  </r>
  <r>
    <n v="53740812"/>
    <d v="2023-05-09T00:00:00"/>
    <s v="BBPC"/>
    <n v="210"/>
    <n v="0"/>
    <x v="0"/>
    <n v="9"/>
    <n v="5"/>
    <n v="2023"/>
  </r>
  <r>
    <n v="53740814"/>
    <d v="2023-05-09T00:00:00"/>
    <s v="BBMN"/>
    <n v="50"/>
    <n v="0"/>
    <x v="0"/>
    <n v="9"/>
    <n v="5"/>
    <n v="2023"/>
  </r>
  <r>
    <n v="53740897"/>
    <d v="2023-05-09T00:00:00"/>
    <s v="BBPC"/>
    <n v="150"/>
    <n v="0"/>
    <x v="0"/>
    <n v="9"/>
    <n v="5"/>
    <n v="2023"/>
  </r>
  <r>
    <n v="53740954"/>
    <d v="2023-05-09T00:00:00"/>
    <s v="BBPC"/>
    <n v="1100"/>
    <n v="0"/>
    <x v="1"/>
    <n v="9"/>
    <n v="5"/>
    <n v="2023"/>
  </r>
  <r>
    <n v="53741270"/>
    <d v="2023-05-09T00:00:00"/>
    <s v="BBPC"/>
    <n v="600"/>
    <n v="0"/>
    <x v="0"/>
    <n v="9"/>
    <n v="5"/>
    <n v="2023"/>
  </r>
  <r>
    <n v="53741288"/>
    <d v="2023-05-09T00:00:00"/>
    <s v="BBPC"/>
    <n v="150"/>
    <n v="0"/>
    <x v="0"/>
    <n v="9"/>
    <n v="5"/>
    <n v="2023"/>
  </r>
  <r>
    <n v="53741291"/>
    <d v="2023-05-09T00:00:00"/>
    <s v="BBPC"/>
    <n v="1"/>
    <n v="0"/>
    <x v="0"/>
    <n v="9"/>
    <n v="5"/>
    <n v="2023"/>
  </r>
  <r>
    <n v="53741316"/>
    <d v="2023-05-09T00:00:00"/>
    <s v="BBPC"/>
    <n v="16"/>
    <n v="0"/>
    <x v="0"/>
    <n v="9"/>
    <n v="5"/>
    <n v="2023"/>
  </r>
  <r>
    <n v="53741428"/>
    <d v="2023-05-09T00:00:00"/>
    <s v="BBMN"/>
    <n v="250"/>
    <n v="0"/>
    <x v="0"/>
    <n v="9"/>
    <n v="5"/>
    <n v="2023"/>
  </r>
  <r>
    <n v="53741431"/>
    <d v="2023-05-09T00:00:00"/>
    <s v="BBMN"/>
    <n v="50"/>
    <n v="0"/>
    <x v="0"/>
    <n v="9"/>
    <n v="5"/>
    <n v="2023"/>
  </r>
  <r>
    <n v="53741432"/>
    <d v="2023-05-09T00:00:00"/>
    <s v="BBPC"/>
    <n v="402"/>
    <n v="0"/>
    <x v="0"/>
    <n v="9"/>
    <n v="5"/>
    <n v="2023"/>
  </r>
  <r>
    <n v="53741772"/>
    <d v="2023-05-09T00:00:00"/>
    <s v="BBPC"/>
    <n v="100"/>
    <n v="0"/>
    <x v="0"/>
    <n v="9"/>
    <n v="5"/>
    <n v="2023"/>
  </r>
  <r>
    <n v="53741826"/>
    <d v="2023-05-09T00:00:00"/>
    <s v="BBPC"/>
    <n v="50"/>
    <n v="0"/>
    <x v="0"/>
    <n v="9"/>
    <n v="5"/>
    <n v="2023"/>
  </r>
  <r>
    <n v="53741858"/>
    <d v="2023-05-09T00:00:00"/>
    <s v="BBPC"/>
    <n v="1500"/>
    <n v="0"/>
    <x v="1"/>
    <n v="9"/>
    <n v="5"/>
    <n v="2023"/>
  </r>
  <r>
    <n v="53741860"/>
    <d v="2023-05-09T00:00:00"/>
    <s v="BBPC"/>
    <n v="150"/>
    <n v="0"/>
    <x v="0"/>
    <n v="9"/>
    <n v="5"/>
    <n v="2023"/>
  </r>
  <r>
    <n v="53741907"/>
    <d v="2023-05-09T00:00:00"/>
    <s v="BBPC"/>
    <n v="50"/>
    <n v="0"/>
    <x v="0"/>
    <n v="9"/>
    <n v="5"/>
    <n v="2023"/>
  </r>
  <r>
    <n v="53741909"/>
    <d v="2023-05-09T00:00:00"/>
    <s v="BBPC"/>
    <n v="150"/>
    <n v="0"/>
    <x v="0"/>
    <n v="9"/>
    <n v="5"/>
    <n v="2023"/>
  </r>
  <r>
    <n v="53741916"/>
    <d v="2023-05-09T00:00:00"/>
    <s v="BBPC"/>
    <n v="10"/>
    <n v="0"/>
    <x v="0"/>
    <n v="9"/>
    <n v="5"/>
    <n v="2023"/>
  </r>
  <r>
    <n v="53741927"/>
    <d v="2023-05-09T00:00:00"/>
    <s v="BBMN"/>
    <n v="250"/>
    <n v="0"/>
    <x v="0"/>
    <n v="9"/>
    <n v="5"/>
    <n v="2023"/>
  </r>
  <r>
    <n v="53741948"/>
    <d v="2023-05-09T00:00:00"/>
    <s v="BBPC"/>
    <n v="150"/>
    <n v="0"/>
    <x v="0"/>
    <n v="9"/>
    <n v="5"/>
    <n v="2023"/>
  </r>
  <r>
    <n v="53741977"/>
    <d v="2023-05-09T00:00:00"/>
    <s v="BBMN"/>
    <n v="50"/>
    <n v="0"/>
    <x v="0"/>
    <n v="9"/>
    <n v="5"/>
    <n v="2023"/>
  </r>
  <r>
    <n v="53742027"/>
    <d v="2023-05-09T00:00:00"/>
    <s v="BBPC"/>
    <n v="100"/>
    <n v="0"/>
    <x v="0"/>
    <n v="9"/>
    <n v="5"/>
    <n v="2023"/>
  </r>
  <r>
    <n v="53742046"/>
    <d v="2023-05-09T00:00:00"/>
    <s v="BBPC"/>
    <n v="50"/>
    <n v="0"/>
    <x v="0"/>
    <n v="9"/>
    <n v="5"/>
    <n v="2023"/>
  </r>
  <r>
    <n v="53742049"/>
    <d v="2023-05-09T00:00:00"/>
    <s v="BBPC"/>
    <n v="62"/>
    <n v="0"/>
    <x v="0"/>
    <n v="9"/>
    <n v="5"/>
    <n v="2023"/>
  </r>
  <r>
    <n v="53742050"/>
    <d v="2023-05-09T00:00:00"/>
    <s v="BBPC"/>
    <n v="500"/>
    <n v="0"/>
    <x v="0"/>
    <n v="9"/>
    <n v="5"/>
    <n v="2023"/>
  </r>
  <r>
    <n v="53742080"/>
    <d v="2023-05-09T00:00:00"/>
    <s v="BBPC"/>
    <n v="100"/>
    <n v="0"/>
    <x v="0"/>
    <n v="9"/>
    <n v="5"/>
    <n v="2023"/>
  </r>
  <r>
    <n v="53742103"/>
    <d v="2023-05-09T00:00:00"/>
    <s v="BBPC"/>
    <n v="250"/>
    <n v="0"/>
    <x v="0"/>
    <n v="9"/>
    <n v="5"/>
    <n v="2023"/>
  </r>
  <r>
    <n v="53742119"/>
    <d v="2023-05-09T00:00:00"/>
    <s v="BBPC"/>
    <n v="150"/>
    <n v="0"/>
    <x v="0"/>
    <n v="9"/>
    <n v="5"/>
    <n v="2023"/>
  </r>
  <r>
    <n v="53742147"/>
    <d v="2023-05-09T00:00:00"/>
    <s v="BBPC"/>
    <n v="2"/>
    <n v="0"/>
    <x v="0"/>
    <n v="9"/>
    <n v="5"/>
    <n v="2023"/>
  </r>
  <r>
    <n v="53742191"/>
    <d v="2023-05-09T00:00:00"/>
    <s v="BBPC"/>
    <n v="250"/>
    <n v="0"/>
    <x v="0"/>
    <n v="9"/>
    <n v="5"/>
    <n v="2023"/>
  </r>
  <r>
    <n v="53742195"/>
    <d v="2023-05-09T00:00:00"/>
    <s v="BBPC"/>
    <n v="150"/>
    <n v="0"/>
    <x v="0"/>
    <n v="9"/>
    <n v="5"/>
    <n v="2023"/>
  </r>
  <r>
    <n v="53742236"/>
    <d v="2023-05-09T00:00:00"/>
    <s v="BBPC"/>
    <n v="150"/>
    <n v="0"/>
    <x v="0"/>
    <n v="9"/>
    <n v="5"/>
    <n v="2023"/>
  </r>
  <r>
    <n v="53742288"/>
    <d v="2023-05-09T00:00:00"/>
    <s v="BBPC"/>
    <n v="2"/>
    <n v="0"/>
    <x v="0"/>
    <n v="9"/>
    <n v="5"/>
    <n v="2023"/>
  </r>
  <r>
    <n v="53742404"/>
    <d v="2023-05-09T00:00:00"/>
    <s v="BBPC"/>
    <n v="200"/>
    <n v="0"/>
    <x v="0"/>
    <n v="9"/>
    <n v="5"/>
    <n v="2023"/>
  </r>
  <r>
    <n v="53742522"/>
    <d v="2023-05-09T00:00:00"/>
    <s v="BBPC"/>
    <n v="500"/>
    <n v="0"/>
    <x v="0"/>
    <n v="9"/>
    <n v="5"/>
    <n v="2023"/>
  </r>
  <r>
    <n v="53742587"/>
    <d v="2023-05-09T00:00:00"/>
    <s v="BBPC"/>
    <n v="551"/>
    <n v="0"/>
    <x v="0"/>
    <n v="9"/>
    <n v="5"/>
    <n v="2023"/>
  </r>
  <r>
    <n v="53729495"/>
    <d v="2023-05-09T00:00:00"/>
    <s v="BBPC"/>
    <n v="105600"/>
    <n v="2"/>
    <x v="4"/>
    <n v="9"/>
    <n v="5"/>
    <n v="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5E2E9-99AA-4919-BB14-7153DE1ED863}" name="Tabela dinâmica2" cacheId="9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3:Q9" firstHeaderRow="0" firstDataRow="1" firstDataCol="1"/>
  <pivotFields count="9">
    <pivotField dataField="1" showAll="0"/>
    <pivotField numFmtId="14" showAll="0"/>
    <pivotField showAll="0"/>
    <pivotField dataField="1" showAll="0"/>
    <pivotField showAll="0"/>
    <pivotField axis="axisRow" showAll="0">
      <items count="11">
        <item m="1" x="6"/>
        <item m="1" x="9"/>
        <item m="1" x="7"/>
        <item m="1" x="8"/>
        <item m="1" x="5"/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5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Pedidos" fld="0" subtotal="count" baseField="5" baseItem="5"/>
    <dataField name="Peças" fld="3" baseField="0" baseItem="0" numFmtId="3"/>
  </dataFields>
  <formats count="1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80FAD-A9F8-4E5B-9B67-8F6308FC555D}" name="Tabela dinâmica6" cacheId="1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28" firstHeaderRow="1" firstDataRow="2" firstDataCol="1"/>
  <pivotFields count="3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ntagem Distinta de Order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istinta de Order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ráfico no Microsoft PowerPoint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1" xr16:uid="{DADD1DA6-AF3C-4BBB-8C13-4A4850AAEB1E}" autoFormatId="16" applyNumberFormats="0" applyBorderFormats="0" applyFontFormats="0" applyPatternFormats="0" applyAlignmentFormats="0" applyWidthHeightFormats="0">
  <queryTableRefresh nextId="8">
    <queryTableFields count="7">
      <queryTableField id="1" name="Tabela1[SEQ]" tableColumnId="1"/>
      <queryTableField id="2" name="Tabela1[Status]" tableColumnId="2"/>
      <queryTableField id="3" name="Tabela1[Divergência]" tableColumnId="3"/>
      <queryTableField id="4" name="Tabela1[Id Date Recl]" tableColumnId="4"/>
      <queryTableField id="5" name="Tabela1[Order]" tableColumnId="5"/>
      <queryTableField id="6" name="Tabela1[Date Sep]" tableColumnId="6"/>
      <queryTableField id="7" name="Tabela1[Canal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DF5816-58A5-4E72-B125-938A1199E7B0}" name="Tabela_DadosExternos_1" displayName="Tabela_DadosExternos_1" ref="A3:G104" tableType="queryTable" totalsRowShown="0">
  <autoFilter ref="A3:G104" xr:uid="{F6DF5816-58A5-4E72-B125-938A1199E7B0}"/>
  <tableColumns count="7">
    <tableColumn id="1" xr3:uid="{F06D7076-5698-4917-9D70-D62B0505A986}" uniqueName="1" name="Tabela1[SEQ]" queryTableFieldId="1"/>
    <tableColumn id="2" xr3:uid="{B0E42100-3E30-4152-A181-7E10A9E6E6BC}" uniqueName="2" name="Tabela1[Status]" queryTableFieldId="2"/>
    <tableColumn id="3" xr3:uid="{D4440257-9E63-4D47-B9B1-A1D790ECA6D9}" uniqueName="3" name="Tabela1[Divergência]" queryTableFieldId="3"/>
    <tableColumn id="4" xr3:uid="{C212CA8C-7805-4EEB-957C-6811958004FB}" uniqueName="4" name="Tabela1[Id Date Recl]" queryTableFieldId="4"/>
    <tableColumn id="5" xr3:uid="{AF8D2ADC-28C4-4930-851D-62C97B7314AC}" uniqueName="5" name="Tabela1[Order]" queryTableFieldId="5"/>
    <tableColumn id="6" xr3:uid="{368E5242-4417-44E6-83A7-19C39484A85E}" uniqueName="6" name="Tabela1[Date Sep]" queryTableFieldId="6"/>
    <tableColumn id="7" xr3:uid="{E86A7F97-6ABC-4152-AE00-3CF83139C07E}" uniqueName="7" name="Tabela1[Canal]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111F8D-4BDA-44C5-8C42-1A5AA3A578A7}" name="Tabela1" displayName="Tabela1" ref="A1:G200" totalsRowShown="0" headerRowDxfId="11" headerRowBorderDxfId="9" tableBorderDxfId="10">
  <sortState xmlns:xlrd2="http://schemas.microsoft.com/office/spreadsheetml/2017/richdata2" ref="A2:G200">
    <sortCondition ref="F1:F200"/>
  </sortState>
  <tableColumns count="7">
    <tableColumn id="1" xr3:uid="{57E91CBE-6BB0-4F79-95F1-4F6B01B415DB}" name="SEQ"/>
    <tableColumn id="2" xr3:uid="{688C3ABE-FE10-4C4B-8AA0-407943FADA83}" name="Status" dataDxfId="8"/>
    <tableColumn id="3" xr3:uid="{E03DD79C-601E-4E43-AC00-85EF1FCE8C14}" name="Divergência" dataDxfId="7"/>
    <tableColumn id="4" xr3:uid="{B3B78B0A-2E79-4EC4-A653-C63FB8397B4A}" name="Id Date Recl" dataDxfId="6"/>
    <tableColumn id="5" xr3:uid="{684966B6-E208-4CC3-B0F7-1940C62ABF93}" name="Order"/>
    <tableColumn id="6" xr3:uid="{BD600798-4842-4A42-98A3-7CB497B5A0C5}" name="Date Sep" dataDxfId="5"/>
    <tableColumn id="7" xr3:uid="{B24E3E60-0D9B-480A-9D29-4EC701372C96}" name="Canal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DHL">
  <a:themeElements>
    <a:clrScheme name="DHL">
      <a:dk1>
        <a:srgbClr val="666666"/>
      </a:dk1>
      <a:lt1>
        <a:srgbClr val="E4E4E4"/>
      </a:lt1>
      <a:dk2>
        <a:srgbClr val="E4E4E4"/>
      </a:dk2>
      <a:lt2>
        <a:srgbClr val="666666"/>
      </a:lt2>
      <a:accent1>
        <a:srgbClr val="FFCC00"/>
      </a:accent1>
      <a:accent2>
        <a:srgbClr val="FFDB4C"/>
      </a:accent2>
      <a:accent3>
        <a:srgbClr val="FFE88C"/>
      </a:accent3>
      <a:accent4>
        <a:srgbClr val="FFF5CC"/>
      </a:accent4>
      <a:accent5>
        <a:srgbClr val="D40511"/>
      </a:accent5>
      <a:accent6>
        <a:srgbClr val="666666"/>
      </a:accent6>
      <a:hlink>
        <a:srgbClr val="BFBFBF"/>
      </a:hlink>
      <a:folHlink>
        <a:srgbClr val="E4E4E4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6090-2645-4CD0-B8E3-ED51236C5792}">
  <dimension ref="B2:H13"/>
  <sheetViews>
    <sheetView showGridLines="0" workbookViewId="0">
      <selection activeCell="B2" sqref="B2:H13"/>
    </sheetView>
  </sheetViews>
  <sheetFormatPr defaultRowHeight="15"/>
  <cols>
    <col min="2" max="2" width="14" bestFit="1" customWidth="1"/>
    <col min="3" max="3" width="11.42578125" bestFit="1" customWidth="1"/>
    <col min="4" max="4" width="35.85546875" bestFit="1" customWidth="1"/>
    <col min="5" max="5" width="45.140625" bestFit="1" customWidth="1"/>
    <col min="6" max="6" width="15.5703125" bestFit="1" customWidth="1"/>
    <col min="7" max="7" width="12.5703125" bestFit="1" customWidth="1"/>
    <col min="8" max="8" width="11.85546875" bestFit="1" customWidth="1"/>
  </cols>
  <sheetData>
    <row r="2" spans="2:8" ht="19.5">
      <c r="B2" s="181" t="s">
        <v>246</v>
      </c>
      <c r="C2" s="182">
        <v>8</v>
      </c>
      <c r="D2" s="183" t="s">
        <v>0</v>
      </c>
      <c r="E2" s="184"/>
      <c r="F2" s="184"/>
      <c r="G2" s="184"/>
      <c r="H2" s="185"/>
    </row>
    <row r="3" spans="2:8" ht="26.45" customHeight="1">
      <c r="B3" s="186" t="s">
        <v>1</v>
      </c>
      <c r="C3" s="198" t="s">
        <v>247</v>
      </c>
      <c r="D3" s="199"/>
      <c r="E3" s="200"/>
      <c r="F3" s="201"/>
      <c r="G3" s="202"/>
      <c r="H3" s="203"/>
    </row>
    <row r="4" spans="2:8">
      <c r="B4" s="187" t="s">
        <v>2</v>
      </c>
      <c r="C4" s="210">
        <v>45152</v>
      </c>
      <c r="D4" s="211"/>
      <c r="E4" s="212"/>
      <c r="F4" s="204"/>
      <c r="G4" s="205"/>
      <c r="H4" s="206"/>
    </row>
    <row r="5" spans="2:8">
      <c r="B5" s="186" t="s">
        <v>3</v>
      </c>
      <c r="C5" s="213" t="s">
        <v>248</v>
      </c>
      <c r="D5" s="214"/>
      <c r="E5" s="215"/>
      <c r="F5" s="207"/>
      <c r="G5" s="208"/>
      <c r="H5" s="209"/>
    </row>
    <row r="6" spans="2:8" ht="27">
      <c r="B6" s="187" t="s">
        <v>5</v>
      </c>
      <c r="C6" s="213" t="s">
        <v>249</v>
      </c>
      <c r="D6" s="214"/>
      <c r="E6" s="214"/>
      <c r="F6" s="214"/>
      <c r="G6" s="214"/>
      <c r="H6" s="215"/>
    </row>
    <row r="7" spans="2:8" ht="23.25">
      <c r="B7" s="188"/>
      <c r="C7" s="188"/>
      <c r="D7" s="188"/>
      <c r="E7" s="188"/>
      <c r="F7" s="188"/>
      <c r="G7" s="188"/>
      <c r="H7" s="188"/>
    </row>
    <row r="8" spans="2:8">
      <c r="B8" s="189" t="s">
        <v>7</v>
      </c>
      <c r="C8" s="189" t="s">
        <v>14</v>
      </c>
      <c r="D8" s="190" t="s">
        <v>8</v>
      </c>
      <c r="E8" s="189" t="s">
        <v>9</v>
      </c>
      <c r="F8" s="189" t="s">
        <v>10</v>
      </c>
      <c r="G8" s="189" t="s">
        <v>11</v>
      </c>
      <c r="H8" s="189" t="s">
        <v>12</v>
      </c>
    </row>
    <row r="9" spans="2:8" ht="45">
      <c r="B9" s="191">
        <v>1</v>
      </c>
      <c r="C9" s="192">
        <v>45152</v>
      </c>
      <c r="D9" s="193" t="s">
        <v>253</v>
      </c>
      <c r="E9" s="193" t="s">
        <v>254</v>
      </c>
      <c r="F9" s="191" t="s">
        <v>252</v>
      </c>
      <c r="G9" s="192">
        <v>45159</v>
      </c>
      <c r="H9" s="194" t="s">
        <v>245</v>
      </c>
    </row>
    <row r="10" spans="2:8" ht="22.5">
      <c r="B10" s="191">
        <v>2</v>
      </c>
      <c r="C10" s="192">
        <v>45152</v>
      </c>
      <c r="D10" s="193" t="s">
        <v>253</v>
      </c>
      <c r="E10" s="195" t="s">
        <v>255</v>
      </c>
      <c r="F10" s="196" t="s">
        <v>13</v>
      </c>
      <c r="G10" s="192">
        <v>45159</v>
      </c>
      <c r="H10" s="194" t="s">
        <v>245</v>
      </c>
    </row>
    <row r="11" spans="2:8" ht="33.75">
      <c r="B11" s="191">
        <v>3</v>
      </c>
      <c r="C11" s="192">
        <v>45152</v>
      </c>
      <c r="D11" s="195" t="s">
        <v>256</v>
      </c>
      <c r="E11" s="195" t="s">
        <v>257</v>
      </c>
      <c r="F11" s="196" t="s">
        <v>13</v>
      </c>
      <c r="G11" s="192">
        <v>45159</v>
      </c>
      <c r="H11" s="194" t="s">
        <v>245</v>
      </c>
    </row>
    <row r="12" spans="2:8" ht="33.75">
      <c r="B12" s="191">
        <v>1</v>
      </c>
      <c r="C12" s="192">
        <v>45152</v>
      </c>
      <c r="D12" s="195" t="s">
        <v>258</v>
      </c>
      <c r="E12" s="195" t="s">
        <v>259</v>
      </c>
      <c r="F12" s="191" t="s">
        <v>250</v>
      </c>
      <c r="G12" s="192">
        <v>45159</v>
      </c>
      <c r="H12" s="194" t="s">
        <v>245</v>
      </c>
    </row>
    <row r="13" spans="2:8" ht="22.5">
      <c r="B13" s="191">
        <v>2</v>
      </c>
      <c r="C13" s="192">
        <v>45152</v>
      </c>
      <c r="D13" s="193" t="s">
        <v>251</v>
      </c>
      <c r="E13" s="195" t="s">
        <v>260</v>
      </c>
      <c r="F13" s="196" t="s">
        <v>261</v>
      </c>
      <c r="G13" s="192">
        <v>45159</v>
      </c>
      <c r="H13" s="194" t="s">
        <v>245</v>
      </c>
    </row>
  </sheetData>
  <mergeCells count="5">
    <mergeCell ref="C3:E3"/>
    <mergeCell ref="F3:H5"/>
    <mergeCell ref="C4:E4"/>
    <mergeCell ref="C5:E5"/>
    <mergeCell ref="C6:H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50747-033A-4C94-BC99-27629059B375}">
  <dimension ref="A3:M28"/>
  <sheetViews>
    <sheetView workbookViewId="0">
      <selection activeCell="J4" sqref="J4:M25"/>
    </sheetView>
  </sheetViews>
  <sheetFormatPr defaultRowHeight="15"/>
  <cols>
    <col min="1" max="1" width="26.140625" bestFit="1" customWidth="1"/>
    <col min="2" max="2" width="19.5703125" bestFit="1" customWidth="1"/>
    <col min="3" max="3" width="5.28515625" bestFit="1" customWidth="1"/>
    <col min="4" max="4" width="8.5703125" bestFit="1" customWidth="1"/>
    <col min="5" max="5" width="10.7109375" bestFit="1" customWidth="1"/>
  </cols>
  <sheetData>
    <row r="3" spans="1:13">
      <c r="A3" s="21" t="s">
        <v>316</v>
      </c>
      <c r="B3" s="21" t="s">
        <v>94</v>
      </c>
    </row>
    <row r="4" spans="1:13">
      <c r="A4" s="21" t="s">
        <v>97</v>
      </c>
      <c r="B4" t="s">
        <v>286</v>
      </c>
      <c r="C4" t="s">
        <v>91</v>
      </c>
      <c r="D4" t="s">
        <v>96</v>
      </c>
      <c r="E4" t="s">
        <v>98</v>
      </c>
      <c r="J4" t="s">
        <v>306</v>
      </c>
      <c r="K4">
        <v>8</v>
      </c>
      <c r="L4">
        <v>5</v>
      </c>
      <c r="M4">
        <v>13</v>
      </c>
    </row>
    <row r="5" spans="1:13">
      <c r="A5" s="112" t="s">
        <v>286</v>
      </c>
      <c r="B5" s="115">
        <v>1</v>
      </c>
      <c r="C5" s="115"/>
      <c r="D5" s="115"/>
      <c r="E5" s="115">
        <v>1</v>
      </c>
      <c r="J5" t="s">
        <v>309</v>
      </c>
      <c r="K5">
        <v>8</v>
      </c>
      <c r="L5">
        <v>3</v>
      </c>
      <c r="M5">
        <v>11</v>
      </c>
    </row>
    <row r="6" spans="1:13">
      <c r="A6" s="112" t="s">
        <v>306</v>
      </c>
      <c r="B6" s="115"/>
      <c r="C6" s="115">
        <v>8</v>
      </c>
      <c r="D6" s="115">
        <v>5</v>
      </c>
      <c r="E6" s="115">
        <v>13</v>
      </c>
      <c r="J6" t="s">
        <v>291</v>
      </c>
      <c r="K6">
        <v>12</v>
      </c>
      <c r="L6">
        <v>3</v>
      </c>
      <c r="M6">
        <v>15</v>
      </c>
    </row>
    <row r="7" spans="1:13">
      <c r="A7" s="112" t="s">
        <v>309</v>
      </c>
      <c r="B7" s="115"/>
      <c r="C7" s="115">
        <v>8</v>
      </c>
      <c r="D7" s="115">
        <v>3</v>
      </c>
      <c r="E7" s="115">
        <v>11</v>
      </c>
      <c r="J7" t="s">
        <v>292</v>
      </c>
      <c r="K7">
        <v>7</v>
      </c>
      <c r="L7">
        <v>7</v>
      </c>
      <c r="M7">
        <v>14</v>
      </c>
    </row>
    <row r="8" spans="1:13">
      <c r="A8" s="112" t="s">
        <v>291</v>
      </c>
      <c r="B8" s="115"/>
      <c r="C8" s="115">
        <v>12</v>
      </c>
      <c r="D8" s="115">
        <v>3</v>
      </c>
      <c r="E8" s="115">
        <v>15</v>
      </c>
      <c r="J8" t="s">
        <v>293</v>
      </c>
      <c r="K8">
        <v>12</v>
      </c>
      <c r="L8">
        <v>5</v>
      </c>
      <c r="M8">
        <v>17</v>
      </c>
    </row>
    <row r="9" spans="1:13">
      <c r="A9" s="112" t="s">
        <v>292</v>
      </c>
      <c r="B9" s="115"/>
      <c r="C9" s="115">
        <v>7</v>
      </c>
      <c r="D9" s="115">
        <v>7</v>
      </c>
      <c r="E9" s="115">
        <v>14</v>
      </c>
      <c r="J9" t="s">
        <v>294</v>
      </c>
      <c r="L9">
        <v>2</v>
      </c>
      <c r="M9">
        <v>2</v>
      </c>
    </row>
    <row r="10" spans="1:13">
      <c r="A10" s="112" t="s">
        <v>293</v>
      </c>
      <c r="B10" s="115"/>
      <c r="C10" s="115">
        <v>12</v>
      </c>
      <c r="D10" s="115">
        <v>5</v>
      </c>
      <c r="E10" s="115">
        <v>17</v>
      </c>
      <c r="J10" t="s">
        <v>313</v>
      </c>
      <c r="K10">
        <v>1</v>
      </c>
      <c r="M10">
        <v>1</v>
      </c>
    </row>
    <row r="11" spans="1:13">
      <c r="A11" s="112" t="s">
        <v>294</v>
      </c>
      <c r="B11" s="115"/>
      <c r="C11" s="115"/>
      <c r="D11" s="115">
        <v>2</v>
      </c>
      <c r="E11" s="115">
        <v>2</v>
      </c>
      <c r="J11" t="s">
        <v>298</v>
      </c>
      <c r="K11">
        <v>1</v>
      </c>
      <c r="M11">
        <v>1</v>
      </c>
    </row>
    <row r="12" spans="1:13">
      <c r="A12" s="112" t="s">
        <v>313</v>
      </c>
      <c r="B12" s="115"/>
      <c r="C12" s="115">
        <v>1</v>
      </c>
      <c r="D12" s="115"/>
      <c r="E12" s="115">
        <v>1</v>
      </c>
      <c r="J12" t="s">
        <v>299</v>
      </c>
      <c r="L12">
        <v>1</v>
      </c>
      <c r="M12">
        <v>1</v>
      </c>
    </row>
    <row r="13" spans="1:13">
      <c r="A13" s="112" t="s">
        <v>298</v>
      </c>
      <c r="B13" s="115"/>
      <c r="C13" s="115">
        <v>1</v>
      </c>
      <c r="D13" s="115"/>
      <c r="E13" s="115">
        <v>1</v>
      </c>
      <c r="J13" t="s">
        <v>300</v>
      </c>
      <c r="L13">
        <v>1</v>
      </c>
      <c r="M13">
        <v>1</v>
      </c>
    </row>
    <row r="14" spans="1:13">
      <c r="A14" s="112" t="s">
        <v>299</v>
      </c>
      <c r="B14" s="115"/>
      <c r="C14" s="115"/>
      <c r="D14" s="115">
        <v>1</v>
      </c>
      <c r="E14" s="115">
        <v>1</v>
      </c>
      <c r="J14" t="s">
        <v>301</v>
      </c>
      <c r="L14">
        <v>2</v>
      </c>
      <c r="M14">
        <v>2</v>
      </c>
    </row>
    <row r="15" spans="1:13">
      <c r="A15" s="112" t="s">
        <v>300</v>
      </c>
      <c r="B15" s="115"/>
      <c r="C15" s="115"/>
      <c r="D15" s="115">
        <v>1</v>
      </c>
      <c r="E15" s="115">
        <v>1</v>
      </c>
      <c r="J15" t="s">
        <v>315</v>
      </c>
      <c r="L15">
        <v>1</v>
      </c>
      <c r="M15">
        <v>1</v>
      </c>
    </row>
    <row r="16" spans="1:13">
      <c r="A16" s="112" t="s">
        <v>301</v>
      </c>
      <c r="B16" s="115"/>
      <c r="C16" s="115"/>
      <c r="D16" s="115">
        <v>2</v>
      </c>
      <c r="E16" s="115">
        <v>2</v>
      </c>
      <c r="J16" t="s">
        <v>307</v>
      </c>
      <c r="K16">
        <v>2</v>
      </c>
      <c r="L16">
        <v>1</v>
      </c>
      <c r="M16">
        <v>3</v>
      </c>
    </row>
    <row r="17" spans="1:13">
      <c r="A17" s="112" t="s">
        <v>315</v>
      </c>
      <c r="B17" s="115"/>
      <c r="C17" s="115"/>
      <c r="D17" s="115">
        <v>1</v>
      </c>
      <c r="E17" s="115">
        <v>1</v>
      </c>
      <c r="J17" t="s">
        <v>302</v>
      </c>
      <c r="K17">
        <v>1</v>
      </c>
      <c r="M17">
        <v>1</v>
      </c>
    </row>
    <row r="18" spans="1:13">
      <c r="A18" s="112" t="s">
        <v>307</v>
      </c>
      <c r="B18" s="115"/>
      <c r="C18" s="115">
        <v>2</v>
      </c>
      <c r="D18" s="115">
        <v>1</v>
      </c>
      <c r="E18" s="115">
        <v>3</v>
      </c>
      <c r="J18" t="s">
        <v>303</v>
      </c>
      <c r="L18">
        <v>1</v>
      </c>
      <c r="M18">
        <v>1</v>
      </c>
    </row>
    <row r="19" spans="1:13">
      <c r="A19" s="112" t="s">
        <v>302</v>
      </c>
      <c r="B19" s="115"/>
      <c r="C19" s="115">
        <v>1</v>
      </c>
      <c r="D19" s="115"/>
      <c r="E19" s="115">
        <v>1</v>
      </c>
      <c r="J19" t="s">
        <v>305</v>
      </c>
      <c r="K19">
        <v>3</v>
      </c>
      <c r="M19">
        <v>3</v>
      </c>
    </row>
    <row r="20" spans="1:13">
      <c r="A20" s="112" t="s">
        <v>303</v>
      </c>
      <c r="B20" s="115"/>
      <c r="C20" s="115"/>
      <c r="D20" s="115">
        <v>1</v>
      </c>
      <c r="E20" s="115">
        <v>1</v>
      </c>
      <c r="J20" t="s">
        <v>304</v>
      </c>
      <c r="L20">
        <v>2</v>
      </c>
      <c r="M20">
        <v>2</v>
      </c>
    </row>
    <row r="21" spans="1:13">
      <c r="A21" s="112" t="s">
        <v>305</v>
      </c>
      <c r="B21" s="115"/>
      <c r="C21" s="115">
        <v>3</v>
      </c>
      <c r="D21" s="115"/>
      <c r="E21" s="115">
        <v>3</v>
      </c>
      <c r="J21" t="s">
        <v>310</v>
      </c>
      <c r="K21">
        <v>1</v>
      </c>
      <c r="M21">
        <v>1</v>
      </c>
    </row>
    <row r="22" spans="1:13">
      <c r="A22" s="112" t="s">
        <v>304</v>
      </c>
      <c r="B22" s="115"/>
      <c r="C22" s="115"/>
      <c r="D22" s="115">
        <v>2</v>
      </c>
      <c r="E22" s="115">
        <v>2</v>
      </c>
      <c r="J22" t="s">
        <v>314</v>
      </c>
      <c r="K22">
        <v>1</v>
      </c>
      <c r="M22">
        <v>1</v>
      </c>
    </row>
    <row r="23" spans="1:13">
      <c r="A23" s="112" t="s">
        <v>310</v>
      </c>
      <c r="B23" s="115"/>
      <c r="C23" s="115">
        <v>1</v>
      </c>
      <c r="D23" s="115"/>
      <c r="E23" s="115">
        <v>1</v>
      </c>
      <c r="J23" t="s">
        <v>311</v>
      </c>
      <c r="K23">
        <v>2</v>
      </c>
      <c r="M23">
        <v>2</v>
      </c>
    </row>
    <row r="24" spans="1:13">
      <c r="A24" s="112" t="s">
        <v>314</v>
      </c>
      <c r="B24" s="115"/>
      <c r="C24" s="115">
        <v>1</v>
      </c>
      <c r="D24" s="115"/>
      <c r="E24" s="115">
        <v>1</v>
      </c>
      <c r="J24" t="s">
        <v>308</v>
      </c>
      <c r="K24">
        <v>3</v>
      </c>
      <c r="L24">
        <v>1</v>
      </c>
      <c r="M24">
        <v>4</v>
      </c>
    </row>
    <row r="25" spans="1:13">
      <c r="A25" s="112" t="s">
        <v>311</v>
      </c>
      <c r="B25" s="115"/>
      <c r="C25" s="115">
        <v>2</v>
      </c>
      <c r="D25" s="115"/>
      <c r="E25" s="115">
        <v>2</v>
      </c>
      <c r="J25" t="s">
        <v>312</v>
      </c>
      <c r="L25">
        <v>1</v>
      </c>
      <c r="M25">
        <v>1</v>
      </c>
    </row>
    <row r="26" spans="1:13">
      <c r="A26" s="112" t="s">
        <v>308</v>
      </c>
      <c r="B26" s="115"/>
      <c r="C26" s="115">
        <v>3</v>
      </c>
      <c r="D26" s="115">
        <v>1</v>
      </c>
      <c r="E26" s="115">
        <v>4</v>
      </c>
    </row>
    <row r="27" spans="1:13">
      <c r="A27" s="112" t="s">
        <v>312</v>
      </c>
      <c r="B27" s="115"/>
      <c r="C27" s="115"/>
      <c r="D27" s="115">
        <v>1</v>
      </c>
      <c r="E27" s="115">
        <v>1</v>
      </c>
    </row>
    <row r="28" spans="1:13">
      <c r="A28" s="112" t="s">
        <v>98</v>
      </c>
      <c r="B28" s="115">
        <v>1</v>
      </c>
      <c r="C28" s="115">
        <v>62</v>
      </c>
      <c r="D28" s="115">
        <v>36</v>
      </c>
      <c r="E28" s="115">
        <v>99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DDCA-8100-4112-A6C7-5301CD18DD06}">
  <dimension ref="A1:X306"/>
  <sheetViews>
    <sheetView showGridLines="0" topLeftCell="O1" zoomScale="85" zoomScaleNormal="85" workbookViewId="0">
      <selection activeCell="X30" sqref="X30"/>
    </sheetView>
  </sheetViews>
  <sheetFormatPr defaultRowHeight="15"/>
  <cols>
    <col min="1" max="1" width="12" bestFit="1" customWidth="1"/>
    <col min="2" max="2" width="11" style="18" bestFit="1" customWidth="1"/>
    <col min="3" max="3" width="15.140625" bestFit="1" customWidth="1"/>
    <col min="4" max="4" width="15.42578125" bestFit="1" customWidth="1"/>
    <col min="5" max="5" width="10.85546875" bestFit="1" customWidth="1"/>
    <col min="6" max="6" width="13.140625" bestFit="1" customWidth="1"/>
    <col min="7" max="7" width="10.42578125" bestFit="1" customWidth="1"/>
    <col min="8" max="8" width="11" bestFit="1" customWidth="1"/>
    <col min="10" max="10" width="22.85546875" bestFit="1" customWidth="1"/>
    <col min="11" max="11" width="19" bestFit="1" customWidth="1"/>
    <col min="12" max="12" width="8.140625" bestFit="1" customWidth="1"/>
    <col min="13" max="13" width="6.5703125" bestFit="1" customWidth="1"/>
    <col min="14" max="14" width="10.28515625" bestFit="1" customWidth="1"/>
    <col min="15" max="15" width="11.42578125" bestFit="1" customWidth="1"/>
    <col min="16" max="17" width="11.5703125" bestFit="1" customWidth="1"/>
    <col min="18" max="18" width="12" bestFit="1" customWidth="1"/>
    <col min="19" max="20" width="11.5703125" bestFit="1" customWidth="1"/>
    <col min="21" max="21" width="8.42578125" bestFit="1" customWidth="1"/>
    <col min="23" max="23" width="10.42578125" bestFit="1" customWidth="1"/>
    <col min="24" max="24" width="10.85546875" bestFit="1" customWidth="1"/>
    <col min="25" max="25" width="11.85546875" bestFit="1" customWidth="1"/>
    <col min="26" max="26" width="9.140625" bestFit="1" customWidth="1"/>
  </cols>
  <sheetData>
    <row r="1" spans="1:21">
      <c r="A1" s="237" t="s">
        <v>84</v>
      </c>
      <c r="B1" s="238" t="s">
        <v>12</v>
      </c>
      <c r="C1" s="239" t="s">
        <v>85</v>
      </c>
      <c r="D1" s="240" t="s">
        <v>86</v>
      </c>
      <c r="E1" s="239" t="s">
        <v>87</v>
      </c>
      <c r="F1" s="240" t="s">
        <v>88</v>
      </c>
      <c r="G1" s="239" t="s">
        <v>89</v>
      </c>
    </row>
    <row r="2" spans="1:21">
      <c r="A2">
        <v>2</v>
      </c>
      <c r="B2" s="19" t="s">
        <v>90</v>
      </c>
      <c r="C2" s="72" t="s">
        <v>91</v>
      </c>
      <c r="D2" s="20" t="s">
        <v>291</v>
      </c>
      <c r="E2" s="72">
        <v>61190147</v>
      </c>
      <c r="F2" s="20" t="s">
        <v>306</v>
      </c>
      <c r="G2" t="s">
        <v>92</v>
      </c>
      <c r="J2" t="s">
        <v>93</v>
      </c>
      <c r="K2" t="s">
        <v>94</v>
      </c>
      <c r="O2" t="s">
        <v>14</v>
      </c>
      <c r="P2" t="s">
        <v>20</v>
      </c>
      <c r="Q2" t="s">
        <v>95</v>
      </c>
      <c r="R2" t="s">
        <v>20</v>
      </c>
      <c r="S2" t="s">
        <v>95</v>
      </c>
      <c r="T2" t="s">
        <v>95</v>
      </c>
      <c r="U2" t="s">
        <v>19</v>
      </c>
    </row>
    <row r="3" spans="1:21">
      <c r="A3">
        <v>8</v>
      </c>
      <c r="B3" s="19" t="s">
        <v>90</v>
      </c>
      <c r="C3" s="72" t="s">
        <v>91</v>
      </c>
      <c r="D3" s="20" t="s">
        <v>292</v>
      </c>
      <c r="E3" s="72">
        <v>61189254</v>
      </c>
      <c r="F3" s="20" t="s">
        <v>306</v>
      </c>
      <c r="G3" t="s">
        <v>92</v>
      </c>
      <c r="J3" t="s">
        <v>97</v>
      </c>
      <c r="K3" t="s">
        <v>91</v>
      </c>
      <c r="L3" t="s">
        <v>96</v>
      </c>
      <c r="M3" t="s">
        <v>179</v>
      </c>
      <c r="O3" s="1">
        <v>45444</v>
      </c>
      <c r="P3" s="72"/>
      <c r="R3" s="22">
        <v>3534</v>
      </c>
      <c r="S3">
        <v>9</v>
      </c>
      <c r="T3" s="16">
        <f>IFERROR(S3/R3,0)</f>
        <v>2.5466893039049238E-3</v>
      </c>
      <c r="U3" s="23">
        <v>1.4E-3</v>
      </c>
    </row>
    <row r="4" spans="1:21">
      <c r="A4">
        <v>9</v>
      </c>
      <c r="B4" s="19" t="s">
        <v>90</v>
      </c>
      <c r="C4" s="72" t="s">
        <v>91</v>
      </c>
      <c r="D4" s="20" t="s">
        <v>292</v>
      </c>
      <c r="E4" s="72">
        <v>61187220</v>
      </c>
      <c r="F4" s="20" t="s">
        <v>306</v>
      </c>
      <c r="G4" t="s">
        <v>92</v>
      </c>
      <c r="J4" s="1" t="s">
        <v>306</v>
      </c>
      <c r="K4">
        <v>8</v>
      </c>
      <c r="L4">
        <v>5</v>
      </c>
      <c r="M4">
        <v>13</v>
      </c>
      <c r="O4" s="1">
        <v>45445</v>
      </c>
      <c r="P4" s="72"/>
      <c r="R4" s="22">
        <v>2982</v>
      </c>
      <c r="S4">
        <v>13</v>
      </c>
      <c r="T4" s="16">
        <f t="shared" ref="T4:T33" si="0">IFERROR(S4/R4,0)</f>
        <v>4.359490274983233E-3</v>
      </c>
      <c r="U4" s="23">
        <v>1.4E-3</v>
      </c>
    </row>
    <row r="5" spans="1:21">
      <c r="A5">
        <v>20</v>
      </c>
      <c r="B5" s="19" t="s">
        <v>90</v>
      </c>
      <c r="C5" s="72" t="s">
        <v>91</v>
      </c>
      <c r="D5" s="20" t="s">
        <v>293</v>
      </c>
      <c r="E5" s="72">
        <v>61177227</v>
      </c>
      <c r="F5" s="20" t="s">
        <v>306</v>
      </c>
      <c r="G5" t="s">
        <v>92</v>
      </c>
      <c r="J5" s="1" t="s">
        <v>309</v>
      </c>
      <c r="K5">
        <v>8</v>
      </c>
      <c r="L5">
        <v>3</v>
      </c>
      <c r="M5">
        <v>11</v>
      </c>
      <c r="O5" s="1">
        <v>45446</v>
      </c>
      <c r="P5" s="72"/>
      <c r="R5" s="22">
        <v>3199</v>
      </c>
      <c r="S5">
        <v>11</v>
      </c>
      <c r="T5" s="16">
        <f t="shared" si="0"/>
        <v>3.4385745545482964E-3</v>
      </c>
      <c r="U5" s="23">
        <v>1.4E-3</v>
      </c>
    </row>
    <row r="6" spans="1:21">
      <c r="A6">
        <v>5</v>
      </c>
      <c r="B6" s="19" t="s">
        <v>90</v>
      </c>
      <c r="C6" s="72" t="s">
        <v>96</v>
      </c>
      <c r="D6" s="20" t="s">
        <v>292</v>
      </c>
      <c r="E6" s="72">
        <v>61183775</v>
      </c>
      <c r="F6" s="20" t="s">
        <v>306</v>
      </c>
      <c r="G6" t="s">
        <v>92</v>
      </c>
      <c r="J6" s="1" t="s">
        <v>291</v>
      </c>
      <c r="K6">
        <v>12</v>
      </c>
      <c r="L6">
        <v>3</v>
      </c>
      <c r="M6">
        <v>15</v>
      </c>
      <c r="O6" s="1">
        <v>45447</v>
      </c>
      <c r="P6" s="72"/>
      <c r="R6" s="22">
        <v>3713</v>
      </c>
      <c r="S6">
        <v>15</v>
      </c>
      <c r="T6" s="16">
        <f t="shared" si="0"/>
        <v>4.0398599515216807E-3</v>
      </c>
      <c r="U6" s="23">
        <v>1.4E-3</v>
      </c>
    </row>
    <row r="7" spans="1:21">
      <c r="A7">
        <v>7</v>
      </c>
      <c r="B7" s="19" t="s">
        <v>90</v>
      </c>
      <c r="C7" s="72" t="s">
        <v>96</v>
      </c>
      <c r="D7" s="20" t="s">
        <v>292</v>
      </c>
      <c r="E7" s="72">
        <v>61191415</v>
      </c>
      <c r="F7" s="20" t="s">
        <v>306</v>
      </c>
      <c r="G7" t="s">
        <v>92</v>
      </c>
      <c r="J7" s="1" t="s">
        <v>292</v>
      </c>
      <c r="K7">
        <v>7</v>
      </c>
      <c r="L7">
        <v>7</v>
      </c>
      <c r="M7">
        <v>14</v>
      </c>
      <c r="O7" s="1">
        <v>45448</v>
      </c>
      <c r="P7" s="72"/>
      <c r="R7" s="22">
        <v>2524</v>
      </c>
      <c r="S7">
        <v>14</v>
      </c>
      <c r="T7" s="16">
        <f t="shared" si="0"/>
        <v>5.5467511885895406E-3</v>
      </c>
      <c r="U7" s="23">
        <v>1.4E-3</v>
      </c>
    </row>
    <row r="8" spans="1:21">
      <c r="A8">
        <v>17</v>
      </c>
      <c r="B8" s="19" t="s">
        <v>90</v>
      </c>
      <c r="C8" s="72" t="s">
        <v>96</v>
      </c>
      <c r="D8" s="20" t="s">
        <v>293</v>
      </c>
      <c r="E8" s="72">
        <v>61197518</v>
      </c>
      <c r="F8" s="20" t="s">
        <v>306</v>
      </c>
      <c r="G8" t="s">
        <v>92</v>
      </c>
      <c r="J8" s="1" t="s">
        <v>293</v>
      </c>
      <c r="K8">
        <v>12</v>
      </c>
      <c r="L8">
        <v>5</v>
      </c>
      <c r="M8">
        <v>17</v>
      </c>
      <c r="O8" s="1">
        <v>45449</v>
      </c>
      <c r="P8" s="72"/>
      <c r="R8" s="22">
        <v>3043</v>
      </c>
      <c r="S8">
        <v>17</v>
      </c>
      <c r="T8" s="16">
        <f t="shared" si="0"/>
        <v>5.5865921787709499E-3</v>
      </c>
      <c r="U8" s="23">
        <v>1.4E-3</v>
      </c>
    </row>
    <row r="9" spans="1:21">
      <c r="A9">
        <v>84</v>
      </c>
      <c r="B9" s="19" t="s">
        <v>90</v>
      </c>
      <c r="C9" s="72" t="s">
        <v>91</v>
      </c>
      <c r="D9" s="20" t="s">
        <v>277</v>
      </c>
      <c r="E9" s="72">
        <v>61174554</v>
      </c>
      <c r="F9" s="20" t="s">
        <v>306</v>
      </c>
      <c r="G9" t="s">
        <v>92</v>
      </c>
      <c r="J9" s="1" t="s">
        <v>294</v>
      </c>
      <c r="L9">
        <v>2</v>
      </c>
      <c r="M9">
        <v>2</v>
      </c>
      <c r="O9" s="1">
        <v>45450</v>
      </c>
      <c r="P9" s="72"/>
      <c r="R9" s="22">
        <v>0</v>
      </c>
      <c r="S9">
        <v>2</v>
      </c>
      <c r="T9" s="16">
        <f t="shared" si="0"/>
        <v>0</v>
      </c>
      <c r="U9" s="23">
        <v>1.4E-3</v>
      </c>
    </row>
    <row r="10" spans="1:21">
      <c r="A10">
        <v>103</v>
      </c>
      <c r="B10" s="19" t="s">
        <v>90</v>
      </c>
      <c r="C10" s="72" t="s">
        <v>91</v>
      </c>
      <c r="D10" s="20" t="s">
        <v>278</v>
      </c>
      <c r="E10" s="72">
        <v>61172157</v>
      </c>
      <c r="F10" s="20" t="s">
        <v>306</v>
      </c>
      <c r="G10" t="s">
        <v>92</v>
      </c>
      <c r="J10" s="1" t="s">
        <v>313</v>
      </c>
      <c r="K10">
        <v>1</v>
      </c>
      <c r="M10">
        <v>1</v>
      </c>
      <c r="O10" s="1">
        <v>45451</v>
      </c>
      <c r="P10" s="72"/>
      <c r="R10" s="22">
        <v>2390</v>
      </c>
      <c r="S10">
        <v>1</v>
      </c>
      <c r="T10" s="16">
        <f t="shared" si="0"/>
        <v>4.1841004184100416E-4</v>
      </c>
      <c r="U10" s="23">
        <v>1.4E-3</v>
      </c>
    </row>
    <row r="11" spans="1:21">
      <c r="A11">
        <v>13</v>
      </c>
      <c r="B11" s="19" t="s">
        <v>90</v>
      </c>
      <c r="C11" s="72" t="s">
        <v>91</v>
      </c>
      <c r="D11" s="20" t="s">
        <v>292</v>
      </c>
      <c r="E11" s="72">
        <v>61158071</v>
      </c>
      <c r="F11" s="20" t="s">
        <v>306</v>
      </c>
      <c r="G11" t="s">
        <v>99</v>
      </c>
      <c r="J11" s="1" t="s">
        <v>298</v>
      </c>
      <c r="K11">
        <v>1</v>
      </c>
      <c r="M11">
        <v>1</v>
      </c>
      <c r="O11" s="1">
        <v>45452</v>
      </c>
      <c r="P11" s="72"/>
      <c r="R11" s="22">
        <v>3041</v>
      </c>
      <c r="S11">
        <v>1</v>
      </c>
      <c r="T11" s="16">
        <f t="shared" si="0"/>
        <v>3.2883919763235779E-4</v>
      </c>
      <c r="U11" s="23">
        <v>1.4E-3</v>
      </c>
    </row>
    <row r="12" spans="1:21">
      <c r="A12">
        <v>37</v>
      </c>
      <c r="B12" s="19" t="s">
        <v>90</v>
      </c>
      <c r="C12" s="72" t="s">
        <v>96</v>
      </c>
      <c r="D12" s="20" t="s">
        <v>295</v>
      </c>
      <c r="E12" s="72">
        <v>61160982</v>
      </c>
      <c r="F12" s="20" t="s">
        <v>306</v>
      </c>
      <c r="G12" t="s">
        <v>92</v>
      </c>
      <c r="J12" s="1" t="s">
        <v>299</v>
      </c>
      <c r="L12">
        <v>1</v>
      </c>
      <c r="M12">
        <v>1</v>
      </c>
      <c r="O12" s="1">
        <v>45453</v>
      </c>
      <c r="P12" s="72"/>
      <c r="R12" s="22">
        <v>3668</v>
      </c>
      <c r="S12">
        <v>1</v>
      </c>
      <c r="T12" s="16">
        <f t="shared" si="0"/>
        <v>2.7262813522355508E-4</v>
      </c>
      <c r="U12" s="23">
        <v>1.4E-3</v>
      </c>
    </row>
    <row r="13" spans="1:21">
      <c r="A13">
        <v>85</v>
      </c>
      <c r="B13" s="19" t="s">
        <v>90</v>
      </c>
      <c r="C13" s="72" t="s">
        <v>96</v>
      </c>
      <c r="D13" s="20" t="s">
        <v>298</v>
      </c>
      <c r="E13" s="72">
        <v>61191194</v>
      </c>
      <c r="F13" s="20" t="s">
        <v>306</v>
      </c>
      <c r="G13" t="s">
        <v>92</v>
      </c>
      <c r="J13" s="1" t="s">
        <v>300</v>
      </c>
      <c r="L13">
        <v>1</v>
      </c>
      <c r="M13">
        <v>1</v>
      </c>
      <c r="O13" s="1">
        <v>45454</v>
      </c>
      <c r="P13" s="72"/>
      <c r="R13" s="22">
        <v>3319</v>
      </c>
      <c r="S13">
        <v>1</v>
      </c>
      <c r="T13" s="16">
        <f t="shared" si="0"/>
        <v>3.0129557095510696E-4</v>
      </c>
      <c r="U13" s="23">
        <v>1.4E-3</v>
      </c>
    </row>
    <row r="14" spans="1:21">
      <c r="A14">
        <v>18</v>
      </c>
      <c r="B14" s="19" t="s">
        <v>90</v>
      </c>
      <c r="C14" s="72" t="s">
        <v>91</v>
      </c>
      <c r="D14" s="20" t="s">
        <v>293</v>
      </c>
      <c r="E14" s="72">
        <v>61159814</v>
      </c>
      <c r="F14" s="20" t="s">
        <v>306</v>
      </c>
      <c r="G14" t="s">
        <v>99</v>
      </c>
      <c r="J14" s="1" t="s">
        <v>301</v>
      </c>
      <c r="L14">
        <v>2</v>
      </c>
      <c r="M14">
        <v>2</v>
      </c>
      <c r="O14" s="1">
        <v>45455</v>
      </c>
      <c r="P14" s="72"/>
      <c r="R14" s="22">
        <v>3575</v>
      </c>
      <c r="S14">
        <v>2</v>
      </c>
      <c r="T14" s="16">
        <f t="shared" si="0"/>
        <v>5.5944055944055944E-4</v>
      </c>
      <c r="U14" s="23">
        <v>1.4E-3</v>
      </c>
    </row>
    <row r="15" spans="1:21">
      <c r="A15">
        <v>10</v>
      </c>
      <c r="B15" s="19" t="s">
        <v>90</v>
      </c>
      <c r="C15" s="72" t="s">
        <v>91</v>
      </c>
      <c r="D15" s="20" t="s">
        <v>292</v>
      </c>
      <c r="E15" s="72">
        <v>61204083</v>
      </c>
      <c r="F15" s="20" t="s">
        <v>309</v>
      </c>
      <c r="G15" t="s">
        <v>92</v>
      </c>
      <c r="J15" s="1" t="s">
        <v>315</v>
      </c>
      <c r="L15">
        <v>1</v>
      </c>
      <c r="M15">
        <v>1</v>
      </c>
      <c r="O15" s="1">
        <v>45456</v>
      </c>
      <c r="P15" s="72"/>
      <c r="R15" s="22">
        <v>2810</v>
      </c>
      <c r="S15">
        <v>1</v>
      </c>
      <c r="T15" s="16">
        <f t="shared" si="0"/>
        <v>3.5587188612099647E-4</v>
      </c>
      <c r="U15" s="23">
        <v>1.4E-3</v>
      </c>
    </row>
    <row r="16" spans="1:21">
      <c r="A16">
        <v>19</v>
      </c>
      <c r="B16" s="19" t="s">
        <v>90</v>
      </c>
      <c r="C16" s="72" t="s">
        <v>91</v>
      </c>
      <c r="D16" s="20" t="s">
        <v>293</v>
      </c>
      <c r="E16" s="72">
        <v>61214444</v>
      </c>
      <c r="F16" s="20" t="s">
        <v>309</v>
      </c>
      <c r="G16" t="s">
        <v>92</v>
      </c>
      <c r="J16" s="1" t="s">
        <v>307</v>
      </c>
      <c r="K16">
        <v>2</v>
      </c>
      <c r="L16">
        <v>1</v>
      </c>
      <c r="M16">
        <v>3</v>
      </c>
      <c r="O16" s="1">
        <v>45457</v>
      </c>
      <c r="P16" s="72"/>
      <c r="R16" s="22">
        <v>0</v>
      </c>
      <c r="S16">
        <v>3</v>
      </c>
      <c r="T16" s="16">
        <f t="shared" si="0"/>
        <v>0</v>
      </c>
      <c r="U16" s="23">
        <v>1.4E-3</v>
      </c>
    </row>
    <row r="17" spans="1:21">
      <c r="A17">
        <v>21</v>
      </c>
      <c r="B17" s="19" t="s">
        <v>90</v>
      </c>
      <c r="C17" s="72" t="s">
        <v>91</v>
      </c>
      <c r="D17" s="20" t="s">
        <v>293</v>
      </c>
      <c r="E17" s="72">
        <v>61200313</v>
      </c>
      <c r="F17" s="20" t="s">
        <v>309</v>
      </c>
      <c r="G17" t="s">
        <v>92</v>
      </c>
      <c r="J17" s="1" t="s">
        <v>302</v>
      </c>
      <c r="K17">
        <v>1</v>
      </c>
      <c r="M17">
        <v>1</v>
      </c>
      <c r="O17" s="1">
        <v>45458</v>
      </c>
      <c r="P17" s="72"/>
      <c r="R17" s="22">
        <v>3541</v>
      </c>
      <c r="S17">
        <v>1</v>
      </c>
      <c r="T17" s="16">
        <f t="shared" si="0"/>
        <v>2.8240609997175941E-4</v>
      </c>
      <c r="U17" s="23">
        <v>1.4E-3</v>
      </c>
    </row>
    <row r="18" spans="1:21">
      <c r="A18">
        <v>23</v>
      </c>
      <c r="B18" s="19" t="s">
        <v>90</v>
      </c>
      <c r="C18" s="72" t="s">
        <v>91</v>
      </c>
      <c r="D18" s="20" t="s">
        <v>293</v>
      </c>
      <c r="E18" s="72">
        <v>61205713</v>
      </c>
      <c r="F18" s="20" t="s">
        <v>309</v>
      </c>
      <c r="G18" t="s">
        <v>92</v>
      </c>
      <c r="J18" s="1" t="s">
        <v>303</v>
      </c>
      <c r="L18">
        <v>1</v>
      </c>
      <c r="M18">
        <v>1</v>
      </c>
      <c r="O18" s="1">
        <v>45459</v>
      </c>
      <c r="P18" s="72"/>
      <c r="R18" s="22">
        <v>2951</v>
      </c>
      <c r="S18">
        <v>1</v>
      </c>
      <c r="T18" s="16">
        <f t="shared" si="0"/>
        <v>3.3886818027787193E-4</v>
      </c>
      <c r="U18" s="23">
        <v>1.4E-3</v>
      </c>
    </row>
    <row r="19" spans="1:21">
      <c r="A19">
        <v>6</v>
      </c>
      <c r="B19" s="19" t="s">
        <v>90</v>
      </c>
      <c r="C19" s="72" t="s">
        <v>96</v>
      </c>
      <c r="D19" s="20" t="s">
        <v>292</v>
      </c>
      <c r="E19" s="72">
        <v>61203239</v>
      </c>
      <c r="F19" s="20" t="s">
        <v>309</v>
      </c>
      <c r="G19" t="s">
        <v>92</v>
      </c>
      <c r="J19" s="1" t="s">
        <v>305</v>
      </c>
      <c r="K19">
        <v>3</v>
      </c>
      <c r="M19">
        <v>3</v>
      </c>
      <c r="O19" s="1">
        <v>45460</v>
      </c>
      <c r="P19" s="72"/>
      <c r="R19" s="22">
        <v>3159</v>
      </c>
      <c r="S19">
        <v>3</v>
      </c>
      <c r="T19" s="16">
        <f t="shared" si="0"/>
        <v>9.4966761633428305E-4</v>
      </c>
      <c r="U19" s="23">
        <v>1.4E-3</v>
      </c>
    </row>
    <row r="20" spans="1:21">
      <c r="A20">
        <v>24</v>
      </c>
      <c r="B20" s="19" t="s">
        <v>90</v>
      </c>
      <c r="C20" s="72" t="s">
        <v>91</v>
      </c>
      <c r="D20" s="20" t="s">
        <v>293</v>
      </c>
      <c r="E20" s="72">
        <v>61196780</v>
      </c>
      <c r="F20" s="20" t="s">
        <v>309</v>
      </c>
      <c r="G20" t="s">
        <v>92</v>
      </c>
      <c r="J20" s="1" t="s">
        <v>304</v>
      </c>
      <c r="L20">
        <v>2</v>
      </c>
      <c r="M20">
        <v>2</v>
      </c>
      <c r="O20" s="1">
        <v>45461</v>
      </c>
      <c r="P20" s="72"/>
      <c r="R20" s="22">
        <v>3304</v>
      </c>
      <c r="S20">
        <v>2</v>
      </c>
      <c r="T20" s="16">
        <f t="shared" si="0"/>
        <v>6.0532687651331722E-4</v>
      </c>
      <c r="U20" s="23">
        <v>1.4E-3</v>
      </c>
    </row>
    <row r="21" spans="1:21">
      <c r="A21">
        <v>34</v>
      </c>
      <c r="B21" s="19" t="s">
        <v>90</v>
      </c>
      <c r="C21" s="72" t="s">
        <v>91</v>
      </c>
      <c r="D21" s="20" t="s">
        <v>294</v>
      </c>
      <c r="E21" s="72">
        <v>61205879</v>
      </c>
      <c r="F21" s="20" t="s">
        <v>309</v>
      </c>
      <c r="G21" t="s">
        <v>92</v>
      </c>
      <c r="J21" s="1" t="s">
        <v>310</v>
      </c>
      <c r="K21">
        <v>1</v>
      </c>
      <c r="M21">
        <v>1</v>
      </c>
      <c r="O21" s="1">
        <v>45462</v>
      </c>
      <c r="P21" s="72"/>
      <c r="R21" s="22">
        <v>3069</v>
      </c>
      <c r="S21">
        <v>1</v>
      </c>
      <c r="T21" s="16">
        <f t="shared" si="0"/>
        <v>3.2583903551645487E-4</v>
      </c>
      <c r="U21" s="23">
        <v>1.4E-3</v>
      </c>
    </row>
    <row r="22" spans="1:21">
      <c r="A22">
        <v>50</v>
      </c>
      <c r="B22" s="19" t="s">
        <v>90</v>
      </c>
      <c r="C22" s="72" t="s">
        <v>91</v>
      </c>
      <c r="D22" s="20" t="s">
        <v>295</v>
      </c>
      <c r="E22" s="72">
        <v>61204827</v>
      </c>
      <c r="F22" s="20" t="s">
        <v>309</v>
      </c>
      <c r="G22" t="s">
        <v>92</v>
      </c>
      <c r="J22" s="1" t="s">
        <v>314</v>
      </c>
      <c r="K22">
        <v>1</v>
      </c>
      <c r="M22">
        <v>1</v>
      </c>
      <c r="O22" s="1">
        <v>45463</v>
      </c>
      <c r="P22" s="72"/>
      <c r="R22" s="22">
        <v>3472</v>
      </c>
      <c r="S22">
        <v>1</v>
      </c>
      <c r="T22" s="16">
        <f t="shared" si="0"/>
        <v>2.880184331797235E-4</v>
      </c>
      <c r="U22" s="23">
        <v>1.4E-3</v>
      </c>
    </row>
    <row r="23" spans="1:21">
      <c r="A23">
        <v>112</v>
      </c>
      <c r="B23" s="19" t="s">
        <v>90</v>
      </c>
      <c r="C23" s="72" t="s">
        <v>91</v>
      </c>
      <c r="D23" s="20" t="s">
        <v>282</v>
      </c>
      <c r="E23" s="72">
        <v>61204012</v>
      </c>
      <c r="F23" s="20" t="s">
        <v>309</v>
      </c>
      <c r="G23" t="s">
        <v>92</v>
      </c>
      <c r="J23" s="1" t="s">
        <v>311</v>
      </c>
      <c r="K23">
        <v>2</v>
      </c>
      <c r="M23">
        <v>2</v>
      </c>
      <c r="O23" s="1">
        <v>45464</v>
      </c>
      <c r="P23" s="72"/>
      <c r="R23" s="22">
        <v>0</v>
      </c>
      <c r="S23">
        <v>2</v>
      </c>
      <c r="T23" s="16">
        <f t="shared" si="0"/>
        <v>0</v>
      </c>
      <c r="U23" s="23">
        <v>1.4E-3</v>
      </c>
    </row>
    <row r="24" spans="1:21">
      <c r="A24">
        <v>110</v>
      </c>
      <c r="B24" s="19" t="s">
        <v>90</v>
      </c>
      <c r="C24" s="72" t="s">
        <v>96</v>
      </c>
      <c r="D24" s="20" t="s">
        <v>299</v>
      </c>
      <c r="E24" s="72">
        <v>61189822</v>
      </c>
      <c r="F24" s="20" t="s">
        <v>309</v>
      </c>
      <c r="G24" t="s">
        <v>92</v>
      </c>
      <c r="J24" s="1" t="s">
        <v>308</v>
      </c>
      <c r="K24">
        <v>3</v>
      </c>
      <c r="L24">
        <v>1</v>
      </c>
      <c r="M24">
        <v>4</v>
      </c>
      <c r="O24" s="1">
        <v>45465</v>
      </c>
      <c r="P24" s="72"/>
      <c r="R24" s="22">
        <v>2981</v>
      </c>
      <c r="S24">
        <v>4</v>
      </c>
      <c r="T24" s="16">
        <f t="shared" si="0"/>
        <v>1.3418316001341832E-3</v>
      </c>
      <c r="U24" s="23">
        <v>1.4E-3</v>
      </c>
    </row>
    <row r="25" spans="1:21">
      <c r="A25">
        <v>111</v>
      </c>
      <c r="B25" s="19" t="s">
        <v>90</v>
      </c>
      <c r="C25" s="72" t="s">
        <v>96</v>
      </c>
      <c r="D25" s="20" t="s">
        <v>299</v>
      </c>
      <c r="E25" s="72">
        <v>61205384</v>
      </c>
      <c r="F25" s="20" t="s">
        <v>309</v>
      </c>
      <c r="G25" t="s">
        <v>92</v>
      </c>
      <c r="J25" s="1" t="s">
        <v>312</v>
      </c>
      <c r="L25">
        <v>1</v>
      </c>
      <c r="M25">
        <v>1</v>
      </c>
      <c r="O25" s="1">
        <v>45466</v>
      </c>
      <c r="P25" s="72"/>
      <c r="R25" s="22">
        <v>2809</v>
      </c>
      <c r="S25">
        <v>3</v>
      </c>
      <c r="T25" s="16">
        <f t="shared" si="0"/>
        <v>1.067995728017088E-3</v>
      </c>
      <c r="U25" s="23">
        <v>1.4E-3</v>
      </c>
    </row>
    <row r="26" spans="1:21">
      <c r="A26">
        <v>25</v>
      </c>
      <c r="B26" s="19" t="s">
        <v>90</v>
      </c>
      <c r="C26" s="72" t="s">
        <v>91</v>
      </c>
      <c r="D26" s="20" t="s">
        <v>294</v>
      </c>
      <c r="E26" s="72">
        <v>61225747</v>
      </c>
      <c r="F26" s="20" t="s">
        <v>291</v>
      </c>
      <c r="G26" t="s">
        <v>92</v>
      </c>
      <c r="J26" s="1"/>
      <c r="O26" s="1">
        <v>45467</v>
      </c>
      <c r="P26" s="72"/>
      <c r="R26" s="22">
        <v>3717</v>
      </c>
      <c r="S26">
        <v>2</v>
      </c>
      <c r="T26" s="16">
        <f t="shared" si="0"/>
        <v>5.3806833467850415E-4</v>
      </c>
      <c r="U26" s="23">
        <v>1.4E-3</v>
      </c>
    </row>
    <row r="27" spans="1:21">
      <c r="A27">
        <v>26</v>
      </c>
      <c r="B27" s="19" t="s">
        <v>90</v>
      </c>
      <c r="C27" s="72" t="s">
        <v>91</v>
      </c>
      <c r="D27" s="20" t="s">
        <v>294</v>
      </c>
      <c r="E27" s="72">
        <v>61207352</v>
      </c>
      <c r="F27" s="20" t="s">
        <v>291</v>
      </c>
      <c r="G27" t="s">
        <v>92</v>
      </c>
      <c r="J27" s="1"/>
      <c r="O27" s="1">
        <v>45468</v>
      </c>
      <c r="P27" s="72"/>
      <c r="R27" s="22">
        <v>2678</v>
      </c>
      <c r="S27">
        <v>4</v>
      </c>
      <c r="T27" s="16">
        <f t="shared" si="0"/>
        <v>1.4936519790888724E-3</v>
      </c>
      <c r="U27" s="23">
        <v>1.4E-3</v>
      </c>
    </row>
    <row r="28" spans="1:21">
      <c r="A28">
        <v>33</v>
      </c>
      <c r="B28" s="19" t="s">
        <v>90</v>
      </c>
      <c r="C28" s="72" t="s">
        <v>91</v>
      </c>
      <c r="D28" s="20" t="s">
        <v>294</v>
      </c>
      <c r="E28" s="72">
        <v>61205193</v>
      </c>
      <c r="F28" s="20" t="s">
        <v>291</v>
      </c>
      <c r="G28" t="s">
        <v>92</v>
      </c>
      <c r="O28" s="1">
        <v>45469</v>
      </c>
      <c r="P28" s="72"/>
      <c r="R28" s="22">
        <v>3179</v>
      </c>
      <c r="S28">
        <v>3</v>
      </c>
      <c r="T28" s="16">
        <f t="shared" si="0"/>
        <v>9.4369298521547657E-4</v>
      </c>
      <c r="U28" s="23">
        <v>1.4E-3</v>
      </c>
    </row>
    <row r="29" spans="1:21">
      <c r="A29">
        <v>42</v>
      </c>
      <c r="B29" s="19" t="s">
        <v>90</v>
      </c>
      <c r="C29" s="72" t="s">
        <v>91</v>
      </c>
      <c r="D29" s="20" t="s">
        <v>295</v>
      </c>
      <c r="E29" s="72">
        <v>61220920</v>
      </c>
      <c r="F29" s="20" t="s">
        <v>291</v>
      </c>
      <c r="G29" t="s">
        <v>92</v>
      </c>
      <c r="N29">
        <v>148</v>
      </c>
      <c r="O29" s="1">
        <v>45470</v>
      </c>
      <c r="P29" s="72"/>
      <c r="R29" s="22">
        <v>2656</v>
      </c>
      <c r="S29" s="22">
        <v>2</v>
      </c>
      <c r="T29" s="16">
        <f t="shared" si="0"/>
        <v>7.5301204819277112E-4</v>
      </c>
      <c r="U29" s="23">
        <v>1.4E-3</v>
      </c>
    </row>
    <row r="30" spans="1:21">
      <c r="A30">
        <v>49</v>
      </c>
      <c r="B30" s="19" t="s">
        <v>90</v>
      </c>
      <c r="C30" s="72" t="s">
        <v>91</v>
      </c>
      <c r="D30" s="20" t="s">
        <v>295</v>
      </c>
      <c r="E30" s="72">
        <v>61219999</v>
      </c>
      <c r="F30" s="20" t="s">
        <v>291</v>
      </c>
      <c r="G30" t="s">
        <v>92</v>
      </c>
      <c r="O30" s="1">
        <v>45471</v>
      </c>
      <c r="P30" s="72"/>
      <c r="R30" s="22">
        <v>0</v>
      </c>
      <c r="S30" s="22">
        <v>3</v>
      </c>
      <c r="T30" s="16">
        <f t="shared" si="0"/>
        <v>0</v>
      </c>
      <c r="U30" s="23">
        <v>1.4E-3</v>
      </c>
    </row>
    <row r="31" spans="1:21">
      <c r="A31">
        <v>29</v>
      </c>
      <c r="B31" s="19" t="s">
        <v>90</v>
      </c>
      <c r="C31" s="72" t="s">
        <v>96</v>
      </c>
      <c r="D31" s="20" t="s">
        <v>294</v>
      </c>
      <c r="E31" s="72">
        <v>61209874</v>
      </c>
      <c r="F31" s="20" t="s">
        <v>291</v>
      </c>
      <c r="G31" t="s">
        <v>92</v>
      </c>
      <c r="O31" s="1">
        <v>45472</v>
      </c>
      <c r="P31" s="72"/>
      <c r="R31" s="22">
        <v>3100</v>
      </c>
      <c r="S31" s="22">
        <v>4</v>
      </c>
      <c r="T31" s="16">
        <f t="shared" si="0"/>
        <v>1.2903225806451613E-3</v>
      </c>
      <c r="U31" s="23">
        <v>1.4E-3</v>
      </c>
    </row>
    <row r="32" spans="1:21">
      <c r="A32">
        <v>51</v>
      </c>
      <c r="B32" s="19" t="s">
        <v>90</v>
      </c>
      <c r="C32" s="72" t="s">
        <v>91</v>
      </c>
      <c r="D32" s="20" t="s">
        <v>295</v>
      </c>
      <c r="E32" s="72">
        <v>61211659</v>
      </c>
      <c r="F32" s="20" t="s">
        <v>291</v>
      </c>
      <c r="G32" t="s">
        <v>92</v>
      </c>
      <c r="O32" s="1">
        <v>45473</v>
      </c>
      <c r="P32" s="72"/>
      <c r="R32" s="22">
        <f t="shared" ref="R32" si="1">R31+P32</f>
        <v>3100</v>
      </c>
      <c r="S32" s="22">
        <v>3</v>
      </c>
      <c r="T32" s="16">
        <f t="shared" si="0"/>
        <v>9.6774193548387097E-4</v>
      </c>
      <c r="U32" s="23">
        <v>1.4E-3</v>
      </c>
    </row>
    <row r="33" spans="1:24">
      <c r="A33">
        <v>56</v>
      </c>
      <c r="B33" s="19" t="s">
        <v>90</v>
      </c>
      <c r="C33" s="72" t="s">
        <v>91</v>
      </c>
      <c r="D33" s="20" t="s">
        <v>295</v>
      </c>
      <c r="E33" s="72">
        <v>61211107</v>
      </c>
      <c r="F33" s="20" t="s">
        <v>291</v>
      </c>
      <c r="G33" t="s">
        <v>92</v>
      </c>
      <c r="O33" s="1"/>
      <c r="P33" s="72"/>
      <c r="R33" s="22">
        <f t="shared" ref="R33" si="2">R32+P33</f>
        <v>3100</v>
      </c>
      <c r="S33" s="22">
        <v>2</v>
      </c>
      <c r="T33" s="16">
        <f t="shared" si="0"/>
        <v>6.4516129032258064E-4</v>
      </c>
      <c r="U33" s="23">
        <v>1.4E-3</v>
      </c>
    </row>
    <row r="34" spans="1:24">
      <c r="A34">
        <v>71</v>
      </c>
      <c r="B34" s="19" t="s">
        <v>90</v>
      </c>
      <c r="C34" s="72" t="s">
        <v>91</v>
      </c>
      <c r="D34" s="20" t="s">
        <v>296</v>
      </c>
      <c r="E34" s="72">
        <v>61205112</v>
      </c>
      <c r="F34" s="20" t="s">
        <v>291</v>
      </c>
      <c r="G34" t="s">
        <v>92</v>
      </c>
      <c r="P34" s="72"/>
      <c r="R34" s="22"/>
    </row>
    <row r="35" spans="1:24">
      <c r="A35">
        <v>31</v>
      </c>
      <c r="B35" s="19" t="s">
        <v>90</v>
      </c>
      <c r="C35" s="72" t="s">
        <v>96</v>
      </c>
      <c r="D35" s="20" t="s">
        <v>294</v>
      </c>
      <c r="E35" s="72">
        <v>61224148</v>
      </c>
      <c r="F35" s="20" t="s">
        <v>291</v>
      </c>
      <c r="G35" t="s">
        <v>92</v>
      </c>
      <c r="R35" s="82"/>
    </row>
    <row r="36" spans="1:24">
      <c r="A36">
        <v>75</v>
      </c>
      <c r="B36" s="19" t="s">
        <v>90</v>
      </c>
      <c r="C36" s="72" t="s">
        <v>91</v>
      </c>
      <c r="D36" s="20" t="s">
        <v>296</v>
      </c>
      <c r="E36" s="72">
        <v>61216907</v>
      </c>
      <c r="F36" s="20" t="s">
        <v>291</v>
      </c>
      <c r="G36" t="s">
        <v>92</v>
      </c>
    </row>
    <row r="37" spans="1:24">
      <c r="A37">
        <v>45</v>
      </c>
      <c r="B37" s="19" t="s">
        <v>90</v>
      </c>
      <c r="C37" s="72" t="s">
        <v>96</v>
      </c>
      <c r="D37" s="20" t="s">
        <v>295</v>
      </c>
      <c r="E37" s="72">
        <v>61223817</v>
      </c>
      <c r="F37" s="20" t="s">
        <v>291</v>
      </c>
      <c r="G37" t="s">
        <v>92</v>
      </c>
      <c r="J37" s="75"/>
    </row>
    <row r="38" spans="1:24">
      <c r="A38">
        <v>80</v>
      </c>
      <c r="B38" s="19" t="s">
        <v>90</v>
      </c>
      <c r="C38" s="72" t="s">
        <v>91</v>
      </c>
      <c r="D38" s="20" t="s">
        <v>297</v>
      </c>
      <c r="E38" s="72">
        <v>61224918</v>
      </c>
      <c r="F38" s="20" t="s">
        <v>291</v>
      </c>
      <c r="G38" t="s">
        <v>92</v>
      </c>
      <c r="J38" s="75"/>
      <c r="Q38" s="144" t="s">
        <v>22</v>
      </c>
      <c r="R38" s="144" t="s">
        <v>100</v>
      </c>
      <c r="S38" s="144" t="s">
        <v>101</v>
      </c>
    </row>
    <row r="39" spans="1:24">
      <c r="A39">
        <v>101</v>
      </c>
      <c r="B39" s="19" t="s">
        <v>90</v>
      </c>
      <c r="C39" s="72" t="s">
        <v>91</v>
      </c>
      <c r="D39" s="20" t="s">
        <v>279</v>
      </c>
      <c r="E39" s="72">
        <v>61212452</v>
      </c>
      <c r="F39" s="20" t="s">
        <v>291</v>
      </c>
      <c r="G39" t="s">
        <v>92</v>
      </c>
      <c r="J39" s="75"/>
      <c r="Q39" s="145">
        <v>44927</v>
      </c>
      <c r="R39" s="146">
        <v>0</v>
      </c>
      <c r="S39" s="147" t="e">
        <f>R39/$P$34</f>
        <v>#DIV/0!</v>
      </c>
    </row>
    <row r="40" spans="1:24">
      <c r="A40">
        <v>104</v>
      </c>
      <c r="B40" s="19" t="s">
        <v>90</v>
      </c>
      <c r="C40" s="72" t="s">
        <v>91</v>
      </c>
      <c r="D40" s="20" t="s">
        <v>281</v>
      </c>
      <c r="E40" s="72">
        <v>61209924</v>
      </c>
      <c r="F40" s="20" t="s">
        <v>291</v>
      </c>
      <c r="G40" t="s">
        <v>92</v>
      </c>
      <c r="J40" s="75"/>
      <c r="Q40" s="145">
        <v>44958</v>
      </c>
      <c r="R40" s="146">
        <v>0</v>
      </c>
      <c r="S40" s="147" t="e">
        <f>R40/$P$34</f>
        <v>#DIV/0!</v>
      </c>
    </row>
    <row r="41" spans="1:24">
      <c r="A41">
        <v>30</v>
      </c>
      <c r="B41" s="19" t="s">
        <v>90</v>
      </c>
      <c r="C41" s="72" t="s">
        <v>96</v>
      </c>
      <c r="D41" s="20" t="s">
        <v>294</v>
      </c>
      <c r="E41" s="72">
        <v>61226117</v>
      </c>
      <c r="F41" s="20" t="s">
        <v>292</v>
      </c>
      <c r="G41" t="s">
        <v>99</v>
      </c>
      <c r="J41" s="75"/>
      <c r="Q41" s="145">
        <v>44986</v>
      </c>
      <c r="R41" s="146">
        <v>3</v>
      </c>
      <c r="S41" s="147" t="e">
        <f>R41/$P$34</f>
        <v>#DIV/0!</v>
      </c>
    </row>
    <row r="42" spans="1:24">
      <c r="A42">
        <v>28</v>
      </c>
      <c r="B42" s="19" t="s">
        <v>90</v>
      </c>
      <c r="C42" s="72" t="s">
        <v>96</v>
      </c>
      <c r="D42" s="20" t="s">
        <v>294</v>
      </c>
      <c r="E42" s="72">
        <v>61225366</v>
      </c>
      <c r="F42" s="20" t="s">
        <v>292</v>
      </c>
      <c r="G42" t="s">
        <v>92</v>
      </c>
      <c r="J42" s="75"/>
      <c r="Q42" s="145">
        <v>45017</v>
      </c>
      <c r="R42" s="146">
        <v>19</v>
      </c>
      <c r="S42" s="147" t="e">
        <f>R42/$P$34</f>
        <v>#DIV/0!</v>
      </c>
    </row>
    <row r="43" spans="1:24">
      <c r="A43">
        <v>35</v>
      </c>
      <c r="B43" s="19" t="s">
        <v>90</v>
      </c>
      <c r="C43" s="72" t="s">
        <v>96</v>
      </c>
      <c r="D43" s="20" t="s">
        <v>294</v>
      </c>
      <c r="E43" s="72">
        <v>61224852</v>
      </c>
      <c r="F43" s="20" t="s">
        <v>292</v>
      </c>
      <c r="G43" t="s">
        <v>92</v>
      </c>
      <c r="J43" s="75"/>
      <c r="Q43" s="145">
        <v>45047</v>
      </c>
      <c r="R43" s="146">
        <v>74</v>
      </c>
      <c r="S43" s="147" t="e">
        <f>R43/$P$34</f>
        <v>#DIV/0!</v>
      </c>
    </row>
    <row r="44" spans="1:24">
      <c r="A44">
        <v>40</v>
      </c>
      <c r="B44" s="19" t="s">
        <v>90</v>
      </c>
      <c r="C44" s="72" t="s">
        <v>96</v>
      </c>
      <c r="D44" s="20" t="s">
        <v>295</v>
      </c>
      <c r="E44" s="72">
        <v>61249326</v>
      </c>
      <c r="F44" s="20" t="s">
        <v>292</v>
      </c>
      <c r="G44" t="s">
        <v>92</v>
      </c>
      <c r="J44" s="75"/>
    </row>
    <row r="45" spans="1:24">
      <c r="A45">
        <v>47</v>
      </c>
      <c r="B45" s="19" t="s">
        <v>90</v>
      </c>
      <c r="C45" s="72" t="s">
        <v>96</v>
      </c>
      <c r="D45" s="20" t="s">
        <v>295</v>
      </c>
      <c r="E45" s="72">
        <v>61247443</v>
      </c>
      <c r="F45" s="20" t="s">
        <v>292</v>
      </c>
      <c r="G45" t="s">
        <v>92</v>
      </c>
      <c r="J45" s="75"/>
      <c r="O45" s="234" t="s">
        <v>102</v>
      </c>
      <c r="P45" s="83" t="s">
        <v>103</v>
      </c>
      <c r="Q45" s="83" t="s">
        <v>104</v>
      </c>
      <c r="R45" s="83" t="s">
        <v>105</v>
      </c>
      <c r="S45" s="89" t="s">
        <v>106</v>
      </c>
      <c r="T45" s="89" t="s">
        <v>242</v>
      </c>
      <c r="U45" s="89" t="s">
        <v>243</v>
      </c>
      <c r="V45" s="89" t="s">
        <v>244</v>
      </c>
      <c r="W45" s="89" t="s">
        <v>108</v>
      </c>
      <c r="X45" s="89" t="s">
        <v>109</v>
      </c>
    </row>
    <row r="46" spans="1:24">
      <c r="A46">
        <v>64</v>
      </c>
      <c r="B46" s="19" t="s">
        <v>90</v>
      </c>
      <c r="C46" s="72" t="s">
        <v>96</v>
      </c>
      <c r="D46" s="20" t="s">
        <v>296</v>
      </c>
      <c r="E46" s="72">
        <v>61238400</v>
      </c>
      <c r="F46" s="20" t="s">
        <v>292</v>
      </c>
      <c r="G46" t="s">
        <v>92</v>
      </c>
      <c r="J46" s="75"/>
      <c r="O46" s="235"/>
      <c r="P46" s="90" t="s">
        <v>107</v>
      </c>
      <c r="Q46" s="90" t="s">
        <v>107</v>
      </c>
      <c r="R46" s="90" t="s">
        <v>107</v>
      </c>
      <c r="S46" s="90" t="s">
        <v>107</v>
      </c>
      <c r="T46" s="179" t="s">
        <v>107</v>
      </c>
      <c r="U46" s="179" t="s">
        <v>107</v>
      </c>
      <c r="V46" s="179" t="s">
        <v>107</v>
      </c>
      <c r="W46" s="179" t="s">
        <v>107</v>
      </c>
      <c r="X46" s="179" t="s">
        <v>107</v>
      </c>
    </row>
    <row r="47" spans="1:24">
      <c r="A47">
        <v>66</v>
      </c>
      <c r="B47" s="19" t="s">
        <v>90</v>
      </c>
      <c r="C47" s="72" t="s">
        <v>96</v>
      </c>
      <c r="D47" s="20" t="s">
        <v>296</v>
      </c>
      <c r="E47" s="72">
        <v>61241825</v>
      </c>
      <c r="F47" s="20" t="s">
        <v>292</v>
      </c>
      <c r="G47" t="s">
        <v>92</v>
      </c>
      <c r="J47" s="75"/>
      <c r="O47" s="180">
        <v>44866</v>
      </c>
      <c r="P47" s="92">
        <v>2</v>
      </c>
      <c r="Q47" s="92">
        <v>1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</row>
    <row r="48" spans="1:24">
      <c r="A48">
        <v>27</v>
      </c>
      <c r="B48" s="19" t="s">
        <v>90</v>
      </c>
      <c r="C48" s="72" t="s">
        <v>91</v>
      </c>
      <c r="D48" s="20" t="s">
        <v>294</v>
      </c>
      <c r="E48" s="72">
        <v>61246866</v>
      </c>
      <c r="F48" s="20" t="s">
        <v>292</v>
      </c>
      <c r="G48" t="s">
        <v>92</v>
      </c>
      <c r="J48" s="75"/>
      <c r="O48" s="180">
        <v>44896</v>
      </c>
      <c r="P48" s="92">
        <v>32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</row>
    <row r="49" spans="1:24">
      <c r="A49">
        <v>57</v>
      </c>
      <c r="B49" s="19" t="s">
        <v>90</v>
      </c>
      <c r="C49" s="72" t="s">
        <v>91</v>
      </c>
      <c r="D49" s="20" t="s">
        <v>295</v>
      </c>
      <c r="E49" s="72">
        <v>61241588</v>
      </c>
      <c r="F49" s="20" t="s">
        <v>292</v>
      </c>
      <c r="G49" t="s">
        <v>92</v>
      </c>
      <c r="J49" s="75"/>
      <c r="O49" s="180">
        <v>44927</v>
      </c>
      <c r="P49" s="92">
        <v>110</v>
      </c>
      <c r="Q49" s="92">
        <v>32</v>
      </c>
      <c r="R49" s="92">
        <v>1</v>
      </c>
      <c r="S49" s="92">
        <v>0</v>
      </c>
      <c r="T49" s="92">
        <v>0</v>
      </c>
      <c r="U49" s="92">
        <v>0</v>
      </c>
      <c r="V49" s="92">
        <v>0</v>
      </c>
      <c r="W49" s="92">
        <v>0</v>
      </c>
      <c r="X49" s="92">
        <v>0</v>
      </c>
    </row>
    <row r="50" spans="1:24">
      <c r="A50">
        <v>59</v>
      </c>
      <c r="B50" s="19" t="s">
        <v>90</v>
      </c>
      <c r="C50" s="72" t="s">
        <v>91</v>
      </c>
      <c r="D50" s="20" t="s">
        <v>296</v>
      </c>
      <c r="E50" s="72">
        <v>61229289</v>
      </c>
      <c r="F50" s="20" t="s">
        <v>292</v>
      </c>
      <c r="G50" t="s">
        <v>92</v>
      </c>
      <c r="J50" s="75"/>
      <c r="O50" s="180">
        <v>44958</v>
      </c>
      <c r="P50" s="92">
        <v>0</v>
      </c>
      <c r="Q50" s="92">
        <v>77</v>
      </c>
      <c r="R50" s="92">
        <v>32</v>
      </c>
      <c r="S50" s="92">
        <v>2</v>
      </c>
      <c r="T50" s="92">
        <v>2</v>
      </c>
      <c r="U50" s="92">
        <v>2</v>
      </c>
      <c r="V50" s="92">
        <v>2</v>
      </c>
      <c r="W50" s="92">
        <v>2</v>
      </c>
      <c r="X50" s="92">
        <v>2</v>
      </c>
    </row>
    <row r="51" spans="1:24">
      <c r="A51">
        <v>72</v>
      </c>
      <c r="B51" s="19" t="s">
        <v>90</v>
      </c>
      <c r="C51" s="72" t="s">
        <v>91</v>
      </c>
      <c r="D51" s="20" t="s">
        <v>296</v>
      </c>
      <c r="E51" s="72">
        <v>61230565</v>
      </c>
      <c r="F51" s="20" t="s">
        <v>292</v>
      </c>
      <c r="G51" t="s">
        <v>92</v>
      </c>
      <c r="J51" s="75"/>
      <c r="O51" s="180">
        <v>44986</v>
      </c>
      <c r="P51" s="92">
        <v>0</v>
      </c>
      <c r="Q51" s="92">
        <v>0</v>
      </c>
      <c r="R51" s="92">
        <v>99</v>
      </c>
      <c r="S51" s="92">
        <v>9</v>
      </c>
      <c r="T51" s="92">
        <v>9</v>
      </c>
      <c r="U51" s="92">
        <v>9</v>
      </c>
      <c r="V51" s="92">
        <v>9</v>
      </c>
      <c r="W51" s="92">
        <v>9</v>
      </c>
      <c r="X51" s="92">
        <v>9</v>
      </c>
    </row>
    <row r="52" spans="1:24">
      <c r="A52">
        <v>76</v>
      </c>
      <c r="B52" s="19" t="s">
        <v>90</v>
      </c>
      <c r="C52" s="72" t="s">
        <v>91</v>
      </c>
      <c r="D52" s="20" t="s">
        <v>297</v>
      </c>
      <c r="E52" s="72">
        <v>61237159</v>
      </c>
      <c r="F52" s="20" t="s">
        <v>292</v>
      </c>
      <c r="G52" t="s">
        <v>92</v>
      </c>
      <c r="O52" s="180">
        <v>45017</v>
      </c>
      <c r="P52" s="93"/>
      <c r="Q52" s="93"/>
      <c r="R52" s="93"/>
      <c r="S52" s="92"/>
      <c r="T52" s="92"/>
      <c r="U52" s="92"/>
      <c r="V52" s="92"/>
      <c r="W52" s="92"/>
      <c r="X52" s="92"/>
    </row>
    <row r="53" spans="1:24">
      <c r="A53">
        <v>86</v>
      </c>
      <c r="B53" s="19" t="s">
        <v>90</v>
      </c>
      <c r="C53" s="72" t="s">
        <v>91</v>
      </c>
      <c r="D53" s="20" t="s">
        <v>277</v>
      </c>
      <c r="E53" s="72">
        <v>61224998</v>
      </c>
      <c r="F53" s="20" t="s">
        <v>292</v>
      </c>
      <c r="G53" t="s">
        <v>92</v>
      </c>
      <c r="O53" s="180">
        <v>45047</v>
      </c>
      <c r="P53" s="93"/>
      <c r="Q53" s="93"/>
      <c r="R53" s="93"/>
      <c r="S53" s="92"/>
      <c r="T53" s="92"/>
      <c r="U53" s="92"/>
      <c r="V53" s="92"/>
      <c r="W53" s="92"/>
      <c r="X53" s="92"/>
    </row>
    <row r="54" spans="1:24">
      <c r="A54">
        <v>87</v>
      </c>
      <c r="B54" s="19" t="s">
        <v>90</v>
      </c>
      <c r="C54" s="72" t="s">
        <v>91</v>
      </c>
      <c r="D54" s="20" t="s">
        <v>277</v>
      </c>
      <c r="E54" s="72">
        <v>61232136</v>
      </c>
      <c r="F54" s="20" t="s">
        <v>292</v>
      </c>
      <c r="G54" t="s">
        <v>92</v>
      </c>
      <c r="O54" s="180">
        <v>45078</v>
      </c>
      <c r="P54" s="93"/>
      <c r="Q54" s="93"/>
      <c r="R54" s="93"/>
      <c r="S54" s="92"/>
      <c r="T54" s="92"/>
      <c r="U54" s="92"/>
      <c r="V54" s="92"/>
      <c r="W54" s="92"/>
      <c r="X54" s="92"/>
    </row>
    <row r="55" spans="1:24">
      <c r="A55">
        <v>38</v>
      </c>
      <c r="B55" s="19" t="s">
        <v>90</v>
      </c>
      <c r="C55" s="72" t="s">
        <v>96</v>
      </c>
      <c r="D55" s="20" t="s">
        <v>295</v>
      </c>
      <c r="E55" s="72">
        <v>61257936</v>
      </c>
      <c r="F55" s="20" t="s">
        <v>293</v>
      </c>
      <c r="G55" t="s">
        <v>92</v>
      </c>
      <c r="O55" s="180">
        <v>45108</v>
      </c>
      <c r="P55" s="93"/>
      <c r="Q55" s="93"/>
      <c r="R55" s="93"/>
      <c r="S55" s="92"/>
      <c r="T55" s="92"/>
      <c r="U55" s="92"/>
      <c r="V55" s="92">
        <v>40</v>
      </c>
      <c r="W55" s="92"/>
      <c r="X55" s="92"/>
    </row>
    <row r="56" spans="1:24">
      <c r="A56">
        <v>39</v>
      </c>
      <c r="B56" s="19" t="s">
        <v>90</v>
      </c>
      <c r="C56" s="72" t="s">
        <v>96</v>
      </c>
      <c r="D56" s="20" t="s">
        <v>295</v>
      </c>
      <c r="E56" s="72">
        <v>61258117</v>
      </c>
      <c r="F56" s="20" t="s">
        <v>293</v>
      </c>
      <c r="G56" t="s">
        <v>92</v>
      </c>
      <c r="O56" s="180">
        <v>45139</v>
      </c>
      <c r="P56" s="93"/>
      <c r="Q56" s="93"/>
      <c r="R56" s="93"/>
      <c r="S56" s="92"/>
      <c r="T56" s="92"/>
      <c r="U56" s="92"/>
      <c r="V56" s="92"/>
      <c r="W56" s="92"/>
      <c r="X56" s="92"/>
    </row>
    <row r="57" spans="1:24">
      <c r="A57">
        <v>44</v>
      </c>
      <c r="B57" s="19" t="s">
        <v>90</v>
      </c>
      <c r="C57" s="72" t="s">
        <v>91</v>
      </c>
      <c r="D57" s="20" t="s">
        <v>295</v>
      </c>
      <c r="E57" s="72">
        <v>61248502</v>
      </c>
      <c r="F57" s="20" t="s">
        <v>293</v>
      </c>
      <c r="G57" t="s">
        <v>92</v>
      </c>
    </row>
    <row r="58" spans="1:24">
      <c r="A58">
        <v>52</v>
      </c>
      <c r="B58" s="19" t="s">
        <v>90</v>
      </c>
      <c r="C58" s="72" t="s">
        <v>91</v>
      </c>
      <c r="D58" s="20" t="s">
        <v>295</v>
      </c>
      <c r="E58" s="72">
        <v>61259440</v>
      </c>
      <c r="F58" s="20" t="s">
        <v>293</v>
      </c>
      <c r="G58" t="s">
        <v>92</v>
      </c>
      <c r="O58" s="91" t="s">
        <v>111</v>
      </c>
      <c r="P58" s="91">
        <f>SUM(P47:P51)</f>
        <v>144</v>
      </c>
      <c r="Q58" s="91">
        <f>SUM(Q47:Q51)</f>
        <v>110</v>
      </c>
      <c r="R58" s="91">
        <f>SUM(R47:R51)</f>
        <v>132</v>
      </c>
      <c r="S58" s="91">
        <f t="shared" ref="S58:X58" si="3">SUM(S47:S52)</f>
        <v>11</v>
      </c>
      <c r="T58" s="91">
        <f t="shared" si="3"/>
        <v>11</v>
      </c>
      <c r="U58" s="91">
        <f t="shared" si="3"/>
        <v>11</v>
      </c>
      <c r="V58" s="91">
        <f t="shared" si="3"/>
        <v>11</v>
      </c>
      <c r="W58" s="91">
        <f t="shared" si="3"/>
        <v>11</v>
      </c>
      <c r="X58" s="91">
        <f t="shared" si="3"/>
        <v>11</v>
      </c>
    </row>
    <row r="59" spans="1:24">
      <c r="A59">
        <v>54</v>
      </c>
      <c r="B59" s="19" t="s">
        <v>90</v>
      </c>
      <c r="C59" s="72" t="s">
        <v>91</v>
      </c>
      <c r="D59" s="20" t="s">
        <v>295</v>
      </c>
      <c r="E59" s="72">
        <v>61260838</v>
      </c>
      <c r="F59" s="20" t="s">
        <v>293</v>
      </c>
      <c r="G59" t="s">
        <v>92</v>
      </c>
    </row>
    <row r="60" spans="1:24">
      <c r="A60">
        <v>58</v>
      </c>
      <c r="B60" s="19" t="s">
        <v>90</v>
      </c>
      <c r="C60" s="72" t="s">
        <v>91</v>
      </c>
      <c r="D60" s="20" t="s">
        <v>295</v>
      </c>
      <c r="E60" s="72">
        <v>61249693</v>
      </c>
      <c r="F60" s="20" t="s">
        <v>293</v>
      </c>
      <c r="G60" t="s">
        <v>92</v>
      </c>
    </row>
    <row r="61" spans="1:24">
      <c r="A61">
        <v>41</v>
      </c>
      <c r="B61" s="19" t="s">
        <v>90</v>
      </c>
      <c r="C61" s="72" t="s">
        <v>96</v>
      </c>
      <c r="D61" s="20" t="s">
        <v>295</v>
      </c>
      <c r="E61" s="72">
        <v>61259108</v>
      </c>
      <c r="F61" s="20" t="s">
        <v>293</v>
      </c>
      <c r="G61" t="s">
        <v>92</v>
      </c>
    </row>
    <row r="62" spans="1:24">
      <c r="A62">
        <v>61</v>
      </c>
      <c r="B62" s="19" t="s">
        <v>90</v>
      </c>
      <c r="C62" s="72" t="s">
        <v>91</v>
      </c>
      <c r="D62" s="20" t="s">
        <v>296</v>
      </c>
      <c r="E62" s="72">
        <v>61253147</v>
      </c>
      <c r="F62" s="20" t="s">
        <v>293</v>
      </c>
      <c r="G62" t="s">
        <v>92</v>
      </c>
    </row>
    <row r="63" spans="1:24">
      <c r="A63">
        <v>63</v>
      </c>
      <c r="B63" s="19" t="s">
        <v>90</v>
      </c>
      <c r="C63" s="72" t="s">
        <v>91</v>
      </c>
      <c r="D63" s="20" t="s">
        <v>296</v>
      </c>
      <c r="E63" s="72">
        <v>61242577</v>
      </c>
      <c r="F63" s="20" t="s">
        <v>293</v>
      </c>
      <c r="G63" t="s">
        <v>92</v>
      </c>
    </row>
    <row r="64" spans="1:24">
      <c r="A64">
        <v>68</v>
      </c>
      <c r="B64" s="19" t="s">
        <v>90</v>
      </c>
      <c r="C64" s="72" t="s">
        <v>91</v>
      </c>
      <c r="D64" s="20" t="s">
        <v>296</v>
      </c>
      <c r="E64" s="72">
        <v>61245200</v>
      </c>
      <c r="F64" s="20" t="s">
        <v>293</v>
      </c>
      <c r="G64" t="s">
        <v>92</v>
      </c>
    </row>
    <row r="65" spans="1:23">
      <c r="A65">
        <v>48</v>
      </c>
      <c r="B65" s="19" t="s">
        <v>90</v>
      </c>
      <c r="C65" s="72" t="s">
        <v>96</v>
      </c>
      <c r="D65" s="20" t="s">
        <v>295</v>
      </c>
      <c r="E65" s="72">
        <v>61258949</v>
      </c>
      <c r="F65" s="20" t="s">
        <v>293</v>
      </c>
      <c r="G65" t="s">
        <v>92</v>
      </c>
    </row>
    <row r="66" spans="1:23">
      <c r="A66">
        <v>60</v>
      </c>
      <c r="B66" s="19" t="s">
        <v>90</v>
      </c>
      <c r="C66" s="72" t="s">
        <v>96</v>
      </c>
      <c r="D66" s="20" t="s">
        <v>296</v>
      </c>
      <c r="E66" s="72">
        <v>61261323</v>
      </c>
      <c r="F66" s="20" t="s">
        <v>293</v>
      </c>
      <c r="G66" t="s">
        <v>92</v>
      </c>
    </row>
    <row r="67" spans="1:23">
      <c r="A67">
        <v>67</v>
      </c>
      <c r="B67" s="19" t="s">
        <v>90</v>
      </c>
      <c r="C67" s="72" t="s">
        <v>91</v>
      </c>
      <c r="D67" s="20" t="s">
        <v>296</v>
      </c>
      <c r="E67" s="72">
        <v>61249845</v>
      </c>
      <c r="F67" s="20" t="s">
        <v>293</v>
      </c>
      <c r="G67" t="s">
        <v>99</v>
      </c>
      <c r="W67" t="s">
        <v>110</v>
      </c>
    </row>
    <row r="68" spans="1:23">
      <c r="A68">
        <v>88</v>
      </c>
      <c r="B68" s="19" t="s">
        <v>90</v>
      </c>
      <c r="C68" s="72" t="s">
        <v>91</v>
      </c>
      <c r="D68" s="20" t="s">
        <v>277</v>
      </c>
      <c r="E68" s="72">
        <v>61244313</v>
      </c>
      <c r="F68" s="20" t="s">
        <v>293</v>
      </c>
      <c r="G68" t="s">
        <v>92</v>
      </c>
    </row>
    <row r="69" spans="1:23">
      <c r="A69">
        <v>69</v>
      </c>
      <c r="B69" s="19" t="s">
        <v>90</v>
      </c>
      <c r="C69" s="72" t="s">
        <v>91</v>
      </c>
      <c r="D69" s="20" t="s">
        <v>296</v>
      </c>
      <c r="E69" s="72">
        <v>61249436</v>
      </c>
      <c r="F69" s="20" t="s">
        <v>293</v>
      </c>
      <c r="G69" t="s">
        <v>99</v>
      </c>
    </row>
    <row r="70" spans="1:23">
      <c r="A70">
        <v>96</v>
      </c>
      <c r="B70" s="19" t="s">
        <v>90</v>
      </c>
      <c r="C70" s="72" t="s">
        <v>91</v>
      </c>
      <c r="D70" s="20" t="s">
        <v>278</v>
      </c>
      <c r="E70" s="72">
        <v>61246686</v>
      </c>
      <c r="F70" s="20" t="s">
        <v>293</v>
      </c>
      <c r="G70" t="s">
        <v>92</v>
      </c>
      <c r="O70" t="s">
        <v>22</v>
      </c>
      <c r="P70" t="s">
        <v>95</v>
      </c>
      <c r="Q70" t="s">
        <v>19</v>
      </c>
    </row>
    <row r="71" spans="1:23">
      <c r="A71">
        <v>100</v>
      </c>
      <c r="B71" s="19" t="s">
        <v>90</v>
      </c>
      <c r="C71" s="72" t="s">
        <v>91</v>
      </c>
      <c r="D71" s="20" t="s">
        <v>280</v>
      </c>
      <c r="E71" s="72">
        <v>61248040</v>
      </c>
      <c r="F71" s="20" t="s">
        <v>293</v>
      </c>
      <c r="G71" t="s">
        <v>92</v>
      </c>
      <c r="O71" s="14">
        <v>44743</v>
      </c>
      <c r="P71" s="23">
        <v>1.4E-3</v>
      </c>
      <c r="Q71" s="23">
        <v>1.4E-3</v>
      </c>
      <c r="R71" s="23"/>
      <c r="S71" s="23"/>
      <c r="T71" s="23"/>
      <c r="U71" s="23"/>
      <c r="V71" s="23"/>
      <c r="W71" s="23"/>
    </row>
    <row r="72" spans="1:23">
      <c r="A72">
        <v>65</v>
      </c>
      <c r="B72" s="19" t="s">
        <v>90</v>
      </c>
      <c r="C72" s="72" t="s">
        <v>96</v>
      </c>
      <c r="D72" s="20" t="s">
        <v>296</v>
      </c>
      <c r="E72" s="72">
        <v>61337098</v>
      </c>
      <c r="F72" s="20" t="s">
        <v>294</v>
      </c>
      <c r="G72" t="s">
        <v>92</v>
      </c>
      <c r="O72" s="14">
        <v>44774</v>
      </c>
      <c r="P72" s="23">
        <v>2.2499999999999998E-3</v>
      </c>
      <c r="Q72" s="23">
        <v>1.4E-3</v>
      </c>
    </row>
    <row r="73" spans="1:23">
      <c r="A73">
        <v>90</v>
      </c>
      <c r="B73" s="19" t="s">
        <v>90</v>
      </c>
      <c r="C73" s="72" t="s">
        <v>96</v>
      </c>
      <c r="D73" s="20" t="s">
        <v>298</v>
      </c>
      <c r="E73" s="72">
        <v>61341397</v>
      </c>
      <c r="F73" s="20" t="s">
        <v>294</v>
      </c>
      <c r="G73" t="s">
        <v>92</v>
      </c>
      <c r="O73" s="14">
        <v>44805</v>
      </c>
      <c r="P73" s="23">
        <v>1.5E-3</v>
      </c>
      <c r="Q73" s="23">
        <v>1.4E-3</v>
      </c>
    </row>
    <row r="74" spans="1:23">
      <c r="A74">
        <v>133</v>
      </c>
      <c r="B74" s="19" t="s">
        <v>90</v>
      </c>
      <c r="C74" s="72" t="s">
        <v>91</v>
      </c>
      <c r="D74" s="20" t="s">
        <v>283</v>
      </c>
      <c r="E74" s="72">
        <v>61346360</v>
      </c>
      <c r="F74" s="20" t="s">
        <v>313</v>
      </c>
      <c r="G74" t="s">
        <v>99</v>
      </c>
      <c r="O74" s="14">
        <v>44835</v>
      </c>
      <c r="P74" s="23">
        <v>3.0000000000000001E-3</v>
      </c>
      <c r="Q74" s="23">
        <v>1.4E-3</v>
      </c>
    </row>
    <row r="75" spans="1:23">
      <c r="B75" s="19" t="s">
        <v>90</v>
      </c>
      <c r="C75" s="72" t="s">
        <v>91</v>
      </c>
      <c r="D75" s="20"/>
      <c r="E75" s="72">
        <v>61455042</v>
      </c>
      <c r="F75" s="20" t="s">
        <v>298</v>
      </c>
      <c r="G75" t="s">
        <v>99</v>
      </c>
      <c r="O75" s="14">
        <v>44866</v>
      </c>
      <c r="P75" s="23">
        <v>4.0499999999999998E-3</v>
      </c>
      <c r="Q75" s="23">
        <v>1.4E-3</v>
      </c>
    </row>
    <row r="76" spans="1:23">
      <c r="B76" s="19" t="s">
        <v>90</v>
      </c>
      <c r="C76" s="72" t="s">
        <v>96</v>
      </c>
      <c r="D76" s="20"/>
      <c r="E76">
        <v>61516019</v>
      </c>
      <c r="F76" s="20" t="s">
        <v>299</v>
      </c>
      <c r="G76" t="s">
        <v>99</v>
      </c>
      <c r="O76" s="14">
        <v>44896</v>
      </c>
      <c r="P76" s="23">
        <v>2.7000000000000001E-3</v>
      </c>
      <c r="Q76" s="23">
        <v>1.4E-3</v>
      </c>
    </row>
    <row r="77" spans="1:23">
      <c r="B77" s="19" t="s">
        <v>90</v>
      </c>
      <c r="C77" s="72" t="s">
        <v>96</v>
      </c>
      <c r="D77" s="20"/>
      <c r="E77">
        <v>61521012</v>
      </c>
      <c r="F77" s="20" t="s">
        <v>300</v>
      </c>
      <c r="G77" t="s">
        <v>99</v>
      </c>
      <c r="O77" s="14">
        <v>44927</v>
      </c>
      <c r="P77" s="23">
        <v>1.7916666666666667E-3</v>
      </c>
      <c r="Q77" s="23">
        <v>1.4E-3</v>
      </c>
    </row>
    <row r="78" spans="1:23">
      <c r="B78" s="19" t="s">
        <v>90</v>
      </c>
      <c r="C78" s="72" t="s">
        <v>96</v>
      </c>
      <c r="D78" s="20"/>
      <c r="E78">
        <v>61585769</v>
      </c>
      <c r="F78" s="20" t="s">
        <v>301</v>
      </c>
      <c r="G78" t="s">
        <v>99</v>
      </c>
      <c r="O78" s="14">
        <v>44958</v>
      </c>
      <c r="P78" s="23" t="e">
        <f>S40</f>
        <v>#DIV/0!</v>
      </c>
      <c r="Q78" s="23">
        <v>1.4E-3</v>
      </c>
    </row>
    <row r="79" spans="1:23">
      <c r="B79" s="19" t="s">
        <v>90</v>
      </c>
      <c r="C79" s="72" t="s">
        <v>96</v>
      </c>
      <c r="D79" s="20"/>
      <c r="E79">
        <v>61565183</v>
      </c>
      <c r="F79" s="20" t="s">
        <v>301</v>
      </c>
      <c r="G79" t="s">
        <v>99</v>
      </c>
      <c r="O79" s="14">
        <v>44986</v>
      </c>
      <c r="P79" s="23" t="e">
        <f>S41</f>
        <v>#DIV/0!</v>
      </c>
      <c r="Q79" s="23">
        <v>1.4E-3</v>
      </c>
    </row>
    <row r="80" spans="1:23">
      <c r="B80" s="19" t="s">
        <v>90</v>
      </c>
      <c r="C80" s="72" t="s">
        <v>96</v>
      </c>
      <c r="D80" s="20"/>
      <c r="E80">
        <v>61636825</v>
      </c>
      <c r="F80" s="20" t="s">
        <v>315</v>
      </c>
      <c r="G80" t="s">
        <v>92</v>
      </c>
    </row>
    <row r="81" spans="1:11">
      <c r="A81">
        <v>145</v>
      </c>
      <c r="B81" s="19" t="s">
        <v>90</v>
      </c>
      <c r="C81" s="72" t="s">
        <v>91</v>
      </c>
      <c r="D81" s="20" t="s">
        <v>285</v>
      </c>
      <c r="E81" s="72">
        <v>61009768</v>
      </c>
      <c r="F81" s="20" t="s">
        <v>307</v>
      </c>
      <c r="G81" t="s">
        <v>92</v>
      </c>
    </row>
    <row r="82" spans="1:11">
      <c r="B82" s="19" t="s">
        <v>90</v>
      </c>
      <c r="C82" s="72" t="s">
        <v>91</v>
      </c>
      <c r="D82" s="20"/>
      <c r="E82">
        <v>60997785</v>
      </c>
      <c r="F82" s="20" t="s">
        <v>307</v>
      </c>
      <c r="G82" t="s">
        <v>92</v>
      </c>
    </row>
    <row r="83" spans="1:11">
      <c r="A83">
        <v>140</v>
      </c>
      <c r="B83" s="19" t="s">
        <v>90</v>
      </c>
      <c r="C83" s="72" t="s">
        <v>96</v>
      </c>
      <c r="D83" s="20" t="s">
        <v>284</v>
      </c>
      <c r="E83" s="72">
        <v>60997255</v>
      </c>
      <c r="F83" s="20" t="s">
        <v>307</v>
      </c>
      <c r="G83" t="s">
        <v>92</v>
      </c>
    </row>
    <row r="84" spans="1:11">
      <c r="B84" s="19" t="s">
        <v>90</v>
      </c>
      <c r="C84" s="72" t="s">
        <v>91</v>
      </c>
      <c r="D84" s="20"/>
      <c r="E84">
        <v>61664997</v>
      </c>
      <c r="F84" s="20" t="s">
        <v>302</v>
      </c>
      <c r="G84" t="s">
        <v>92</v>
      </c>
    </row>
    <row r="85" spans="1:11">
      <c r="B85" s="19" t="s">
        <v>90</v>
      </c>
      <c r="C85" s="72" t="s">
        <v>96</v>
      </c>
      <c r="D85" s="20"/>
      <c r="E85">
        <v>61682097</v>
      </c>
      <c r="F85" s="20" t="s">
        <v>303</v>
      </c>
      <c r="G85" t="s">
        <v>92</v>
      </c>
    </row>
    <row r="86" spans="1:11">
      <c r="A86">
        <v>1</v>
      </c>
      <c r="B86" s="19" t="s">
        <v>90</v>
      </c>
      <c r="C86" s="72" t="s">
        <v>91</v>
      </c>
      <c r="D86" s="20" t="s">
        <v>291</v>
      </c>
      <c r="E86" s="72">
        <v>61016558</v>
      </c>
      <c r="F86" s="20" t="s">
        <v>305</v>
      </c>
      <c r="G86" t="s">
        <v>92</v>
      </c>
      <c r="J86">
        <v>60</v>
      </c>
      <c r="K86">
        <v>0.625</v>
      </c>
    </row>
    <row r="87" spans="1:11">
      <c r="A87">
        <v>32</v>
      </c>
      <c r="B87" s="19" t="s">
        <v>90</v>
      </c>
      <c r="C87" s="72" t="s">
        <v>91</v>
      </c>
      <c r="D87" s="20" t="s">
        <v>294</v>
      </c>
      <c r="E87" s="72">
        <v>61039779</v>
      </c>
      <c r="F87" s="20" t="s">
        <v>305</v>
      </c>
      <c r="G87" t="s">
        <v>92</v>
      </c>
      <c r="J87">
        <v>36</v>
      </c>
      <c r="K87">
        <v>0.375</v>
      </c>
    </row>
    <row r="88" spans="1:11">
      <c r="A88">
        <v>55</v>
      </c>
      <c r="B88" s="19" t="s">
        <v>90</v>
      </c>
      <c r="C88" s="72" t="s">
        <v>91</v>
      </c>
      <c r="D88" s="20" t="s">
        <v>295</v>
      </c>
      <c r="E88" s="72">
        <v>61010171</v>
      </c>
      <c r="F88" s="20" t="s">
        <v>305</v>
      </c>
      <c r="G88" t="s">
        <v>92</v>
      </c>
    </row>
    <row r="89" spans="1:11">
      <c r="B89" s="19" t="s">
        <v>90</v>
      </c>
      <c r="C89" s="72" t="s">
        <v>96</v>
      </c>
      <c r="D89" s="20"/>
      <c r="E89">
        <v>61692268</v>
      </c>
      <c r="F89" s="20" t="s">
        <v>304</v>
      </c>
      <c r="G89" t="s">
        <v>92</v>
      </c>
      <c r="J89">
        <v>96</v>
      </c>
    </row>
    <row r="90" spans="1:11">
      <c r="B90" s="19" t="s">
        <v>90</v>
      </c>
      <c r="C90" s="72" t="s">
        <v>96</v>
      </c>
      <c r="D90" s="20"/>
      <c r="E90">
        <v>61733780</v>
      </c>
      <c r="F90" s="20" t="s">
        <v>304</v>
      </c>
      <c r="G90" t="s">
        <v>92</v>
      </c>
    </row>
    <row r="91" spans="1:11">
      <c r="A91">
        <v>12</v>
      </c>
      <c r="B91" s="19" t="s">
        <v>90</v>
      </c>
      <c r="C91" s="72" t="s">
        <v>91</v>
      </c>
      <c r="D91" s="20" t="s">
        <v>292</v>
      </c>
      <c r="E91" s="72">
        <v>61022255</v>
      </c>
      <c r="F91" s="20" t="s">
        <v>310</v>
      </c>
      <c r="G91" t="s">
        <v>92</v>
      </c>
    </row>
    <row r="92" spans="1:11">
      <c r="A92">
        <v>95</v>
      </c>
      <c r="B92" s="19" t="s">
        <v>90</v>
      </c>
      <c r="C92" s="72" t="s">
        <v>91</v>
      </c>
      <c r="D92" s="20" t="s">
        <v>279</v>
      </c>
      <c r="E92" s="72">
        <v>61007055</v>
      </c>
      <c r="F92" s="20" t="s">
        <v>314</v>
      </c>
      <c r="G92" t="s">
        <v>92</v>
      </c>
    </row>
    <row r="93" spans="1:11">
      <c r="A93">
        <v>14</v>
      </c>
      <c r="B93" s="19" t="s">
        <v>90</v>
      </c>
      <c r="C93" s="72" t="s">
        <v>91</v>
      </c>
      <c r="D93" s="20" t="s">
        <v>292</v>
      </c>
      <c r="E93" s="72">
        <v>61110410</v>
      </c>
      <c r="F93" s="20" t="s">
        <v>311</v>
      </c>
      <c r="G93" t="s">
        <v>92</v>
      </c>
    </row>
    <row r="94" spans="1:11">
      <c r="A94">
        <v>22</v>
      </c>
      <c r="B94" s="19" t="s">
        <v>90</v>
      </c>
      <c r="C94" s="72" t="s">
        <v>91</v>
      </c>
      <c r="D94" s="20" t="s">
        <v>293</v>
      </c>
      <c r="E94" s="72">
        <v>61118892</v>
      </c>
      <c r="F94" s="20" t="s">
        <v>311</v>
      </c>
      <c r="G94" t="s">
        <v>92</v>
      </c>
    </row>
    <row r="95" spans="1:11">
      <c r="A95">
        <v>4</v>
      </c>
      <c r="B95" s="19" t="s">
        <v>90</v>
      </c>
      <c r="C95" s="72" t="s">
        <v>91</v>
      </c>
      <c r="D95" s="20" t="s">
        <v>292</v>
      </c>
      <c r="E95" s="72">
        <v>61135963</v>
      </c>
      <c r="F95" s="20" t="s">
        <v>308</v>
      </c>
      <c r="G95" t="s">
        <v>92</v>
      </c>
    </row>
    <row r="96" spans="1:11">
      <c r="A96">
        <v>11</v>
      </c>
      <c r="B96" s="19" t="s">
        <v>90</v>
      </c>
      <c r="C96" s="72" t="s">
        <v>91</v>
      </c>
      <c r="D96" s="20" t="s">
        <v>292</v>
      </c>
      <c r="E96" s="72">
        <v>61142037</v>
      </c>
      <c r="F96" s="20" t="s">
        <v>308</v>
      </c>
      <c r="G96" t="s">
        <v>92</v>
      </c>
    </row>
    <row r="97" spans="1:7">
      <c r="A97">
        <v>53</v>
      </c>
      <c r="B97" s="19" t="s">
        <v>90</v>
      </c>
      <c r="C97" s="72" t="s">
        <v>91</v>
      </c>
      <c r="D97" s="20" t="s">
        <v>295</v>
      </c>
      <c r="E97" s="72">
        <v>61138202</v>
      </c>
      <c r="F97" s="20" t="s">
        <v>308</v>
      </c>
      <c r="G97" t="s">
        <v>92</v>
      </c>
    </row>
    <row r="98" spans="1:7">
      <c r="A98">
        <v>79</v>
      </c>
      <c r="B98" s="19" t="s">
        <v>90</v>
      </c>
      <c r="C98" s="72" t="s">
        <v>96</v>
      </c>
      <c r="D98" s="20" t="s">
        <v>276</v>
      </c>
      <c r="E98" s="72">
        <v>61142391</v>
      </c>
      <c r="F98" s="20" t="s">
        <v>308</v>
      </c>
      <c r="G98" t="s">
        <v>92</v>
      </c>
    </row>
    <row r="99" spans="1:7">
      <c r="A99">
        <v>16</v>
      </c>
      <c r="B99" s="19" t="s">
        <v>90</v>
      </c>
      <c r="C99" s="72" t="s">
        <v>96</v>
      </c>
      <c r="D99" s="20" t="s">
        <v>275</v>
      </c>
      <c r="E99" s="72">
        <v>61152838</v>
      </c>
      <c r="F99" s="20" t="s">
        <v>312</v>
      </c>
      <c r="G99" t="s">
        <v>92</v>
      </c>
    </row>
    <row r="100" spans="1:7">
      <c r="B100" s="19"/>
      <c r="C100" s="72"/>
      <c r="D100" s="20"/>
      <c r="E100" s="72"/>
      <c r="F100" s="20"/>
    </row>
    <row r="101" spans="1:7">
      <c r="B101" s="19"/>
      <c r="C101" s="72"/>
      <c r="D101" s="20"/>
      <c r="E101" s="72"/>
      <c r="F101" s="20"/>
    </row>
    <row r="102" spans="1:7">
      <c r="B102" s="19"/>
      <c r="C102" s="72"/>
      <c r="D102" s="20"/>
      <c r="E102" s="72"/>
      <c r="F102" s="20"/>
    </row>
    <row r="103" spans="1:7">
      <c r="B103" s="19"/>
      <c r="C103" s="72"/>
      <c r="D103" s="20"/>
      <c r="E103" s="72"/>
      <c r="F103" s="20"/>
    </row>
    <row r="104" spans="1:7">
      <c r="B104" s="19"/>
      <c r="C104" s="72"/>
      <c r="D104" s="20"/>
      <c r="E104" s="72"/>
      <c r="F104" s="20"/>
    </row>
    <row r="105" spans="1:7">
      <c r="B105" s="19"/>
      <c r="C105" s="72"/>
      <c r="D105" s="20"/>
      <c r="E105" s="72"/>
      <c r="F105" s="20"/>
    </row>
    <row r="106" spans="1:7">
      <c r="B106" s="19"/>
      <c r="C106" s="72"/>
      <c r="D106" s="20"/>
      <c r="E106" s="72"/>
      <c r="F106" s="20"/>
    </row>
    <row r="107" spans="1:7">
      <c r="B107" s="19"/>
      <c r="C107" s="72"/>
      <c r="D107" s="20"/>
      <c r="E107" s="72"/>
      <c r="F107" s="20"/>
    </row>
    <row r="108" spans="1:7">
      <c r="B108" s="19"/>
      <c r="C108" s="72"/>
      <c r="D108" s="20"/>
      <c r="E108" s="72"/>
      <c r="F108" s="20"/>
    </row>
    <row r="109" spans="1:7">
      <c r="B109" s="19"/>
      <c r="C109" s="72"/>
      <c r="D109" s="20"/>
      <c r="E109" s="72"/>
      <c r="F109" s="20"/>
    </row>
    <row r="110" spans="1:7">
      <c r="B110" s="19"/>
      <c r="C110" s="72"/>
      <c r="D110" s="20"/>
      <c r="E110" s="72"/>
      <c r="F110" s="20"/>
    </row>
    <row r="111" spans="1:7">
      <c r="B111" s="19"/>
      <c r="C111" s="72"/>
      <c r="D111" s="20"/>
      <c r="E111" s="72"/>
      <c r="F111" s="20"/>
    </row>
    <row r="112" spans="1:7">
      <c r="B112" s="19"/>
      <c r="C112" s="72"/>
      <c r="D112" s="20"/>
      <c r="E112" s="72"/>
      <c r="F112" s="20"/>
    </row>
    <row r="113" spans="2:6">
      <c r="B113" s="19"/>
      <c r="C113" s="72"/>
      <c r="D113" s="20"/>
      <c r="E113" s="72"/>
      <c r="F113" s="20"/>
    </row>
    <row r="114" spans="2:6">
      <c r="B114" s="19"/>
      <c r="C114" s="72"/>
      <c r="D114" s="20"/>
      <c r="E114" s="72"/>
      <c r="F114" s="20"/>
    </row>
    <row r="115" spans="2:6">
      <c r="B115" s="19"/>
      <c r="C115" s="72"/>
      <c r="D115" s="20"/>
      <c r="E115" s="72"/>
      <c r="F115" s="20"/>
    </row>
    <row r="116" spans="2:6">
      <c r="B116" s="19"/>
      <c r="C116" s="72"/>
      <c r="D116" s="20"/>
      <c r="E116" s="72"/>
      <c r="F116" s="20"/>
    </row>
    <row r="117" spans="2:6">
      <c r="B117" s="19"/>
      <c r="C117" s="72"/>
      <c r="D117" s="20"/>
      <c r="E117" s="72"/>
      <c r="F117" s="20"/>
    </row>
    <row r="118" spans="2:6">
      <c r="B118" s="19"/>
      <c r="C118" s="72"/>
      <c r="D118" s="20"/>
      <c r="E118" s="72"/>
      <c r="F118" s="20"/>
    </row>
    <row r="119" spans="2:6">
      <c r="B119" s="19"/>
      <c r="C119" s="72"/>
      <c r="D119" s="20"/>
      <c r="E119" s="72"/>
      <c r="F119" s="20"/>
    </row>
    <row r="120" spans="2:6">
      <c r="B120" s="19"/>
      <c r="C120" s="72"/>
      <c r="D120" s="20"/>
      <c r="E120" s="72"/>
      <c r="F120" s="20"/>
    </row>
    <row r="121" spans="2:6">
      <c r="B121" s="19"/>
      <c r="C121" s="72"/>
      <c r="D121" s="20"/>
      <c r="E121" s="72"/>
      <c r="F121" s="20"/>
    </row>
    <row r="122" spans="2:6">
      <c r="B122" s="19"/>
      <c r="C122" s="72"/>
      <c r="D122" s="20"/>
      <c r="E122" s="72"/>
      <c r="F122" s="20"/>
    </row>
    <row r="123" spans="2:6">
      <c r="B123" s="19"/>
      <c r="C123" s="72"/>
      <c r="D123" s="20"/>
      <c r="E123" s="72"/>
      <c r="F123" s="20"/>
    </row>
    <row r="124" spans="2:6">
      <c r="B124" s="19"/>
      <c r="C124" s="72"/>
      <c r="D124" s="20"/>
      <c r="E124" s="72"/>
      <c r="F124" s="20"/>
    </row>
    <row r="125" spans="2:6">
      <c r="B125" s="19"/>
      <c r="C125" s="72"/>
      <c r="D125" s="20"/>
      <c r="E125" s="72"/>
      <c r="F125" s="20"/>
    </row>
    <row r="126" spans="2:6">
      <c r="B126" s="19"/>
      <c r="C126" s="72"/>
      <c r="D126" s="20"/>
      <c r="E126" s="72"/>
      <c r="F126" s="20"/>
    </row>
    <row r="127" spans="2:6">
      <c r="B127" s="19"/>
      <c r="C127" s="72"/>
      <c r="D127" s="20"/>
      <c r="E127" s="72"/>
      <c r="F127" s="20"/>
    </row>
    <row r="128" spans="2:6">
      <c r="B128" s="19"/>
      <c r="C128" s="72"/>
      <c r="D128" s="20"/>
      <c r="E128" s="72"/>
      <c r="F128" s="20"/>
    </row>
    <row r="129" spans="2:6">
      <c r="B129" s="19"/>
      <c r="C129" s="72"/>
      <c r="D129" s="20"/>
      <c r="E129" s="72"/>
      <c r="F129" s="20"/>
    </row>
    <row r="130" spans="2:6">
      <c r="B130" s="19"/>
      <c r="C130" s="72"/>
      <c r="D130" s="20"/>
      <c r="E130" s="72"/>
      <c r="F130" s="20"/>
    </row>
    <row r="131" spans="2:6">
      <c r="B131" s="19"/>
      <c r="C131" s="72"/>
      <c r="D131" s="20"/>
      <c r="F131" s="20"/>
    </row>
    <row r="132" spans="2:6">
      <c r="B132" s="19"/>
      <c r="C132" s="72"/>
      <c r="D132" s="20"/>
      <c r="E132" s="72"/>
      <c r="F132" s="20"/>
    </row>
    <row r="133" spans="2:6">
      <c r="B133" s="19"/>
      <c r="C133" s="72"/>
      <c r="D133" s="20"/>
      <c r="E133" s="72"/>
      <c r="F133" s="20"/>
    </row>
    <row r="134" spans="2:6">
      <c r="B134" s="19"/>
      <c r="C134" s="72"/>
      <c r="D134" s="20"/>
      <c r="F134" s="20"/>
    </row>
    <row r="135" spans="2:6">
      <c r="B135" s="19"/>
      <c r="C135" s="72"/>
      <c r="D135" s="20"/>
      <c r="E135" s="72"/>
      <c r="F135" s="20"/>
    </row>
    <row r="136" spans="2:6">
      <c r="B136" s="19"/>
      <c r="C136" s="72"/>
      <c r="D136" s="20"/>
      <c r="F136" s="20"/>
    </row>
    <row r="137" spans="2:6">
      <c r="B137" s="19"/>
      <c r="C137" s="72"/>
      <c r="D137" s="20"/>
      <c r="E137" s="72"/>
      <c r="F137" s="20"/>
    </row>
    <row r="138" spans="2:6">
      <c r="B138" s="19"/>
      <c r="C138" s="72"/>
      <c r="D138" s="20"/>
      <c r="E138" s="72"/>
      <c r="F138" s="20"/>
    </row>
    <row r="139" spans="2:6">
      <c r="B139" s="19"/>
      <c r="C139" s="72"/>
      <c r="D139" s="20"/>
      <c r="E139" s="72"/>
      <c r="F139" s="20"/>
    </row>
    <row r="140" spans="2:6">
      <c r="B140" s="19"/>
      <c r="C140" s="72"/>
      <c r="D140" s="20"/>
      <c r="E140" s="72"/>
      <c r="F140" s="20"/>
    </row>
    <row r="141" spans="2:6">
      <c r="B141" s="19"/>
      <c r="C141" s="72"/>
      <c r="D141" s="20"/>
      <c r="F141" s="20"/>
    </row>
    <row r="142" spans="2:6">
      <c r="B142" s="19"/>
      <c r="C142" s="72"/>
      <c r="D142" s="20"/>
      <c r="E142" s="72"/>
      <c r="F142" s="20"/>
    </row>
    <row r="143" spans="2:6">
      <c r="B143" s="19"/>
      <c r="C143" s="72"/>
      <c r="D143" s="20"/>
      <c r="E143" s="72"/>
      <c r="F143" s="20"/>
    </row>
    <row r="144" spans="2:6">
      <c r="B144" s="19"/>
      <c r="C144" s="72"/>
      <c r="D144" s="20"/>
      <c r="E144" s="72"/>
      <c r="F144" s="20"/>
    </row>
    <row r="145" spans="2:6">
      <c r="B145" s="19"/>
      <c r="C145" s="72"/>
      <c r="D145" s="20"/>
      <c r="E145" s="72"/>
      <c r="F145" s="20"/>
    </row>
    <row r="146" spans="2:6">
      <c r="B146" s="19"/>
      <c r="C146" s="72"/>
      <c r="D146" s="20"/>
      <c r="E146" s="72"/>
      <c r="F146" s="20"/>
    </row>
    <row r="147" spans="2:6">
      <c r="B147" s="19"/>
      <c r="C147" s="72"/>
      <c r="D147" s="20"/>
      <c r="E147" s="72"/>
      <c r="F147" s="20"/>
    </row>
    <row r="148" spans="2:6">
      <c r="B148" s="19"/>
      <c r="C148" s="72"/>
      <c r="D148" s="20"/>
      <c r="E148" s="72"/>
      <c r="F148" s="20"/>
    </row>
    <row r="149" spans="2:6">
      <c r="B149" s="19"/>
      <c r="C149" s="72"/>
      <c r="D149" s="20"/>
      <c r="F149" s="20"/>
    </row>
    <row r="150" spans="2:6">
      <c r="B150" s="19"/>
      <c r="C150" s="72"/>
      <c r="D150" s="20"/>
      <c r="E150" s="72"/>
      <c r="F150" s="20"/>
    </row>
    <row r="151" spans="2:6">
      <c r="B151" s="19"/>
      <c r="C151" s="72"/>
      <c r="D151" s="20"/>
      <c r="E151" s="72"/>
      <c r="F151" s="20"/>
    </row>
    <row r="152" spans="2:6">
      <c r="B152" s="19"/>
      <c r="C152" s="72"/>
      <c r="D152" s="20"/>
      <c r="E152" s="72"/>
      <c r="F152" s="20"/>
    </row>
    <row r="153" spans="2:6">
      <c r="B153" s="19"/>
      <c r="C153" s="72"/>
      <c r="D153" s="20"/>
      <c r="E153" s="72"/>
      <c r="F153" s="20"/>
    </row>
    <row r="154" spans="2:6">
      <c r="B154" s="19"/>
      <c r="C154" s="72"/>
      <c r="D154" s="20"/>
      <c r="E154" s="72"/>
      <c r="F154" s="20"/>
    </row>
    <row r="155" spans="2:6">
      <c r="B155" s="19"/>
      <c r="C155" s="72"/>
      <c r="D155" s="20"/>
      <c r="E155" s="72"/>
      <c r="F155" s="20"/>
    </row>
    <row r="156" spans="2:6">
      <c r="B156" s="19"/>
      <c r="C156" s="72"/>
      <c r="D156" s="20"/>
      <c r="E156" s="72"/>
      <c r="F156" s="20"/>
    </row>
    <row r="157" spans="2:6">
      <c r="B157" s="19"/>
      <c r="C157" s="72"/>
      <c r="D157" s="20"/>
      <c r="E157" s="72"/>
      <c r="F157" s="20"/>
    </row>
    <row r="158" spans="2:6">
      <c r="B158" s="19"/>
      <c r="C158" s="72"/>
      <c r="D158" s="20"/>
      <c r="E158" s="72"/>
      <c r="F158" s="20"/>
    </row>
    <row r="159" spans="2:6">
      <c r="B159" s="19"/>
      <c r="C159" s="72"/>
      <c r="D159" s="20"/>
      <c r="E159" s="72"/>
      <c r="F159" s="20"/>
    </row>
    <row r="160" spans="2:6">
      <c r="B160" s="19"/>
      <c r="C160" s="72"/>
      <c r="D160" s="20"/>
      <c r="F160" s="20"/>
    </row>
    <row r="161" spans="2:6">
      <c r="B161" s="19"/>
      <c r="C161" s="72"/>
      <c r="D161" s="20"/>
      <c r="E161" s="72"/>
      <c r="F161" s="20"/>
    </row>
    <row r="162" spans="2:6">
      <c r="B162" s="19"/>
      <c r="C162" s="72"/>
      <c r="D162" s="20"/>
      <c r="E162" s="72"/>
      <c r="F162" s="20"/>
    </row>
    <row r="163" spans="2:6">
      <c r="B163" s="19"/>
      <c r="C163" s="72"/>
      <c r="D163" s="20"/>
      <c r="F163" s="20"/>
    </row>
    <row r="164" spans="2:6">
      <c r="B164" s="19"/>
      <c r="C164" s="72"/>
      <c r="D164" s="20"/>
      <c r="E164" s="72"/>
      <c r="F164" s="20"/>
    </row>
    <row r="165" spans="2:6">
      <c r="B165" s="19"/>
      <c r="C165" s="72"/>
      <c r="D165" s="20"/>
      <c r="F165" s="20"/>
    </row>
    <row r="166" spans="2:6">
      <c r="B166" s="19"/>
      <c r="C166" s="72"/>
      <c r="D166" s="20"/>
      <c r="E166" s="72"/>
      <c r="F166" s="20"/>
    </row>
    <row r="167" spans="2:6">
      <c r="B167" s="19"/>
      <c r="C167" s="72"/>
      <c r="D167" s="20"/>
      <c r="E167" s="72"/>
      <c r="F167" s="20"/>
    </row>
    <row r="168" spans="2:6">
      <c r="B168" s="19"/>
      <c r="C168" s="72"/>
      <c r="D168" s="20"/>
      <c r="E168" s="72"/>
      <c r="F168" s="20"/>
    </row>
    <row r="169" spans="2:6">
      <c r="B169" s="19"/>
      <c r="C169" s="72"/>
      <c r="D169" s="20"/>
      <c r="F169" s="20"/>
    </row>
    <row r="170" spans="2:6">
      <c r="B170" s="19"/>
      <c r="C170" s="72"/>
      <c r="D170" s="20"/>
      <c r="F170" s="20"/>
    </row>
    <row r="171" spans="2:6">
      <c r="B171" s="19"/>
      <c r="C171" s="72"/>
      <c r="D171" s="20"/>
      <c r="F171" s="20"/>
    </row>
    <row r="172" spans="2:6">
      <c r="B172" s="19"/>
      <c r="C172" s="72"/>
      <c r="D172" s="20"/>
      <c r="E172" s="72"/>
      <c r="F172" s="20"/>
    </row>
    <row r="173" spans="2:6">
      <c r="B173" s="19"/>
      <c r="C173" s="72"/>
      <c r="D173" s="20"/>
      <c r="E173" s="72"/>
      <c r="F173" s="20"/>
    </row>
    <row r="174" spans="2:6">
      <c r="B174" s="19"/>
      <c r="C174" s="72"/>
      <c r="D174" s="20"/>
      <c r="E174" s="72"/>
      <c r="F174" s="20"/>
    </row>
    <row r="175" spans="2:6">
      <c r="B175" s="19"/>
      <c r="C175" s="72"/>
      <c r="D175" s="20"/>
      <c r="F175" s="20"/>
    </row>
    <row r="176" spans="2:6">
      <c r="B176" s="19"/>
      <c r="C176" s="72"/>
      <c r="D176" s="20"/>
      <c r="E176" s="72"/>
      <c r="F176" s="20"/>
    </row>
    <row r="177" spans="2:6">
      <c r="B177" s="19"/>
      <c r="C177" s="72"/>
      <c r="D177" s="20"/>
      <c r="E177" s="72"/>
      <c r="F177" s="20"/>
    </row>
    <row r="178" spans="2:6">
      <c r="B178" s="19"/>
      <c r="C178" s="72"/>
      <c r="D178" s="20"/>
      <c r="E178" s="72"/>
      <c r="F178" s="20"/>
    </row>
    <row r="179" spans="2:6">
      <c r="B179" s="19"/>
      <c r="C179" s="72"/>
      <c r="D179" s="20"/>
      <c r="E179" s="72"/>
      <c r="F179" s="20"/>
    </row>
    <row r="180" spans="2:6">
      <c r="B180" s="19"/>
      <c r="C180" s="72"/>
      <c r="D180" s="20"/>
      <c r="E180" s="72"/>
      <c r="F180" s="20"/>
    </row>
    <row r="181" spans="2:6">
      <c r="B181" s="19"/>
      <c r="C181" s="72"/>
      <c r="D181" s="20"/>
      <c r="F181" s="20"/>
    </row>
    <row r="182" spans="2:6">
      <c r="B182" s="19"/>
      <c r="C182" s="72"/>
      <c r="D182" s="20"/>
      <c r="F182" s="20"/>
    </row>
    <row r="183" spans="2:6">
      <c r="B183" s="19"/>
      <c r="C183" s="72"/>
      <c r="D183" s="20"/>
      <c r="F183" s="20"/>
    </row>
    <row r="184" spans="2:6">
      <c r="B184" s="19"/>
      <c r="C184" s="72"/>
      <c r="D184" s="20"/>
      <c r="E184" s="72"/>
      <c r="F184" s="20"/>
    </row>
    <row r="185" spans="2:6">
      <c r="B185" s="19"/>
      <c r="C185" s="72"/>
      <c r="D185" s="20"/>
      <c r="F185" s="20"/>
    </row>
    <row r="186" spans="2:6">
      <c r="B186" s="19"/>
      <c r="C186" s="72"/>
      <c r="D186" s="20"/>
      <c r="F186" s="20"/>
    </row>
    <row r="187" spans="2:6">
      <c r="B187" s="19"/>
      <c r="C187" s="72"/>
      <c r="D187" s="20"/>
      <c r="E187" s="72"/>
      <c r="F187" s="20"/>
    </row>
    <row r="188" spans="2:6">
      <c r="B188" s="19"/>
      <c r="C188" s="72"/>
      <c r="D188" s="20"/>
      <c r="F188" s="20"/>
    </row>
    <row r="189" spans="2:6">
      <c r="B189" s="19"/>
      <c r="C189" s="72"/>
      <c r="D189" s="20"/>
      <c r="E189" s="72"/>
      <c r="F189" s="20"/>
    </row>
    <row r="190" spans="2:6">
      <c r="B190" s="19"/>
      <c r="C190" s="72"/>
      <c r="D190" s="20"/>
      <c r="E190" s="72"/>
      <c r="F190" s="20"/>
    </row>
    <row r="191" spans="2:6">
      <c r="B191" s="19"/>
      <c r="C191" s="72"/>
      <c r="D191" s="20"/>
      <c r="E191" s="72"/>
      <c r="F191" s="20"/>
    </row>
    <row r="192" spans="2:6">
      <c r="B192" s="19"/>
      <c r="C192" s="72"/>
      <c r="D192" s="20"/>
      <c r="F192" s="20"/>
    </row>
    <row r="193" spans="2:6">
      <c r="B193" s="19"/>
      <c r="C193" s="72"/>
      <c r="D193" s="20"/>
      <c r="F193" s="20"/>
    </row>
    <row r="194" spans="2:6">
      <c r="B194" s="19"/>
      <c r="C194" s="72"/>
      <c r="D194" s="20"/>
      <c r="F194" s="20"/>
    </row>
    <row r="195" spans="2:6">
      <c r="B195" s="19"/>
      <c r="C195" s="72"/>
      <c r="D195" s="20"/>
      <c r="F195" s="20"/>
    </row>
    <row r="196" spans="2:6">
      <c r="B196" s="19"/>
      <c r="C196" s="72"/>
      <c r="D196" s="20"/>
      <c r="F196" s="20"/>
    </row>
    <row r="197" spans="2:6">
      <c r="B197" s="19"/>
      <c r="C197" s="72"/>
      <c r="D197" s="20"/>
      <c r="F197" s="20"/>
    </row>
    <row r="198" spans="2:6">
      <c r="B198" s="19"/>
      <c r="C198" s="72"/>
      <c r="D198" s="20"/>
      <c r="F198" s="20"/>
    </row>
    <row r="199" spans="2:6">
      <c r="B199" s="19"/>
      <c r="C199" s="72"/>
      <c r="D199" s="20"/>
      <c r="E199" s="72"/>
      <c r="F199" s="20"/>
    </row>
    <row r="200" spans="2:6">
      <c r="B200" s="19"/>
      <c r="C200" s="72"/>
      <c r="D200" s="20"/>
      <c r="E200" s="72"/>
      <c r="F200" s="20"/>
    </row>
    <row r="201" spans="2:6">
      <c r="B201" s="19"/>
      <c r="C201" s="72"/>
      <c r="D201" s="20"/>
      <c r="F201" s="20"/>
    </row>
    <row r="202" spans="2:6">
      <c r="B202" s="19"/>
      <c r="C202" s="72"/>
      <c r="D202" s="20"/>
      <c r="F202" s="20"/>
    </row>
    <row r="203" spans="2:6">
      <c r="B203" s="19"/>
      <c r="C203" s="72"/>
      <c r="D203" s="20"/>
      <c r="F203" s="20"/>
    </row>
    <row r="204" spans="2:6">
      <c r="B204" s="19"/>
      <c r="C204" s="72"/>
      <c r="D204" s="20"/>
      <c r="F204" s="20"/>
    </row>
    <row r="205" spans="2:6">
      <c r="B205" s="19"/>
      <c r="C205" s="72"/>
      <c r="D205" s="20"/>
      <c r="F205" s="20"/>
    </row>
    <row r="206" spans="2:6">
      <c r="B206" s="19"/>
      <c r="C206" s="72"/>
      <c r="D206" s="20"/>
      <c r="F206" s="20"/>
    </row>
    <row r="207" spans="2:6">
      <c r="B207" s="19"/>
      <c r="C207" s="72"/>
      <c r="D207" s="20"/>
      <c r="F207" s="20"/>
    </row>
    <row r="208" spans="2:6">
      <c r="B208" s="19"/>
      <c r="C208" s="72"/>
      <c r="D208" s="20"/>
      <c r="F208" s="20"/>
    </row>
    <row r="209" spans="2:6">
      <c r="B209" s="19"/>
      <c r="C209" s="72"/>
      <c r="D209" s="20"/>
      <c r="F209" s="20"/>
    </row>
    <row r="210" spans="2:6">
      <c r="B210" s="19"/>
      <c r="C210" s="72"/>
      <c r="D210" s="20"/>
      <c r="F210" s="20"/>
    </row>
    <row r="211" spans="2:6">
      <c r="B211" s="19"/>
      <c r="C211" s="72"/>
      <c r="D211" s="20"/>
      <c r="F211" s="20"/>
    </row>
    <row r="212" spans="2:6">
      <c r="B212" s="19"/>
      <c r="C212" s="72"/>
      <c r="D212" s="20"/>
      <c r="F212" s="20"/>
    </row>
    <row r="213" spans="2:6">
      <c r="B213" s="19"/>
      <c r="C213" s="72"/>
      <c r="D213" s="20"/>
      <c r="F213" s="20"/>
    </row>
    <row r="214" spans="2:6">
      <c r="B214" s="19"/>
      <c r="C214" s="72"/>
      <c r="D214" s="20"/>
      <c r="F214" s="20"/>
    </row>
    <row r="215" spans="2:6">
      <c r="B215" s="19"/>
      <c r="C215" s="72"/>
      <c r="D215" s="20"/>
      <c r="F215" s="20"/>
    </row>
    <row r="216" spans="2:6">
      <c r="B216" s="19"/>
      <c r="C216" s="72"/>
      <c r="D216" s="20"/>
      <c r="F216" s="20"/>
    </row>
    <row r="217" spans="2:6">
      <c r="B217" s="19"/>
      <c r="C217" s="72"/>
      <c r="D217" s="20"/>
      <c r="F217" s="20"/>
    </row>
    <row r="218" spans="2:6">
      <c r="B218" s="19"/>
      <c r="C218" s="72"/>
      <c r="D218" s="20"/>
      <c r="F218" s="20"/>
    </row>
    <row r="219" spans="2:6">
      <c r="B219" s="19"/>
      <c r="C219" s="72"/>
      <c r="D219" s="20"/>
      <c r="F219" s="20"/>
    </row>
    <row r="220" spans="2:6">
      <c r="B220" s="19"/>
      <c r="C220" s="72"/>
      <c r="D220" s="20"/>
      <c r="F220" s="20"/>
    </row>
    <row r="221" spans="2:6">
      <c r="B221" s="19"/>
      <c r="C221" s="72"/>
      <c r="D221" s="20"/>
      <c r="F221" s="20"/>
    </row>
    <row r="222" spans="2:6">
      <c r="B222" s="19"/>
      <c r="C222" s="72"/>
      <c r="D222" s="20"/>
      <c r="F222" s="20"/>
    </row>
    <row r="223" spans="2:6">
      <c r="B223" s="19"/>
      <c r="C223" s="72"/>
      <c r="D223" s="20"/>
      <c r="F223" s="20"/>
    </row>
    <row r="224" spans="2:6">
      <c r="B224" s="19"/>
      <c r="C224" s="72"/>
      <c r="D224" s="20"/>
      <c r="F224" s="20"/>
    </row>
    <row r="225" spans="2:6">
      <c r="B225" s="19"/>
      <c r="C225" s="72"/>
      <c r="D225" s="20"/>
      <c r="F225" s="20"/>
    </row>
    <row r="226" spans="2:6">
      <c r="B226" s="19"/>
      <c r="C226" s="72"/>
      <c r="D226" s="20"/>
      <c r="F226" s="20"/>
    </row>
    <row r="227" spans="2:6">
      <c r="B227" s="19"/>
      <c r="C227" s="72"/>
      <c r="D227" s="20"/>
      <c r="F227" s="20"/>
    </row>
    <row r="228" spans="2:6">
      <c r="B228" s="19"/>
      <c r="C228" s="72"/>
      <c r="D228" s="20"/>
      <c r="F228" s="20"/>
    </row>
    <row r="229" spans="2:6">
      <c r="B229" s="19"/>
      <c r="C229" s="72"/>
      <c r="D229" s="20"/>
      <c r="F229" s="20"/>
    </row>
    <row r="230" spans="2:6">
      <c r="B230" s="19"/>
      <c r="C230" s="72"/>
      <c r="D230" s="20"/>
      <c r="F230" s="20"/>
    </row>
    <row r="231" spans="2:6">
      <c r="B231" s="19"/>
      <c r="C231" s="72"/>
      <c r="D231" s="20"/>
      <c r="F231" s="20"/>
    </row>
    <row r="232" spans="2:6">
      <c r="B232" s="19"/>
      <c r="C232" s="72"/>
      <c r="D232" s="20"/>
      <c r="F232" s="20"/>
    </row>
    <row r="233" spans="2:6">
      <c r="B233" s="19"/>
      <c r="C233" s="72"/>
      <c r="D233" s="20"/>
      <c r="F233" s="20"/>
    </row>
    <row r="234" spans="2:6">
      <c r="B234" s="19"/>
      <c r="C234" s="72"/>
      <c r="D234" s="20"/>
      <c r="F234" s="20"/>
    </row>
    <row r="235" spans="2:6">
      <c r="B235" s="19"/>
      <c r="C235" s="72"/>
      <c r="D235" s="20"/>
      <c r="F235" s="20"/>
    </row>
    <row r="236" spans="2:6">
      <c r="B236" s="19"/>
      <c r="C236" s="72"/>
      <c r="D236" s="20"/>
      <c r="F236" s="20"/>
    </row>
    <row r="237" spans="2:6">
      <c r="B237" s="19"/>
      <c r="C237" s="72"/>
      <c r="D237" s="20"/>
      <c r="F237" s="20"/>
    </row>
    <row r="238" spans="2:6">
      <c r="B238" s="19"/>
      <c r="C238" s="72"/>
      <c r="D238" s="20"/>
      <c r="F238" s="20"/>
    </row>
    <row r="239" spans="2:6">
      <c r="B239" s="19"/>
      <c r="C239" s="72"/>
      <c r="D239" s="20"/>
      <c r="F239" s="20"/>
    </row>
    <row r="240" spans="2:6">
      <c r="B240" s="19"/>
      <c r="C240" s="72"/>
      <c r="D240" s="20"/>
      <c r="F240" s="20"/>
    </row>
    <row r="241" spans="2:6">
      <c r="B241" s="19"/>
      <c r="C241" s="72"/>
      <c r="D241" s="20"/>
      <c r="F241" s="20"/>
    </row>
    <row r="242" spans="2:6">
      <c r="B242" s="19"/>
      <c r="C242" s="72"/>
      <c r="D242" s="20"/>
      <c r="F242" s="20"/>
    </row>
    <row r="243" spans="2:6">
      <c r="B243" s="19"/>
      <c r="C243" s="72"/>
      <c r="D243" s="20"/>
      <c r="F243" s="20"/>
    </row>
    <row r="244" spans="2:6">
      <c r="B244" s="19"/>
      <c r="C244" s="72"/>
      <c r="D244" s="20"/>
      <c r="F244" s="20"/>
    </row>
    <row r="245" spans="2:6">
      <c r="B245" s="19"/>
      <c r="C245" s="72"/>
      <c r="D245" s="20"/>
      <c r="F245" s="20"/>
    </row>
    <row r="246" spans="2:6">
      <c r="B246" s="19"/>
      <c r="C246" s="72"/>
      <c r="D246" s="20"/>
      <c r="F246" s="20"/>
    </row>
    <row r="247" spans="2:6">
      <c r="B247" s="19"/>
      <c r="C247" s="72"/>
      <c r="D247" s="20"/>
      <c r="F247" s="20"/>
    </row>
    <row r="248" spans="2:6">
      <c r="B248" s="19"/>
      <c r="C248" s="72"/>
      <c r="D248" s="20"/>
      <c r="F248" s="20"/>
    </row>
    <row r="249" spans="2:6">
      <c r="B249" s="19"/>
      <c r="C249" s="72"/>
      <c r="D249" s="20"/>
      <c r="F249" s="20"/>
    </row>
    <row r="250" spans="2:6">
      <c r="B250" s="19"/>
      <c r="C250" s="72"/>
      <c r="D250" s="20"/>
      <c r="F250" s="20"/>
    </row>
    <row r="251" spans="2:6">
      <c r="B251" s="19"/>
      <c r="C251" s="72"/>
      <c r="D251" s="20"/>
      <c r="F251" s="20"/>
    </row>
    <row r="252" spans="2:6">
      <c r="B252" s="19"/>
      <c r="C252" s="72"/>
      <c r="D252" s="20"/>
      <c r="F252" s="20"/>
    </row>
    <row r="253" spans="2:6">
      <c r="B253" s="19"/>
      <c r="C253" s="72"/>
      <c r="D253" s="20"/>
      <c r="F253" s="20"/>
    </row>
    <row r="254" spans="2:6">
      <c r="B254" s="19"/>
      <c r="C254" s="72"/>
      <c r="D254" s="20"/>
      <c r="F254" s="20"/>
    </row>
    <row r="255" spans="2:6">
      <c r="B255" s="19"/>
      <c r="C255" s="72"/>
      <c r="D255" s="20"/>
      <c r="F255" s="20"/>
    </row>
    <row r="256" spans="2:6">
      <c r="B256" s="19"/>
      <c r="C256" s="72"/>
      <c r="D256" s="20"/>
      <c r="F256" s="20"/>
    </row>
    <row r="257" spans="2:6">
      <c r="B257" s="19"/>
      <c r="C257" s="72"/>
      <c r="D257" s="20"/>
      <c r="F257" s="20"/>
    </row>
    <row r="258" spans="2:6">
      <c r="B258" s="19"/>
      <c r="C258" s="72"/>
      <c r="D258" s="20"/>
      <c r="F258" s="20"/>
    </row>
    <row r="259" spans="2:6">
      <c r="B259" s="19"/>
      <c r="C259" s="72"/>
      <c r="D259" s="20"/>
      <c r="F259" s="20"/>
    </row>
    <row r="260" spans="2:6">
      <c r="B260" s="19"/>
      <c r="C260" s="72"/>
      <c r="D260" s="20"/>
      <c r="F260" s="20"/>
    </row>
    <row r="261" spans="2:6">
      <c r="B261" s="19"/>
      <c r="C261" s="72"/>
      <c r="D261" s="20"/>
      <c r="F261" s="20"/>
    </row>
    <row r="262" spans="2:6">
      <c r="B262" s="19"/>
      <c r="C262" s="72"/>
      <c r="D262" s="20"/>
      <c r="F262" s="20"/>
    </row>
    <row r="263" spans="2:6">
      <c r="B263" s="19"/>
      <c r="C263" s="72"/>
      <c r="D263" s="20"/>
      <c r="F263" s="20"/>
    </row>
    <row r="264" spans="2:6">
      <c r="B264" s="19"/>
      <c r="C264" s="72"/>
      <c r="D264" s="20"/>
      <c r="F264" s="20"/>
    </row>
    <row r="265" spans="2:6">
      <c r="B265" s="19"/>
      <c r="C265" s="72"/>
      <c r="D265" s="20"/>
      <c r="F265" s="20"/>
    </row>
    <row r="266" spans="2:6">
      <c r="B266" s="19"/>
      <c r="C266" s="72"/>
      <c r="D266" s="20"/>
      <c r="F266" s="20"/>
    </row>
    <row r="267" spans="2:6">
      <c r="B267" s="19"/>
      <c r="C267" s="72"/>
      <c r="D267" s="20"/>
      <c r="F267" s="20"/>
    </row>
    <row r="268" spans="2:6">
      <c r="B268" s="19"/>
      <c r="C268" s="72"/>
      <c r="D268" s="20"/>
      <c r="F268" s="20"/>
    </row>
    <row r="269" spans="2:6">
      <c r="B269" s="19"/>
      <c r="C269" s="72"/>
      <c r="D269" s="20"/>
      <c r="F269" s="20"/>
    </row>
    <row r="270" spans="2:6">
      <c r="B270" s="19"/>
      <c r="C270" s="72"/>
      <c r="D270" s="20"/>
      <c r="F270" s="20"/>
    </row>
    <row r="271" spans="2:6">
      <c r="B271" s="19"/>
      <c r="C271" s="72"/>
      <c r="D271" s="20"/>
      <c r="F271" s="20"/>
    </row>
    <row r="272" spans="2:6">
      <c r="B272" s="19"/>
      <c r="C272" s="72"/>
      <c r="D272" s="20"/>
      <c r="F272" s="20"/>
    </row>
    <row r="273" spans="2:6">
      <c r="B273" s="19"/>
      <c r="C273" s="72"/>
      <c r="D273" s="20"/>
      <c r="F273" s="20"/>
    </row>
    <row r="274" spans="2:6">
      <c r="B274" s="19"/>
      <c r="C274" s="72"/>
      <c r="D274" s="20"/>
      <c r="F274" s="20"/>
    </row>
    <row r="275" spans="2:6">
      <c r="B275" s="19"/>
      <c r="C275" s="72"/>
      <c r="D275" s="20"/>
      <c r="F275" s="20"/>
    </row>
    <row r="276" spans="2:6">
      <c r="B276" s="19"/>
      <c r="C276" s="72"/>
      <c r="D276" s="20"/>
      <c r="F276" s="20"/>
    </row>
    <row r="277" spans="2:6">
      <c r="B277" s="19"/>
      <c r="C277" s="72"/>
      <c r="D277" s="20"/>
      <c r="F277" s="20"/>
    </row>
    <row r="278" spans="2:6">
      <c r="B278" s="19"/>
      <c r="C278" s="72"/>
      <c r="D278" s="20"/>
      <c r="F278" s="20"/>
    </row>
    <row r="279" spans="2:6">
      <c r="B279" s="19"/>
      <c r="C279" s="72"/>
      <c r="D279" s="20"/>
      <c r="F279" s="20"/>
    </row>
    <row r="280" spans="2:6">
      <c r="B280" s="19"/>
      <c r="C280" s="72"/>
      <c r="D280" s="20"/>
      <c r="F280" s="20"/>
    </row>
    <row r="281" spans="2:6">
      <c r="B281" s="19"/>
      <c r="C281" s="72"/>
      <c r="D281" s="20"/>
      <c r="F281" s="20"/>
    </row>
    <row r="282" spans="2:6">
      <c r="B282" s="19"/>
      <c r="C282" s="72"/>
      <c r="D282" s="20"/>
      <c r="F282" s="20"/>
    </row>
    <row r="283" spans="2:6">
      <c r="B283" s="19"/>
      <c r="C283" s="72"/>
      <c r="D283" s="20"/>
      <c r="F283" s="20"/>
    </row>
    <row r="284" spans="2:6">
      <c r="B284" s="19"/>
      <c r="C284" s="72"/>
      <c r="D284" s="20"/>
      <c r="F284" s="20"/>
    </row>
    <row r="285" spans="2:6">
      <c r="B285" s="19"/>
      <c r="C285" s="72"/>
      <c r="D285" s="20"/>
      <c r="F285" s="20"/>
    </row>
    <row r="286" spans="2:6">
      <c r="B286" s="19"/>
      <c r="C286" s="72"/>
      <c r="D286" s="20"/>
      <c r="F286" s="20"/>
    </row>
    <row r="287" spans="2:6">
      <c r="B287" s="19"/>
      <c r="C287" s="72"/>
      <c r="D287" s="20"/>
      <c r="F287" s="20"/>
    </row>
    <row r="288" spans="2:6">
      <c r="B288" s="19"/>
      <c r="C288" s="72"/>
      <c r="D288" s="20"/>
      <c r="F288" s="20"/>
    </row>
    <row r="289" spans="2:6">
      <c r="B289" s="19"/>
      <c r="C289" s="72"/>
      <c r="D289" s="20"/>
      <c r="F289" s="20"/>
    </row>
    <row r="290" spans="2:6">
      <c r="B290" s="19"/>
      <c r="C290" s="72"/>
      <c r="D290" s="20"/>
      <c r="F290" s="20"/>
    </row>
    <row r="291" spans="2:6">
      <c r="B291" s="19"/>
      <c r="C291" s="72"/>
      <c r="D291" s="20"/>
      <c r="F291" s="20"/>
    </row>
    <row r="292" spans="2:6">
      <c r="B292" s="19"/>
      <c r="C292" s="72"/>
      <c r="D292" s="20"/>
      <c r="F292" s="20"/>
    </row>
    <row r="293" spans="2:6">
      <c r="B293" s="19"/>
      <c r="C293" s="72"/>
      <c r="D293" s="20"/>
      <c r="F293" s="20"/>
    </row>
    <row r="294" spans="2:6">
      <c r="B294" s="19"/>
      <c r="C294" s="72"/>
      <c r="D294" s="20"/>
      <c r="F294" s="20"/>
    </row>
    <row r="295" spans="2:6">
      <c r="B295" s="19"/>
      <c r="C295" s="72"/>
      <c r="D295" s="20"/>
      <c r="F295" s="20"/>
    </row>
    <row r="296" spans="2:6">
      <c r="B296" s="19"/>
      <c r="C296" s="72"/>
      <c r="D296" s="20"/>
      <c r="F296" s="20"/>
    </row>
    <row r="297" spans="2:6">
      <c r="B297" s="19"/>
      <c r="C297" s="72"/>
      <c r="D297" s="20"/>
      <c r="F297" s="20"/>
    </row>
    <row r="298" spans="2:6">
      <c r="B298" s="19"/>
      <c r="C298" s="72"/>
      <c r="D298" s="20"/>
      <c r="F298" s="20"/>
    </row>
    <row r="299" spans="2:6">
      <c r="B299" s="19"/>
      <c r="C299" s="72"/>
      <c r="D299" s="20"/>
      <c r="F299" s="20"/>
    </row>
    <row r="300" spans="2:6">
      <c r="B300" s="19"/>
      <c r="C300" s="72"/>
      <c r="D300" s="20"/>
      <c r="F300" s="20"/>
    </row>
    <row r="301" spans="2:6">
      <c r="B301" s="19"/>
      <c r="C301" s="72"/>
      <c r="D301" s="20"/>
      <c r="F301" s="20"/>
    </row>
    <row r="302" spans="2:6">
      <c r="B302" s="19"/>
      <c r="C302" s="72"/>
      <c r="D302" s="20"/>
      <c r="F302" s="20"/>
    </row>
    <row r="303" spans="2:6">
      <c r="B303" s="19"/>
      <c r="C303" s="72"/>
      <c r="D303" s="20"/>
      <c r="F303" s="20"/>
    </row>
    <row r="304" spans="2:6">
      <c r="B304" s="19"/>
      <c r="C304" s="72"/>
      <c r="D304" s="20"/>
      <c r="F304" s="20"/>
    </row>
    <row r="305" spans="2:6">
      <c r="B305" s="19"/>
      <c r="C305" s="72"/>
      <c r="D305" s="20"/>
      <c r="F305" s="20"/>
    </row>
    <row r="306" spans="2:6">
      <c r="B306" s="19"/>
      <c r="C306" s="72"/>
      <c r="D306" s="20"/>
      <c r="F306" s="20"/>
    </row>
  </sheetData>
  <mergeCells count="1">
    <mergeCell ref="O45:O46"/>
  </mergeCells>
  <phoneticPr fontId="31" type="noConversion"/>
  <conditionalFormatting sqref="E1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F129-5EE8-4BF8-AFFF-E139721ABCA0}">
  <dimension ref="A1:D24"/>
  <sheetViews>
    <sheetView workbookViewId="0">
      <selection activeCell="F11" sqref="F11"/>
    </sheetView>
  </sheetViews>
  <sheetFormatPr defaultRowHeight="15"/>
  <cols>
    <col min="1" max="1" width="24" bestFit="1" customWidth="1"/>
  </cols>
  <sheetData>
    <row r="1" spans="1:4">
      <c r="A1" t="s">
        <v>93</v>
      </c>
      <c r="B1" t="s">
        <v>94</v>
      </c>
    </row>
    <row r="2" spans="1:4">
      <c r="A2" t="s">
        <v>97</v>
      </c>
      <c r="B2" t="s">
        <v>91</v>
      </c>
      <c r="C2" t="s">
        <v>96</v>
      </c>
      <c r="D2" t="s">
        <v>179</v>
      </c>
    </row>
    <row r="3" spans="1:4">
      <c r="A3" s="1" t="s">
        <v>306</v>
      </c>
      <c r="B3">
        <v>8</v>
      </c>
      <c r="C3">
        <v>5</v>
      </c>
      <c r="D3">
        <v>13</v>
      </c>
    </row>
    <row r="4" spans="1:4">
      <c r="A4" s="1" t="s">
        <v>309</v>
      </c>
      <c r="B4">
        <v>8</v>
      </c>
      <c r="C4">
        <v>3</v>
      </c>
      <c r="D4">
        <v>11</v>
      </c>
    </row>
    <row r="5" spans="1:4">
      <c r="A5" s="1" t="s">
        <v>291</v>
      </c>
      <c r="B5">
        <v>12</v>
      </c>
      <c r="C5">
        <v>3</v>
      </c>
      <c r="D5">
        <v>15</v>
      </c>
    </row>
    <row r="6" spans="1:4">
      <c r="A6" s="1">
        <v>45448</v>
      </c>
      <c r="B6">
        <v>7</v>
      </c>
      <c r="C6">
        <v>7</v>
      </c>
      <c r="D6">
        <v>14</v>
      </c>
    </row>
    <row r="7" spans="1:4">
      <c r="A7" s="1" t="s">
        <v>293</v>
      </c>
      <c r="B7">
        <v>12</v>
      </c>
      <c r="C7">
        <v>5</v>
      </c>
      <c r="D7">
        <v>17</v>
      </c>
    </row>
    <row r="8" spans="1:4">
      <c r="A8" s="1" t="s">
        <v>294</v>
      </c>
      <c r="C8">
        <v>2</v>
      </c>
      <c r="D8">
        <v>2</v>
      </c>
    </row>
    <row r="9" spans="1:4">
      <c r="A9" s="1" t="s">
        <v>313</v>
      </c>
      <c r="B9">
        <v>1</v>
      </c>
      <c r="D9">
        <v>1</v>
      </c>
    </row>
    <row r="10" spans="1:4">
      <c r="A10" s="1" t="s">
        <v>298</v>
      </c>
      <c r="B10">
        <v>1</v>
      </c>
      <c r="D10">
        <v>1</v>
      </c>
    </row>
    <row r="11" spans="1:4">
      <c r="A11" s="1" t="s">
        <v>299</v>
      </c>
      <c r="C11">
        <v>1</v>
      </c>
      <c r="D11">
        <v>1</v>
      </c>
    </row>
    <row r="12" spans="1:4">
      <c r="A12" s="1" t="s">
        <v>300</v>
      </c>
      <c r="C12">
        <v>1</v>
      </c>
      <c r="D12">
        <v>1</v>
      </c>
    </row>
    <row r="13" spans="1:4">
      <c r="A13" s="1" t="s">
        <v>301</v>
      </c>
      <c r="C13">
        <v>2</v>
      </c>
      <c r="D13">
        <v>2</v>
      </c>
    </row>
    <row r="14" spans="1:4">
      <c r="A14" s="1" t="s">
        <v>315</v>
      </c>
      <c r="C14">
        <v>1</v>
      </c>
      <c r="D14">
        <v>1</v>
      </c>
    </row>
    <row r="15" spans="1:4">
      <c r="A15" s="1" t="s">
        <v>307</v>
      </c>
      <c r="B15">
        <v>2</v>
      </c>
      <c r="C15">
        <v>1</v>
      </c>
      <c r="D15">
        <v>3</v>
      </c>
    </row>
    <row r="16" spans="1:4">
      <c r="A16" s="1" t="s">
        <v>302</v>
      </c>
      <c r="B16">
        <v>1</v>
      </c>
      <c r="D16">
        <v>1</v>
      </c>
    </row>
    <row r="17" spans="1:4">
      <c r="A17" s="1" t="s">
        <v>303</v>
      </c>
      <c r="C17">
        <v>1</v>
      </c>
      <c r="D17">
        <v>1</v>
      </c>
    </row>
    <row r="18" spans="1:4">
      <c r="A18" s="1" t="s">
        <v>305</v>
      </c>
      <c r="B18">
        <v>3</v>
      </c>
      <c r="D18">
        <v>3</v>
      </c>
    </row>
    <row r="19" spans="1:4">
      <c r="A19" s="1" t="s">
        <v>304</v>
      </c>
      <c r="C19">
        <v>2</v>
      </c>
      <c r="D19">
        <v>2</v>
      </c>
    </row>
    <row r="20" spans="1:4">
      <c r="A20" s="1" t="s">
        <v>310</v>
      </c>
      <c r="B20">
        <v>1</v>
      </c>
      <c r="D20">
        <v>1</v>
      </c>
    </row>
    <row r="21" spans="1:4">
      <c r="A21" s="1" t="s">
        <v>314</v>
      </c>
      <c r="B21">
        <v>1</v>
      </c>
      <c r="D21">
        <v>1</v>
      </c>
    </row>
    <row r="22" spans="1:4">
      <c r="A22" s="1" t="s">
        <v>311</v>
      </c>
      <c r="B22">
        <v>2</v>
      </c>
      <c r="D22">
        <v>2</v>
      </c>
    </row>
    <row r="23" spans="1:4">
      <c r="A23" s="1" t="s">
        <v>308</v>
      </c>
      <c r="B23">
        <v>3</v>
      </c>
      <c r="C23">
        <v>1</v>
      </c>
      <c r="D23">
        <v>4</v>
      </c>
    </row>
    <row r="24" spans="1:4">
      <c r="A24" s="1" t="s">
        <v>312</v>
      </c>
      <c r="C24">
        <v>1</v>
      </c>
      <c r="D2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D061-D743-4623-9A88-DC00A00B7DF5}">
  <dimension ref="B1:M697"/>
  <sheetViews>
    <sheetView showGridLines="0" workbookViewId="0">
      <selection activeCell="C1" sqref="C1"/>
    </sheetView>
  </sheetViews>
  <sheetFormatPr defaultRowHeight="15"/>
  <cols>
    <col min="3" max="3" width="10.5703125" bestFit="1" customWidth="1"/>
    <col min="8" max="8" width="10.5703125" bestFit="1" customWidth="1"/>
    <col min="12" max="12" width="14.140625" bestFit="1" customWidth="1"/>
  </cols>
  <sheetData>
    <row r="1" spans="2:13">
      <c r="B1" t="s">
        <v>87</v>
      </c>
      <c r="C1" t="s">
        <v>88</v>
      </c>
      <c r="H1" s="1">
        <v>45040</v>
      </c>
      <c r="L1" t="s">
        <v>206</v>
      </c>
      <c r="M1" t="s">
        <v>207</v>
      </c>
    </row>
    <row r="2" spans="2:13">
      <c r="B2">
        <v>51786408</v>
      </c>
      <c r="C2" s="1">
        <v>44927</v>
      </c>
      <c r="L2" s="1">
        <v>44927</v>
      </c>
      <c r="M2">
        <f>COUNTIF($C$2:$C$697,L2)</f>
        <v>2</v>
      </c>
    </row>
    <row r="3" spans="2:13">
      <c r="B3">
        <v>51787286</v>
      </c>
      <c r="C3" s="1">
        <v>44927</v>
      </c>
      <c r="L3" s="1">
        <v>44928</v>
      </c>
      <c r="M3">
        <f t="shared" ref="M3:M66" si="0">COUNTIF($C$2:$C$697,L3)</f>
        <v>3</v>
      </c>
    </row>
    <row r="4" spans="2:13">
      <c r="B4">
        <v>51788442</v>
      </c>
      <c r="C4" s="1">
        <v>44928</v>
      </c>
      <c r="L4" s="1">
        <v>44929</v>
      </c>
      <c r="M4">
        <f t="shared" si="0"/>
        <v>3</v>
      </c>
    </row>
    <row r="5" spans="2:13">
      <c r="B5">
        <v>51795203</v>
      </c>
      <c r="C5" s="1">
        <v>44928</v>
      </c>
      <c r="L5" s="1">
        <v>44930</v>
      </c>
      <c r="M5">
        <f t="shared" si="0"/>
        <v>2</v>
      </c>
    </row>
    <row r="6" spans="2:13">
      <c r="B6">
        <v>51793141</v>
      </c>
      <c r="C6" s="1">
        <v>44928</v>
      </c>
      <c r="L6" s="1">
        <v>44931</v>
      </c>
      <c r="M6">
        <f t="shared" si="0"/>
        <v>3</v>
      </c>
    </row>
    <row r="7" spans="2:13">
      <c r="B7">
        <v>51802067</v>
      </c>
      <c r="C7" s="1">
        <v>44929</v>
      </c>
      <c r="L7" s="1">
        <v>44932</v>
      </c>
      <c r="M7">
        <f t="shared" si="0"/>
        <v>2</v>
      </c>
    </row>
    <row r="8" spans="2:13">
      <c r="B8">
        <v>51804092</v>
      </c>
      <c r="C8" s="1">
        <v>44929</v>
      </c>
      <c r="L8" s="1">
        <v>44934</v>
      </c>
      <c r="M8">
        <f t="shared" si="0"/>
        <v>2</v>
      </c>
    </row>
    <row r="9" spans="2:13">
      <c r="B9">
        <v>51812569</v>
      </c>
      <c r="C9" s="1">
        <v>44929</v>
      </c>
      <c r="L9" s="1">
        <v>44935</v>
      </c>
      <c r="M9">
        <f t="shared" si="0"/>
        <v>3</v>
      </c>
    </row>
    <row r="10" spans="2:13">
      <c r="B10">
        <v>51817547</v>
      </c>
      <c r="C10" s="1">
        <v>44930</v>
      </c>
      <c r="L10" s="1">
        <v>44936</v>
      </c>
      <c r="M10">
        <f t="shared" si="0"/>
        <v>6</v>
      </c>
    </row>
    <row r="11" spans="2:13">
      <c r="B11">
        <v>51817386</v>
      </c>
      <c r="C11" s="1">
        <v>44930</v>
      </c>
      <c r="L11" s="1">
        <v>44937</v>
      </c>
      <c r="M11">
        <f t="shared" si="0"/>
        <v>4</v>
      </c>
    </row>
    <row r="12" spans="2:13">
      <c r="B12">
        <v>51834419</v>
      </c>
      <c r="C12" s="1">
        <v>44931</v>
      </c>
      <c r="L12" s="1">
        <v>44938</v>
      </c>
      <c r="M12">
        <f t="shared" si="0"/>
        <v>3</v>
      </c>
    </row>
    <row r="13" spans="2:13">
      <c r="B13">
        <v>51840639</v>
      </c>
      <c r="C13" s="1">
        <v>44931</v>
      </c>
      <c r="L13" s="1">
        <v>44939</v>
      </c>
      <c r="M13">
        <f t="shared" si="0"/>
        <v>1</v>
      </c>
    </row>
    <row r="14" spans="2:13">
      <c r="B14">
        <v>51841710</v>
      </c>
      <c r="C14" s="1">
        <v>44931</v>
      </c>
      <c r="L14" s="1">
        <v>44940</v>
      </c>
      <c r="M14">
        <f t="shared" si="0"/>
        <v>1</v>
      </c>
    </row>
    <row r="15" spans="2:13">
      <c r="B15">
        <v>51847399</v>
      </c>
      <c r="C15" s="1">
        <v>44932</v>
      </c>
      <c r="L15" s="1">
        <v>44941</v>
      </c>
      <c r="M15">
        <f t="shared" si="0"/>
        <v>1</v>
      </c>
    </row>
    <row r="16" spans="2:13">
      <c r="B16">
        <v>51857481</v>
      </c>
      <c r="C16" s="1">
        <v>44932</v>
      </c>
      <c r="L16" s="1">
        <v>44942</v>
      </c>
      <c r="M16">
        <f t="shared" si="0"/>
        <v>6</v>
      </c>
    </row>
    <row r="17" spans="2:13">
      <c r="B17">
        <v>51875728</v>
      </c>
      <c r="C17" s="1">
        <v>44934</v>
      </c>
      <c r="L17" s="1">
        <v>44943</v>
      </c>
      <c r="M17">
        <f t="shared" si="0"/>
        <v>2</v>
      </c>
    </row>
    <row r="18" spans="2:13">
      <c r="B18">
        <v>51879312</v>
      </c>
      <c r="C18" s="1">
        <v>44934</v>
      </c>
      <c r="L18" s="1">
        <v>44944</v>
      </c>
      <c r="M18">
        <f t="shared" si="0"/>
        <v>12</v>
      </c>
    </row>
    <row r="19" spans="2:13">
      <c r="B19">
        <v>51901843</v>
      </c>
      <c r="C19" s="1">
        <v>44935</v>
      </c>
      <c r="L19" s="1">
        <v>44945</v>
      </c>
      <c r="M19">
        <f t="shared" si="0"/>
        <v>7</v>
      </c>
    </row>
    <row r="20" spans="2:13">
      <c r="B20">
        <v>51906103</v>
      </c>
      <c r="C20" s="1">
        <v>44935</v>
      </c>
      <c r="L20" s="1">
        <v>44946</v>
      </c>
      <c r="M20">
        <f t="shared" si="0"/>
        <v>19</v>
      </c>
    </row>
    <row r="21" spans="2:13">
      <c r="B21">
        <v>51887122</v>
      </c>
      <c r="C21" s="1">
        <v>44935</v>
      </c>
      <c r="L21" s="1">
        <v>44947</v>
      </c>
      <c r="M21">
        <f t="shared" si="0"/>
        <v>4</v>
      </c>
    </row>
    <row r="22" spans="2:13">
      <c r="B22">
        <v>51910910</v>
      </c>
      <c r="C22" s="1">
        <v>44936</v>
      </c>
      <c r="L22" s="1">
        <v>44948</v>
      </c>
      <c r="M22">
        <f t="shared" si="0"/>
        <v>7</v>
      </c>
    </row>
    <row r="23" spans="2:13">
      <c r="B23">
        <v>51906751</v>
      </c>
      <c r="C23" s="1">
        <v>44936</v>
      </c>
      <c r="L23" s="1">
        <v>44949</v>
      </c>
      <c r="M23">
        <f t="shared" si="0"/>
        <v>11</v>
      </c>
    </row>
    <row r="24" spans="2:13">
      <c r="B24">
        <v>51905571</v>
      </c>
      <c r="C24" s="1">
        <v>44936</v>
      </c>
      <c r="L24" s="1">
        <v>44950</v>
      </c>
      <c r="M24">
        <f t="shared" si="0"/>
        <v>5</v>
      </c>
    </row>
    <row r="25" spans="2:13">
      <c r="B25">
        <v>51906916</v>
      </c>
      <c r="C25" s="1">
        <v>44936</v>
      </c>
      <c r="L25" s="1">
        <v>44951</v>
      </c>
      <c r="M25">
        <f t="shared" si="0"/>
        <v>3</v>
      </c>
    </row>
    <row r="26" spans="2:13">
      <c r="B26">
        <v>51905617</v>
      </c>
      <c r="C26" s="1">
        <v>44936</v>
      </c>
      <c r="L26" s="1">
        <v>44952</v>
      </c>
      <c r="M26">
        <f t="shared" si="0"/>
        <v>2</v>
      </c>
    </row>
    <row r="27" spans="2:13">
      <c r="B27">
        <v>51910248</v>
      </c>
      <c r="C27" s="1">
        <v>44936</v>
      </c>
      <c r="L27" s="1">
        <v>44953</v>
      </c>
      <c r="M27">
        <f t="shared" si="0"/>
        <v>3</v>
      </c>
    </row>
    <row r="28" spans="2:13">
      <c r="B28">
        <v>51926192</v>
      </c>
      <c r="C28" s="1">
        <v>44937</v>
      </c>
      <c r="L28" s="1">
        <v>44954</v>
      </c>
      <c r="M28">
        <f t="shared" si="0"/>
        <v>3</v>
      </c>
    </row>
    <row r="29" spans="2:13">
      <c r="B29">
        <v>51927412</v>
      </c>
      <c r="C29" s="1">
        <v>44937</v>
      </c>
      <c r="L29" s="1">
        <v>44955</v>
      </c>
      <c r="M29">
        <f t="shared" si="0"/>
        <v>2</v>
      </c>
    </row>
    <row r="30" spans="2:13">
      <c r="B30">
        <v>51926612</v>
      </c>
      <c r="C30" s="1">
        <v>44937</v>
      </c>
      <c r="L30" s="1">
        <v>44956</v>
      </c>
      <c r="M30">
        <f t="shared" si="0"/>
        <v>8</v>
      </c>
    </row>
    <row r="31" spans="2:13">
      <c r="B31">
        <v>51930634</v>
      </c>
      <c r="C31" s="1">
        <v>44937</v>
      </c>
      <c r="L31" s="1">
        <v>44957</v>
      </c>
      <c r="M31">
        <f t="shared" si="0"/>
        <v>13</v>
      </c>
    </row>
    <row r="32" spans="2:13">
      <c r="B32">
        <v>51938021</v>
      </c>
      <c r="C32" s="1">
        <v>44938</v>
      </c>
      <c r="L32" s="1">
        <v>44958</v>
      </c>
      <c r="M32">
        <f t="shared" si="0"/>
        <v>8</v>
      </c>
    </row>
    <row r="33" spans="2:13">
      <c r="B33">
        <v>51944933</v>
      </c>
      <c r="C33" s="1">
        <v>44938</v>
      </c>
      <c r="L33" s="1">
        <v>44959</v>
      </c>
      <c r="M33">
        <f t="shared" si="0"/>
        <v>9</v>
      </c>
    </row>
    <row r="34" spans="2:13">
      <c r="B34">
        <v>51941361</v>
      </c>
      <c r="C34" s="1">
        <v>44938</v>
      </c>
      <c r="L34" s="1">
        <v>44960</v>
      </c>
      <c r="M34">
        <f t="shared" si="0"/>
        <v>2</v>
      </c>
    </row>
    <row r="35" spans="2:13">
      <c r="B35">
        <v>51954696</v>
      </c>
      <c r="C35" s="1">
        <v>44939</v>
      </c>
      <c r="L35" s="1">
        <v>44961</v>
      </c>
      <c r="M35">
        <f t="shared" si="0"/>
        <v>3</v>
      </c>
    </row>
    <row r="36" spans="2:13">
      <c r="B36">
        <v>51975071</v>
      </c>
      <c r="C36" s="1">
        <v>44940</v>
      </c>
      <c r="L36" s="1">
        <v>44962</v>
      </c>
      <c r="M36">
        <f t="shared" si="0"/>
        <v>3</v>
      </c>
    </row>
    <row r="37" spans="2:13">
      <c r="B37">
        <v>51988157</v>
      </c>
      <c r="C37" s="1">
        <v>44941</v>
      </c>
      <c r="L37" s="1">
        <v>44963</v>
      </c>
      <c r="M37">
        <f t="shared" si="0"/>
        <v>4</v>
      </c>
    </row>
    <row r="38" spans="2:13">
      <c r="B38">
        <v>51995118</v>
      </c>
      <c r="C38" s="1">
        <v>44942</v>
      </c>
      <c r="L38" s="1">
        <v>44964</v>
      </c>
      <c r="M38">
        <f t="shared" si="0"/>
        <v>7</v>
      </c>
    </row>
    <row r="39" spans="2:13">
      <c r="B39">
        <v>51995103</v>
      </c>
      <c r="C39" s="1">
        <v>44942</v>
      </c>
      <c r="L39" s="1">
        <v>44965</v>
      </c>
      <c r="M39">
        <f t="shared" si="0"/>
        <v>5</v>
      </c>
    </row>
    <row r="40" spans="2:13">
      <c r="B40">
        <v>51999692</v>
      </c>
      <c r="C40" s="1">
        <v>44942</v>
      </c>
      <c r="L40" s="1">
        <v>44966</v>
      </c>
      <c r="M40">
        <f t="shared" si="0"/>
        <v>4</v>
      </c>
    </row>
    <row r="41" spans="2:13">
      <c r="B41">
        <v>51997631</v>
      </c>
      <c r="C41" s="1">
        <v>44942</v>
      </c>
      <c r="L41" s="1">
        <v>44967</v>
      </c>
      <c r="M41">
        <f t="shared" si="0"/>
        <v>5</v>
      </c>
    </row>
    <row r="42" spans="2:13">
      <c r="B42">
        <v>51997194</v>
      </c>
      <c r="C42" s="1">
        <v>44942</v>
      </c>
      <c r="L42" s="1">
        <v>44968</v>
      </c>
      <c r="M42">
        <f t="shared" si="0"/>
        <v>2</v>
      </c>
    </row>
    <row r="43" spans="2:13">
      <c r="B43">
        <v>52005476</v>
      </c>
      <c r="C43" s="1">
        <v>44942</v>
      </c>
      <c r="L43" s="1">
        <v>44969</v>
      </c>
      <c r="M43">
        <f t="shared" si="0"/>
        <v>1</v>
      </c>
    </row>
    <row r="44" spans="2:13">
      <c r="B44">
        <v>52010858</v>
      </c>
      <c r="C44" s="1">
        <v>44943</v>
      </c>
      <c r="L44" s="1">
        <v>44970</v>
      </c>
      <c r="M44">
        <f t="shared" si="0"/>
        <v>4</v>
      </c>
    </row>
    <row r="45" spans="2:13">
      <c r="B45">
        <v>52007906</v>
      </c>
      <c r="C45" s="1">
        <v>44943</v>
      </c>
      <c r="L45" s="1">
        <v>44971</v>
      </c>
      <c r="M45">
        <f t="shared" si="0"/>
        <v>6</v>
      </c>
    </row>
    <row r="46" spans="2:13">
      <c r="B46">
        <v>52030845</v>
      </c>
      <c r="C46" s="1">
        <v>44944</v>
      </c>
      <c r="L46" s="1">
        <v>44972</v>
      </c>
      <c r="M46">
        <f t="shared" si="0"/>
        <v>4</v>
      </c>
    </row>
    <row r="47" spans="2:13">
      <c r="B47">
        <v>52025836</v>
      </c>
      <c r="C47" s="1">
        <v>44944</v>
      </c>
      <c r="L47" s="1">
        <v>44973</v>
      </c>
      <c r="M47">
        <f t="shared" si="0"/>
        <v>3</v>
      </c>
    </row>
    <row r="48" spans="2:13">
      <c r="B48">
        <v>52030217</v>
      </c>
      <c r="C48" s="1">
        <v>44944</v>
      </c>
      <c r="L48" s="1">
        <v>44974</v>
      </c>
      <c r="M48">
        <f t="shared" si="0"/>
        <v>3</v>
      </c>
    </row>
    <row r="49" spans="2:13">
      <c r="B49">
        <v>52027183</v>
      </c>
      <c r="C49" s="1">
        <v>44944</v>
      </c>
      <c r="L49" s="1">
        <v>44975</v>
      </c>
      <c r="M49">
        <f t="shared" si="0"/>
        <v>1</v>
      </c>
    </row>
    <row r="50" spans="2:13">
      <c r="B50">
        <v>52027381</v>
      </c>
      <c r="C50" s="1">
        <v>44944</v>
      </c>
      <c r="L50" s="1">
        <v>44976</v>
      </c>
      <c r="M50">
        <f t="shared" si="0"/>
        <v>1</v>
      </c>
    </row>
    <row r="51" spans="2:13">
      <c r="B51">
        <v>52033340</v>
      </c>
      <c r="C51" s="1">
        <v>44944</v>
      </c>
      <c r="L51" s="1">
        <v>44977</v>
      </c>
      <c r="M51">
        <f t="shared" si="0"/>
        <v>1</v>
      </c>
    </row>
    <row r="52" spans="2:13">
      <c r="B52">
        <v>52036917</v>
      </c>
      <c r="C52" s="1">
        <v>44944</v>
      </c>
      <c r="L52" s="1">
        <v>44978</v>
      </c>
      <c r="M52">
        <f t="shared" si="0"/>
        <v>1</v>
      </c>
    </row>
    <row r="53" spans="2:13">
      <c r="B53">
        <v>52026685</v>
      </c>
      <c r="C53" s="1">
        <v>44944</v>
      </c>
      <c r="L53" s="1">
        <v>44979</v>
      </c>
      <c r="M53">
        <f t="shared" si="0"/>
        <v>2</v>
      </c>
    </row>
    <row r="54" spans="2:13">
      <c r="B54">
        <v>52034163</v>
      </c>
      <c r="C54" s="1">
        <v>44944</v>
      </c>
      <c r="L54" s="1">
        <v>44980</v>
      </c>
      <c r="M54">
        <f t="shared" si="0"/>
        <v>4</v>
      </c>
    </row>
    <row r="55" spans="2:13">
      <c r="B55">
        <v>52023981</v>
      </c>
      <c r="C55" s="1">
        <v>44944</v>
      </c>
      <c r="L55" s="1">
        <v>44981</v>
      </c>
      <c r="M55">
        <f t="shared" si="0"/>
        <v>10</v>
      </c>
    </row>
    <row r="56" spans="2:13">
      <c r="B56">
        <v>52031520</v>
      </c>
      <c r="C56" s="1">
        <v>44944</v>
      </c>
      <c r="L56" s="1">
        <v>44982</v>
      </c>
      <c r="M56">
        <f t="shared" si="0"/>
        <v>1</v>
      </c>
    </row>
    <row r="57" spans="2:13">
      <c r="B57">
        <v>52032666</v>
      </c>
      <c r="C57" s="1">
        <v>44944</v>
      </c>
      <c r="L57" s="1">
        <v>44983</v>
      </c>
      <c r="M57">
        <f t="shared" si="0"/>
        <v>2</v>
      </c>
    </row>
    <row r="58" spans="2:13">
      <c r="B58">
        <v>52042790</v>
      </c>
      <c r="C58" s="1">
        <v>44945</v>
      </c>
      <c r="L58" s="1">
        <v>44984</v>
      </c>
      <c r="M58">
        <f t="shared" si="0"/>
        <v>8</v>
      </c>
    </row>
    <row r="59" spans="2:13">
      <c r="B59">
        <v>52055231</v>
      </c>
      <c r="C59" s="1">
        <v>44945</v>
      </c>
      <c r="L59" s="1">
        <v>44985</v>
      </c>
      <c r="M59">
        <f t="shared" si="0"/>
        <v>7</v>
      </c>
    </row>
    <row r="60" spans="2:13">
      <c r="B60">
        <v>52054487</v>
      </c>
      <c r="C60" s="1">
        <v>44945</v>
      </c>
      <c r="L60" s="1">
        <v>44986</v>
      </c>
      <c r="M60">
        <f t="shared" si="0"/>
        <v>12</v>
      </c>
    </row>
    <row r="61" spans="2:13">
      <c r="B61">
        <v>52052782</v>
      </c>
      <c r="C61" s="1">
        <v>44945</v>
      </c>
      <c r="L61" s="1">
        <v>44987</v>
      </c>
      <c r="M61">
        <f t="shared" si="0"/>
        <v>11</v>
      </c>
    </row>
    <row r="62" spans="2:13">
      <c r="B62">
        <v>52054240</v>
      </c>
      <c r="C62" s="1">
        <v>44945</v>
      </c>
      <c r="L62" s="1">
        <v>44988</v>
      </c>
      <c r="M62">
        <f t="shared" si="0"/>
        <v>6</v>
      </c>
    </row>
    <row r="63" spans="2:13">
      <c r="B63">
        <v>52045228</v>
      </c>
      <c r="C63" s="1">
        <v>44945</v>
      </c>
      <c r="L63" s="1">
        <v>44989</v>
      </c>
      <c r="M63">
        <f t="shared" si="0"/>
        <v>5</v>
      </c>
    </row>
    <row r="64" spans="2:13">
      <c r="B64">
        <v>52046496</v>
      </c>
      <c r="C64" s="1">
        <v>44945</v>
      </c>
      <c r="L64" s="1">
        <v>44990</v>
      </c>
      <c r="M64">
        <f t="shared" si="0"/>
        <v>2</v>
      </c>
    </row>
    <row r="65" spans="2:13">
      <c r="B65">
        <v>52056281</v>
      </c>
      <c r="C65" s="1">
        <v>44946</v>
      </c>
      <c r="L65" s="1">
        <v>44991</v>
      </c>
      <c r="M65">
        <f t="shared" si="0"/>
        <v>3</v>
      </c>
    </row>
    <row r="66" spans="2:13">
      <c r="B66">
        <v>52056009</v>
      </c>
      <c r="C66" s="1">
        <v>44946</v>
      </c>
      <c r="L66" s="1">
        <v>44992</v>
      </c>
      <c r="M66">
        <f t="shared" si="0"/>
        <v>5</v>
      </c>
    </row>
    <row r="67" spans="2:13">
      <c r="B67">
        <v>52065124</v>
      </c>
      <c r="C67" s="1">
        <v>44946</v>
      </c>
      <c r="L67" s="1">
        <v>44993</v>
      </c>
      <c r="M67">
        <f t="shared" ref="M67:M130" si="1">COUNTIF($C$2:$C$697,L67)</f>
        <v>2</v>
      </c>
    </row>
    <row r="68" spans="2:13">
      <c r="B68">
        <v>52058096</v>
      </c>
      <c r="C68" s="1">
        <v>44946</v>
      </c>
      <c r="L68" s="1">
        <v>44994</v>
      </c>
      <c r="M68">
        <f t="shared" si="1"/>
        <v>3</v>
      </c>
    </row>
    <row r="69" spans="2:13">
      <c r="B69">
        <v>52063957</v>
      </c>
      <c r="C69" s="1">
        <v>44946</v>
      </c>
      <c r="L69" s="1">
        <v>44995</v>
      </c>
      <c r="M69">
        <f t="shared" si="1"/>
        <v>2</v>
      </c>
    </row>
    <row r="70" spans="2:13">
      <c r="B70">
        <v>52057818</v>
      </c>
      <c r="C70" s="1">
        <v>44946</v>
      </c>
      <c r="L70" s="1">
        <v>44996</v>
      </c>
      <c r="M70">
        <f t="shared" si="1"/>
        <v>2</v>
      </c>
    </row>
    <row r="71" spans="2:13">
      <c r="B71">
        <v>52056283</v>
      </c>
      <c r="C71" s="1">
        <v>44946</v>
      </c>
      <c r="L71" s="1">
        <v>44997</v>
      </c>
      <c r="M71">
        <f t="shared" si="1"/>
        <v>2</v>
      </c>
    </row>
    <row r="72" spans="2:13">
      <c r="B72">
        <v>52055393</v>
      </c>
      <c r="C72" s="1">
        <v>44946</v>
      </c>
      <c r="L72" s="1">
        <v>44998</v>
      </c>
      <c r="M72">
        <f t="shared" si="1"/>
        <v>1</v>
      </c>
    </row>
    <row r="73" spans="2:13">
      <c r="B73">
        <v>52067846</v>
      </c>
      <c r="C73" s="1">
        <v>44946</v>
      </c>
      <c r="L73" s="1">
        <v>44999</v>
      </c>
      <c r="M73">
        <f t="shared" si="1"/>
        <v>5</v>
      </c>
    </row>
    <row r="74" spans="2:13">
      <c r="B74">
        <v>52067056</v>
      </c>
      <c r="C74" s="1">
        <v>44946</v>
      </c>
      <c r="L74" s="1">
        <v>45000</v>
      </c>
      <c r="M74">
        <f t="shared" si="1"/>
        <v>8</v>
      </c>
    </row>
    <row r="75" spans="2:13">
      <c r="B75">
        <v>52064580</v>
      </c>
      <c r="C75" s="1">
        <v>44946</v>
      </c>
      <c r="L75" s="1">
        <v>45001</v>
      </c>
      <c r="M75">
        <f t="shared" si="1"/>
        <v>6</v>
      </c>
    </row>
    <row r="76" spans="2:13">
      <c r="B76">
        <v>52057661</v>
      </c>
      <c r="C76" s="1">
        <v>44946</v>
      </c>
      <c r="L76" s="1">
        <v>45002</v>
      </c>
      <c r="M76">
        <f t="shared" si="1"/>
        <v>9</v>
      </c>
    </row>
    <row r="77" spans="2:13">
      <c r="B77">
        <v>52068529</v>
      </c>
      <c r="C77" s="1">
        <v>44946</v>
      </c>
      <c r="L77" s="1">
        <v>45003</v>
      </c>
      <c r="M77">
        <f t="shared" si="1"/>
        <v>2</v>
      </c>
    </row>
    <row r="78" spans="2:13">
      <c r="B78">
        <v>52056260</v>
      </c>
      <c r="C78" s="1">
        <v>44946</v>
      </c>
      <c r="L78" s="1">
        <v>45005</v>
      </c>
      <c r="M78">
        <f t="shared" si="1"/>
        <v>3</v>
      </c>
    </row>
    <row r="79" spans="2:13">
      <c r="B79">
        <v>52068569</v>
      </c>
      <c r="C79" s="1">
        <v>44946</v>
      </c>
      <c r="L79" s="1">
        <v>45006</v>
      </c>
      <c r="M79">
        <f t="shared" si="1"/>
        <v>1</v>
      </c>
    </row>
    <row r="80" spans="2:13">
      <c r="B80">
        <v>52061772</v>
      </c>
      <c r="C80" s="1">
        <v>44946</v>
      </c>
      <c r="L80" s="1">
        <v>45007</v>
      </c>
      <c r="M80">
        <f t="shared" si="1"/>
        <v>4</v>
      </c>
    </row>
    <row r="81" spans="2:13">
      <c r="B81">
        <v>52057152</v>
      </c>
      <c r="C81" s="1">
        <v>44946</v>
      </c>
      <c r="L81" s="1">
        <v>45008</v>
      </c>
      <c r="M81">
        <f t="shared" si="1"/>
        <v>2</v>
      </c>
    </row>
    <row r="82" spans="2:13">
      <c r="B82">
        <v>52058678</v>
      </c>
      <c r="C82" s="1">
        <v>44946</v>
      </c>
      <c r="L82" s="1">
        <v>45009</v>
      </c>
      <c r="M82">
        <f t="shared" si="1"/>
        <v>1</v>
      </c>
    </row>
    <row r="83" spans="2:13">
      <c r="B83">
        <v>52055948</v>
      </c>
      <c r="C83" s="1">
        <v>44946</v>
      </c>
      <c r="L83" s="1">
        <v>45010</v>
      </c>
      <c r="M83">
        <f t="shared" si="1"/>
        <v>1</v>
      </c>
    </row>
    <row r="84" spans="2:13">
      <c r="B84">
        <v>52074830</v>
      </c>
      <c r="C84" s="1">
        <v>44947</v>
      </c>
      <c r="L84" s="1">
        <v>45011</v>
      </c>
      <c r="M84">
        <f t="shared" si="1"/>
        <v>1</v>
      </c>
    </row>
    <row r="85" spans="2:13">
      <c r="B85">
        <v>52071819</v>
      </c>
      <c r="C85" s="1">
        <v>44947</v>
      </c>
      <c r="L85" s="1">
        <v>45012</v>
      </c>
      <c r="M85">
        <f t="shared" si="1"/>
        <v>2</v>
      </c>
    </row>
    <row r="86" spans="2:13">
      <c r="B86">
        <v>52070928</v>
      </c>
      <c r="C86" s="1">
        <v>44947</v>
      </c>
      <c r="L86" s="1">
        <v>45013</v>
      </c>
      <c r="M86">
        <f t="shared" si="1"/>
        <v>1</v>
      </c>
    </row>
    <row r="87" spans="2:13">
      <c r="B87">
        <v>52080531</v>
      </c>
      <c r="C87" s="1">
        <v>44947</v>
      </c>
      <c r="L87" s="1">
        <v>45014</v>
      </c>
      <c r="M87">
        <f t="shared" si="1"/>
        <v>2</v>
      </c>
    </row>
    <row r="88" spans="2:13">
      <c r="B88">
        <v>52070999</v>
      </c>
      <c r="C88" s="1">
        <v>44948</v>
      </c>
      <c r="L88" s="1">
        <v>45015</v>
      </c>
      <c r="M88">
        <f t="shared" si="1"/>
        <v>3</v>
      </c>
    </row>
    <row r="89" spans="2:13">
      <c r="B89">
        <v>52085897</v>
      </c>
      <c r="C89" s="1">
        <v>44948</v>
      </c>
      <c r="L89" s="1">
        <v>45016</v>
      </c>
      <c r="M89">
        <f t="shared" si="1"/>
        <v>1</v>
      </c>
    </row>
    <row r="90" spans="2:13">
      <c r="B90">
        <v>52070814</v>
      </c>
      <c r="C90" s="1">
        <v>44948</v>
      </c>
      <c r="L90" s="1">
        <v>45017</v>
      </c>
      <c r="M90">
        <f t="shared" si="1"/>
        <v>1</v>
      </c>
    </row>
    <row r="91" spans="2:13">
      <c r="B91">
        <v>52079990</v>
      </c>
      <c r="C91" s="1">
        <v>44948</v>
      </c>
      <c r="L91" s="1">
        <v>45018</v>
      </c>
      <c r="M91">
        <f t="shared" si="1"/>
        <v>1</v>
      </c>
    </row>
    <row r="92" spans="2:13">
      <c r="B92">
        <v>52094079</v>
      </c>
      <c r="C92" s="1">
        <v>44948</v>
      </c>
      <c r="L92" s="1">
        <v>45019</v>
      </c>
      <c r="M92">
        <f t="shared" si="1"/>
        <v>5</v>
      </c>
    </row>
    <row r="93" spans="2:13">
      <c r="B93">
        <v>52095241</v>
      </c>
      <c r="C93" s="1">
        <v>44948</v>
      </c>
      <c r="L93" s="1">
        <v>45020</v>
      </c>
      <c r="M93">
        <f t="shared" si="1"/>
        <v>2</v>
      </c>
    </row>
    <row r="94" spans="2:13">
      <c r="B94">
        <v>52089023</v>
      </c>
      <c r="C94" s="1">
        <v>44948</v>
      </c>
      <c r="L94" s="1">
        <v>45021</v>
      </c>
      <c r="M94">
        <f t="shared" si="1"/>
        <v>1</v>
      </c>
    </row>
    <row r="95" spans="2:13">
      <c r="B95">
        <v>52109410</v>
      </c>
      <c r="C95" s="1">
        <v>44949</v>
      </c>
      <c r="L95" s="1">
        <v>45022</v>
      </c>
      <c r="M95">
        <f t="shared" si="1"/>
        <v>3</v>
      </c>
    </row>
    <row r="96" spans="2:13">
      <c r="B96">
        <v>52099429</v>
      </c>
      <c r="C96" s="1">
        <v>44949</v>
      </c>
      <c r="L96" s="1">
        <v>45023</v>
      </c>
      <c r="M96">
        <f t="shared" si="1"/>
        <v>1</v>
      </c>
    </row>
    <row r="97" spans="2:13">
      <c r="B97">
        <v>52099115</v>
      </c>
      <c r="C97" s="1">
        <v>44949</v>
      </c>
      <c r="L97" s="1">
        <v>45026</v>
      </c>
      <c r="M97">
        <f t="shared" si="1"/>
        <v>3</v>
      </c>
    </row>
    <row r="98" spans="2:13">
      <c r="B98">
        <v>52110746</v>
      </c>
      <c r="C98" s="1">
        <v>44949</v>
      </c>
      <c r="L98" s="1">
        <v>45027</v>
      </c>
      <c r="M98">
        <f t="shared" si="1"/>
        <v>1</v>
      </c>
    </row>
    <row r="99" spans="2:13">
      <c r="B99">
        <v>52097086</v>
      </c>
      <c r="C99" s="1">
        <v>44949</v>
      </c>
      <c r="L99" s="1">
        <v>45028</v>
      </c>
      <c r="M99">
        <f t="shared" si="1"/>
        <v>3</v>
      </c>
    </row>
    <row r="100" spans="2:13">
      <c r="B100">
        <v>52099545</v>
      </c>
      <c r="C100" s="1">
        <v>44949</v>
      </c>
      <c r="L100" s="1">
        <v>45029</v>
      </c>
      <c r="M100">
        <f t="shared" si="1"/>
        <v>4</v>
      </c>
    </row>
    <row r="101" spans="2:13">
      <c r="B101">
        <v>52108733</v>
      </c>
      <c r="C101" s="1">
        <v>44949</v>
      </c>
      <c r="L101" s="1">
        <v>45030</v>
      </c>
      <c r="M101">
        <f t="shared" si="1"/>
        <v>4</v>
      </c>
    </row>
    <row r="102" spans="2:13">
      <c r="B102">
        <v>52113478</v>
      </c>
      <c r="C102" s="1">
        <v>44949</v>
      </c>
      <c r="L102" s="1">
        <v>45031</v>
      </c>
      <c r="M102">
        <f t="shared" si="1"/>
        <v>1</v>
      </c>
    </row>
    <row r="103" spans="2:13">
      <c r="B103">
        <v>52111774</v>
      </c>
      <c r="C103" s="1">
        <v>44949</v>
      </c>
      <c r="L103" s="1">
        <v>45032</v>
      </c>
      <c r="M103">
        <f t="shared" si="1"/>
        <v>5</v>
      </c>
    </row>
    <row r="104" spans="2:13">
      <c r="B104">
        <v>52104246</v>
      </c>
      <c r="C104" s="1">
        <v>44949</v>
      </c>
      <c r="L104" s="1">
        <v>45033</v>
      </c>
      <c r="M104">
        <f t="shared" si="1"/>
        <v>5</v>
      </c>
    </row>
    <row r="105" spans="2:13">
      <c r="B105">
        <v>52101584</v>
      </c>
      <c r="C105" s="1">
        <v>44949</v>
      </c>
      <c r="L105" s="1">
        <v>45034</v>
      </c>
      <c r="M105">
        <f t="shared" si="1"/>
        <v>4</v>
      </c>
    </row>
    <row r="106" spans="2:13">
      <c r="B106">
        <v>52120699</v>
      </c>
      <c r="C106" s="1">
        <v>44950</v>
      </c>
      <c r="L106" s="1">
        <v>45035</v>
      </c>
      <c r="M106">
        <f t="shared" si="1"/>
        <v>1</v>
      </c>
    </row>
    <row r="107" spans="2:13">
      <c r="B107">
        <v>52114653</v>
      </c>
      <c r="C107" s="1">
        <v>44950</v>
      </c>
      <c r="L107" s="1">
        <v>45036</v>
      </c>
      <c r="M107">
        <f t="shared" si="1"/>
        <v>1</v>
      </c>
    </row>
    <row r="108" spans="2:13">
      <c r="B108">
        <v>52116919</v>
      </c>
      <c r="C108" s="1">
        <v>44950</v>
      </c>
      <c r="L108" s="1">
        <v>45037</v>
      </c>
      <c r="M108">
        <f t="shared" si="1"/>
        <v>1</v>
      </c>
    </row>
    <row r="109" spans="2:13">
      <c r="B109">
        <v>52127619</v>
      </c>
      <c r="C109" s="1">
        <v>44950</v>
      </c>
      <c r="L109" s="1">
        <v>45039</v>
      </c>
      <c r="M109">
        <f t="shared" si="1"/>
        <v>3</v>
      </c>
    </row>
    <row r="110" spans="2:13">
      <c r="B110">
        <v>52126937</v>
      </c>
      <c r="C110" s="1">
        <v>44950</v>
      </c>
      <c r="L110" s="1">
        <v>45040</v>
      </c>
      <c r="M110">
        <f t="shared" si="1"/>
        <v>6</v>
      </c>
    </row>
    <row r="111" spans="2:13">
      <c r="B111">
        <v>52134550</v>
      </c>
      <c r="C111" s="1">
        <v>44951</v>
      </c>
      <c r="L111" s="1">
        <v>45041</v>
      </c>
      <c r="M111">
        <f t="shared" si="1"/>
        <v>4</v>
      </c>
    </row>
    <row r="112" spans="2:13">
      <c r="B112">
        <v>52130092</v>
      </c>
      <c r="C112" s="1">
        <v>44951</v>
      </c>
      <c r="L112" s="1">
        <v>45042</v>
      </c>
      <c r="M112">
        <f t="shared" si="1"/>
        <v>5</v>
      </c>
    </row>
    <row r="113" spans="2:13">
      <c r="B113">
        <v>52135087</v>
      </c>
      <c r="C113" s="1">
        <v>44951</v>
      </c>
      <c r="L113" s="1">
        <v>45044</v>
      </c>
      <c r="M113">
        <f t="shared" si="1"/>
        <v>2</v>
      </c>
    </row>
    <row r="114" spans="2:13">
      <c r="B114">
        <v>52142828</v>
      </c>
      <c r="C114" s="1">
        <v>44952</v>
      </c>
      <c r="L114" s="1">
        <v>45045</v>
      </c>
      <c r="M114">
        <f t="shared" si="1"/>
        <v>5</v>
      </c>
    </row>
    <row r="115" spans="2:13">
      <c r="B115">
        <v>52142844</v>
      </c>
      <c r="C115" s="1">
        <v>44952</v>
      </c>
      <c r="L115" s="1">
        <v>45046</v>
      </c>
      <c r="M115">
        <f t="shared" si="1"/>
        <v>1</v>
      </c>
    </row>
    <row r="116" spans="2:13">
      <c r="B116">
        <v>52164821</v>
      </c>
      <c r="C116" s="1">
        <v>44953</v>
      </c>
      <c r="L116" s="1">
        <v>45048</v>
      </c>
      <c r="M116">
        <f t="shared" si="1"/>
        <v>3</v>
      </c>
    </row>
    <row r="117" spans="2:13">
      <c r="B117">
        <v>52164928</v>
      </c>
      <c r="C117" s="1">
        <v>44953</v>
      </c>
      <c r="L117" s="1">
        <v>45049</v>
      </c>
      <c r="M117">
        <f t="shared" si="1"/>
        <v>1</v>
      </c>
    </row>
    <row r="118" spans="2:13">
      <c r="B118">
        <v>52168306</v>
      </c>
      <c r="C118" s="1">
        <v>44953</v>
      </c>
      <c r="L118" s="1">
        <v>45050</v>
      </c>
      <c r="M118">
        <f t="shared" si="1"/>
        <v>2</v>
      </c>
    </row>
    <row r="119" spans="2:13">
      <c r="B119">
        <v>52184902</v>
      </c>
      <c r="C119" s="1">
        <v>44954</v>
      </c>
      <c r="L119" s="1">
        <v>45051</v>
      </c>
      <c r="M119">
        <f t="shared" si="1"/>
        <v>1</v>
      </c>
    </row>
    <row r="120" spans="2:13">
      <c r="B120">
        <v>52171905</v>
      </c>
      <c r="C120" s="1">
        <v>44954</v>
      </c>
      <c r="L120" s="1">
        <v>45052</v>
      </c>
      <c r="M120">
        <f t="shared" si="1"/>
        <v>2</v>
      </c>
    </row>
    <row r="121" spans="2:13">
      <c r="B121">
        <v>52175364</v>
      </c>
      <c r="C121" s="1">
        <v>44954</v>
      </c>
      <c r="L121" s="1">
        <v>45053</v>
      </c>
      <c r="M121">
        <f t="shared" si="1"/>
        <v>1</v>
      </c>
    </row>
    <row r="122" spans="2:13">
      <c r="B122">
        <v>52195650</v>
      </c>
      <c r="C122" s="1">
        <v>44955</v>
      </c>
      <c r="L122" s="1">
        <v>45054</v>
      </c>
      <c r="M122">
        <f t="shared" si="1"/>
        <v>6</v>
      </c>
    </row>
    <row r="123" spans="2:13">
      <c r="B123">
        <v>52191037</v>
      </c>
      <c r="C123" s="1">
        <v>44955</v>
      </c>
      <c r="L123" s="1">
        <v>45055</v>
      </c>
      <c r="M123">
        <f t="shared" si="1"/>
        <v>2</v>
      </c>
    </row>
    <row r="124" spans="2:13">
      <c r="B124">
        <v>52198091</v>
      </c>
      <c r="C124" s="1">
        <v>44956</v>
      </c>
      <c r="L124" s="1">
        <v>45056</v>
      </c>
      <c r="M124">
        <f t="shared" si="1"/>
        <v>3</v>
      </c>
    </row>
    <row r="125" spans="2:13">
      <c r="B125">
        <v>52201543</v>
      </c>
      <c r="C125" s="1">
        <v>44956</v>
      </c>
      <c r="L125" s="1">
        <v>45058</v>
      </c>
      <c r="M125">
        <f t="shared" si="1"/>
        <v>5</v>
      </c>
    </row>
    <row r="126" spans="2:13">
      <c r="B126">
        <v>52201594</v>
      </c>
      <c r="C126" s="1">
        <v>44956</v>
      </c>
      <c r="L126" s="1">
        <v>45060</v>
      </c>
      <c r="M126">
        <f t="shared" si="1"/>
        <v>2</v>
      </c>
    </row>
    <row r="127" spans="2:13">
      <c r="B127">
        <v>52212931</v>
      </c>
      <c r="C127" s="1">
        <v>44956</v>
      </c>
      <c r="L127" s="1">
        <v>45062</v>
      </c>
      <c r="M127">
        <f t="shared" si="1"/>
        <v>5</v>
      </c>
    </row>
    <row r="128" spans="2:13">
      <c r="B128">
        <v>52207823</v>
      </c>
      <c r="C128" s="1">
        <v>44956</v>
      </c>
      <c r="L128" s="1">
        <v>45064</v>
      </c>
      <c r="M128">
        <f t="shared" si="1"/>
        <v>2</v>
      </c>
    </row>
    <row r="129" spans="2:13">
      <c r="B129">
        <v>52212341</v>
      </c>
      <c r="C129" s="1">
        <v>44956</v>
      </c>
      <c r="L129" s="1">
        <v>45065</v>
      </c>
      <c r="M129">
        <f t="shared" si="1"/>
        <v>3</v>
      </c>
    </row>
    <row r="130" spans="2:13">
      <c r="B130">
        <v>52214307</v>
      </c>
      <c r="C130" s="1">
        <v>44956</v>
      </c>
      <c r="L130" s="1">
        <v>45066</v>
      </c>
      <c r="M130">
        <f t="shared" si="1"/>
        <v>2</v>
      </c>
    </row>
    <row r="131" spans="2:13">
      <c r="B131">
        <v>52198832</v>
      </c>
      <c r="C131" s="1">
        <v>44956</v>
      </c>
      <c r="L131" s="1">
        <v>45067</v>
      </c>
      <c r="M131">
        <f t="shared" ref="M131:M186" si="2">COUNTIF($C$2:$C$697,L131)</f>
        <v>1</v>
      </c>
    </row>
    <row r="132" spans="2:13">
      <c r="B132">
        <v>52218312</v>
      </c>
      <c r="C132" s="1">
        <v>44957</v>
      </c>
      <c r="L132" s="1">
        <v>45068</v>
      </c>
      <c r="M132">
        <f t="shared" si="2"/>
        <v>1</v>
      </c>
    </row>
    <row r="133" spans="2:13">
      <c r="B133">
        <v>52220503</v>
      </c>
      <c r="C133" s="1">
        <v>44957</v>
      </c>
      <c r="L133" s="1">
        <v>45069</v>
      </c>
      <c r="M133">
        <f t="shared" si="2"/>
        <v>2</v>
      </c>
    </row>
    <row r="134" spans="2:13">
      <c r="B134">
        <v>52218839</v>
      </c>
      <c r="C134" s="1">
        <v>44957</v>
      </c>
      <c r="L134" s="1">
        <v>45070</v>
      </c>
      <c r="M134">
        <f t="shared" si="2"/>
        <v>2</v>
      </c>
    </row>
    <row r="135" spans="2:13">
      <c r="B135">
        <v>52217147</v>
      </c>
      <c r="C135" s="1">
        <v>44957</v>
      </c>
      <c r="L135" s="1">
        <v>45071</v>
      </c>
      <c r="M135">
        <f t="shared" si="2"/>
        <v>2</v>
      </c>
    </row>
    <row r="136" spans="2:13">
      <c r="B136">
        <v>52229125</v>
      </c>
      <c r="C136" s="1">
        <v>44957</v>
      </c>
      <c r="L136" s="1">
        <v>45072</v>
      </c>
      <c r="M136">
        <f t="shared" si="2"/>
        <v>1</v>
      </c>
    </row>
    <row r="137" spans="2:13">
      <c r="B137">
        <v>52219400</v>
      </c>
      <c r="C137" s="1">
        <v>44957</v>
      </c>
      <c r="L137" s="1">
        <v>45074</v>
      </c>
      <c r="M137">
        <f t="shared" si="2"/>
        <v>1</v>
      </c>
    </row>
    <row r="138" spans="2:13">
      <c r="B138">
        <v>52217640</v>
      </c>
      <c r="C138" s="1">
        <v>44957</v>
      </c>
      <c r="L138" s="1">
        <v>45075</v>
      </c>
      <c r="M138">
        <f t="shared" si="2"/>
        <v>4</v>
      </c>
    </row>
    <row r="139" spans="2:13">
      <c r="B139">
        <v>52229764</v>
      </c>
      <c r="C139" s="1">
        <v>44957</v>
      </c>
      <c r="L139" s="1">
        <v>45076</v>
      </c>
      <c r="M139">
        <f t="shared" si="2"/>
        <v>1</v>
      </c>
    </row>
    <row r="140" spans="2:13">
      <c r="B140">
        <v>52220845</v>
      </c>
      <c r="C140" s="1">
        <v>44957</v>
      </c>
      <c r="L140" s="1">
        <v>45077</v>
      </c>
      <c r="M140">
        <f t="shared" si="2"/>
        <v>1</v>
      </c>
    </row>
    <row r="141" spans="2:13">
      <c r="B141">
        <v>52222872</v>
      </c>
      <c r="C141" s="1">
        <v>44957</v>
      </c>
      <c r="L141" s="1">
        <v>45078</v>
      </c>
      <c r="M141">
        <f t="shared" si="2"/>
        <v>3</v>
      </c>
    </row>
    <row r="142" spans="2:13">
      <c r="B142">
        <v>52218754</v>
      </c>
      <c r="C142" s="1">
        <v>44957</v>
      </c>
      <c r="L142" s="1">
        <v>45079</v>
      </c>
      <c r="M142">
        <f t="shared" si="2"/>
        <v>3</v>
      </c>
    </row>
    <row r="143" spans="2:13">
      <c r="B143">
        <v>52215502</v>
      </c>
      <c r="C143" s="1">
        <v>44957</v>
      </c>
      <c r="L143" s="1">
        <v>45081</v>
      </c>
      <c r="M143">
        <f t="shared" si="2"/>
        <v>3</v>
      </c>
    </row>
    <row r="144" spans="2:13">
      <c r="B144">
        <v>52214313</v>
      </c>
      <c r="C144" s="1">
        <v>44957</v>
      </c>
      <c r="L144" s="1">
        <v>45082</v>
      </c>
      <c r="M144">
        <f t="shared" si="2"/>
        <v>3</v>
      </c>
    </row>
    <row r="145" spans="2:13">
      <c r="B145">
        <v>52235135</v>
      </c>
      <c r="C145" s="1">
        <v>44958</v>
      </c>
      <c r="L145" s="1">
        <v>45083</v>
      </c>
      <c r="M145">
        <f t="shared" si="2"/>
        <v>5</v>
      </c>
    </row>
    <row r="146" spans="2:13">
      <c r="B146">
        <v>52231527</v>
      </c>
      <c r="C146" s="1">
        <v>44958</v>
      </c>
      <c r="L146" s="1">
        <v>45084</v>
      </c>
      <c r="M146">
        <f t="shared" si="2"/>
        <v>4</v>
      </c>
    </row>
    <row r="147" spans="2:13">
      <c r="B147">
        <v>52244713</v>
      </c>
      <c r="C147" s="1">
        <v>44958</v>
      </c>
      <c r="L147" s="1">
        <v>45085</v>
      </c>
      <c r="M147">
        <f t="shared" si="2"/>
        <v>1</v>
      </c>
    </row>
    <row r="148" spans="2:13">
      <c r="B148">
        <v>52239402</v>
      </c>
      <c r="C148" s="1">
        <v>44958</v>
      </c>
      <c r="L148" s="1">
        <v>45086</v>
      </c>
      <c r="M148">
        <f t="shared" si="2"/>
        <v>1</v>
      </c>
    </row>
    <row r="149" spans="2:13">
      <c r="B149">
        <v>52234172</v>
      </c>
      <c r="C149" s="1">
        <v>44958</v>
      </c>
      <c r="L149" s="1">
        <v>45087</v>
      </c>
      <c r="M149">
        <f t="shared" si="2"/>
        <v>1</v>
      </c>
    </row>
    <row r="150" spans="2:13">
      <c r="B150">
        <v>52238762</v>
      </c>
      <c r="C150" s="1">
        <v>44958</v>
      </c>
      <c r="L150" s="1">
        <v>45088</v>
      </c>
      <c r="M150">
        <f t="shared" si="2"/>
        <v>1</v>
      </c>
    </row>
    <row r="151" spans="2:13">
      <c r="B151">
        <v>52241949</v>
      </c>
      <c r="C151" s="1">
        <v>44958</v>
      </c>
      <c r="L151" s="1">
        <v>45089</v>
      </c>
      <c r="M151">
        <f t="shared" si="2"/>
        <v>4</v>
      </c>
    </row>
    <row r="152" spans="2:13">
      <c r="B152">
        <v>52246877</v>
      </c>
      <c r="C152" s="1">
        <v>44958</v>
      </c>
      <c r="L152" s="1">
        <v>45090</v>
      </c>
      <c r="M152">
        <f t="shared" si="2"/>
        <v>4</v>
      </c>
    </row>
    <row r="153" spans="2:13">
      <c r="B153">
        <v>52256580</v>
      </c>
      <c r="C153" s="1">
        <v>44959</v>
      </c>
      <c r="L153" s="1">
        <v>45091</v>
      </c>
      <c r="M153">
        <f t="shared" si="2"/>
        <v>10</v>
      </c>
    </row>
    <row r="154" spans="2:13">
      <c r="B154">
        <v>52255593</v>
      </c>
      <c r="C154" s="1">
        <v>44959</v>
      </c>
      <c r="L154" s="1">
        <v>45092</v>
      </c>
      <c r="M154">
        <f t="shared" si="2"/>
        <v>3</v>
      </c>
    </row>
    <row r="155" spans="2:13">
      <c r="B155">
        <v>52261978</v>
      </c>
      <c r="C155" s="1">
        <v>44959</v>
      </c>
      <c r="L155" s="1">
        <v>45093</v>
      </c>
      <c r="M155">
        <f t="shared" si="2"/>
        <v>8</v>
      </c>
    </row>
    <row r="156" spans="2:13">
      <c r="B156">
        <v>52260976</v>
      </c>
      <c r="C156" s="1">
        <v>44959</v>
      </c>
      <c r="L156" s="1">
        <v>45094</v>
      </c>
      <c r="M156">
        <f t="shared" si="2"/>
        <v>1</v>
      </c>
    </row>
    <row r="157" spans="2:13">
      <c r="B157">
        <v>52253686</v>
      </c>
      <c r="C157" s="1">
        <v>44959</v>
      </c>
      <c r="L157" s="1">
        <v>45095</v>
      </c>
      <c r="M157">
        <f t="shared" si="2"/>
        <v>6</v>
      </c>
    </row>
    <row r="158" spans="2:13">
      <c r="B158">
        <v>52252873</v>
      </c>
      <c r="C158" s="1">
        <v>44959</v>
      </c>
      <c r="L158" s="1">
        <v>45096</v>
      </c>
      <c r="M158">
        <f t="shared" si="2"/>
        <v>3</v>
      </c>
    </row>
    <row r="159" spans="2:13">
      <c r="B159">
        <v>52249550</v>
      </c>
      <c r="C159" s="1">
        <v>44959</v>
      </c>
      <c r="L159" s="1">
        <v>45097</v>
      </c>
      <c r="M159">
        <f t="shared" si="2"/>
        <v>5</v>
      </c>
    </row>
    <row r="160" spans="2:13">
      <c r="B160">
        <v>52249938</v>
      </c>
      <c r="C160" s="1">
        <v>44959</v>
      </c>
      <c r="L160" s="1">
        <v>45098</v>
      </c>
      <c r="M160">
        <f t="shared" si="2"/>
        <v>8</v>
      </c>
    </row>
    <row r="161" spans="2:13">
      <c r="B161">
        <v>52259197</v>
      </c>
      <c r="C161" s="1">
        <v>44959</v>
      </c>
      <c r="L161" s="1">
        <v>45099</v>
      </c>
      <c r="M161">
        <f t="shared" si="2"/>
        <v>3</v>
      </c>
    </row>
    <row r="162" spans="2:13">
      <c r="B162">
        <v>52267226</v>
      </c>
      <c r="C162" s="1">
        <v>44960</v>
      </c>
      <c r="L162" s="1">
        <v>45100</v>
      </c>
      <c r="M162">
        <f t="shared" si="2"/>
        <v>1</v>
      </c>
    </row>
    <row r="163" spans="2:13">
      <c r="B163">
        <v>52264086</v>
      </c>
      <c r="C163" s="1">
        <v>44960</v>
      </c>
      <c r="L163" s="1">
        <v>45101</v>
      </c>
      <c r="M163">
        <f t="shared" si="2"/>
        <v>3</v>
      </c>
    </row>
    <row r="164" spans="2:13">
      <c r="B164">
        <v>52285426</v>
      </c>
      <c r="C164" s="1">
        <v>44961</v>
      </c>
      <c r="L164" s="1">
        <v>45102</v>
      </c>
      <c r="M164">
        <f t="shared" si="2"/>
        <v>8</v>
      </c>
    </row>
    <row r="165" spans="2:13">
      <c r="B165">
        <v>52278464</v>
      </c>
      <c r="C165" s="1">
        <v>44961</v>
      </c>
      <c r="L165" s="1">
        <v>45103</v>
      </c>
      <c r="M165">
        <f t="shared" si="2"/>
        <v>2</v>
      </c>
    </row>
    <row r="166" spans="2:13">
      <c r="B166">
        <v>52278450</v>
      </c>
      <c r="C166" s="1">
        <v>44961</v>
      </c>
      <c r="L166" s="1">
        <v>45104</v>
      </c>
      <c r="M166">
        <f t="shared" si="2"/>
        <v>4</v>
      </c>
    </row>
    <row r="167" spans="2:13">
      <c r="B167">
        <v>52294979</v>
      </c>
      <c r="C167" s="1">
        <v>44962</v>
      </c>
      <c r="L167" s="1">
        <v>45105</v>
      </c>
      <c r="M167">
        <f t="shared" si="2"/>
        <v>2</v>
      </c>
    </row>
    <row r="168" spans="2:13">
      <c r="B168">
        <v>52293914</v>
      </c>
      <c r="C168" s="1">
        <v>44962</v>
      </c>
      <c r="L168" s="1">
        <v>45109</v>
      </c>
      <c r="M168">
        <f t="shared" si="2"/>
        <v>7</v>
      </c>
    </row>
    <row r="169" spans="2:13">
      <c r="B169">
        <v>52292141</v>
      </c>
      <c r="C169" s="1">
        <v>44962</v>
      </c>
      <c r="L169" s="1">
        <v>45110</v>
      </c>
      <c r="M169">
        <f t="shared" si="2"/>
        <v>6</v>
      </c>
    </row>
    <row r="170" spans="2:13">
      <c r="B170">
        <v>52311894</v>
      </c>
      <c r="C170" s="1">
        <v>44963</v>
      </c>
      <c r="L170" s="1">
        <v>45111</v>
      </c>
      <c r="M170">
        <f t="shared" si="2"/>
        <v>4</v>
      </c>
    </row>
    <row r="171" spans="2:13">
      <c r="B171">
        <v>52312710</v>
      </c>
      <c r="C171" s="1">
        <v>44963</v>
      </c>
      <c r="L171" s="1">
        <v>45112</v>
      </c>
      <c r="M171">
        <f t="shared" si="2"/>
        <v>2</v>
      </c>
    </row>
    <row r="172" spans="2:13">
      <c r="B172">
        <v>52306412</v>
      </c>
      <c r="C172" s="1">
        <v>44963</v>
      </c>
      <c r="L172" s="1">
        <v>45113</v>
      </c>
      <c r="M172">
        <f t="shared" si="2"/>
        <v>4</v>
      </c>
    </row>
    <row r="173" spans="2:13">
      <c r="B173">
        <v>52315980</v>
      </c>
      <c r="C173" s="1">
        <v>44963</v>
      </c>
      <c r="L173" s="1">
        <v>45114</v>
      </c>
      <c r="M173">
        <f t="shared" si="2"/>
        <v>5</v>
      </c>
    </row>
    <row r="174" spans="2:13">
      <c r="B174">
        <v>52321404</v>
      </c>
      <c r="C174" s="1">
        <v>44964</v>
      </c>
      <c r="L174" s="1">
        <v>45117</v>
      </c>
      <c r="M174">
        <f t="shared" si="2"/>
        <v>6</v>
      </c>
    </row>
    <row r="175" spans="2:13">
      <c r="B175">
        <v>52321990</v>
      </c>
      <c r="C175" s="1">
        <v>44964</v>
      </c>
      <c r="L175" s="1">
        <v>45118</v>
      </c>
      <c r="M175">
        <f t="shared" si="2"/>
        <v>2</v>
      </c>
    </row>
    <row r="176" spans="2:13">
      <c r="B176">
        <v>52327893</v>
      </c>
      <c r="C176" s="1">
        <v>44964</v>
      </c>
      <c r="L176" s="1">
        <v>45119</v>
      </c>
      <c r="M176">
        <f t="shared" si="2"/>
        <v>5</v>
      </c>
    </row>
    <row r="177" spans="2:13">
      <c r="B177">
        <v>52324140</v>
      </c>
      <c r="C177" s="1">
        <v>44964</v>
      </c>
      <c r="L177" s="1">
        <v>45120</v>
      </c>
      <c r="M177">
        <f t="shared" si="2"/>
        <v>6</v>
      </c>
    </row>
    <row r="178" spans="2:13">
      <c r="B178">
        <v>52321204</v>
      </c>
      <c r="C178" s="1">
        <v>44964</v>
      </c>
      <c r="L178" s="1">
        <v>45121</v>
      </c>
      <c r="M178">
        <f t="shared" si="2"/>
        <v>4</v>
      </c>
    </row>
    <row r="179" spans="2:13">
      <c r="B179">
        <v>52320177</v>
      </c>
      <c r="C179" s="1">
        <v>44964</v>
      </c>
      <c r="L179" s="1">
        <v>45122</v>
      </c>
      <c r="M179">
        <f t="shared" si="2"/>
        <v>3</v>
      </c>
    </row>
    <row r="180" spans="2:13">
      <c r="B180">
        <v>52322915</v>
      </c>
      <c r="C180" s="1">
        <v>44964</v>
      </c>
      <c r="L180" s="1">
        <v>45124</v>
      </c>
      <c r="M180">
        <f t="shared" si="2"/>
        <v>10</v>
      </c>
    </row>
    <row r="181" spans="2:13">
      <c r="B181">
        <v>52340398</v>
      </c>
      <c r="C181" s="1">
        <v>44965</v>
      </c>
      <c r="L181" s="1">
        <v>45125</v>
      </c>
      <c r="M181">
        <f t="shared" si="2"/>
        <v>4</v>
      </c>
    </row>
    <row r="182" spans="2:13">
      <c r="B182">
        <v>52336292</v>
      </c>
      <c r="C182" s="1">
        <v>44965</v>
      </c>
      <c r="L182" s="1">
        <v>45126</v>
      </c>
      <c r="M182">
        <f t="shared" si="2"/>
        <v>7</v>
      </c>
    </row>
    <row r="183" spans="2:13">
      <c r="B183">
        <v>52343205</v>
      </c>
      <c r="C183" s="1">
        <v>44965</v>
      </c>
      <c r="L183" s="1">
        <v>45127</v>
      </c>
      <c r="M183">
        <f t="shared" si="2"/>
        <v>13</v>
      </c>
    </row>
    <row r="184" spans="2:13">
      <c r="B184">
        <v>52335859</v>
      </c>
      <c r="C184" s="1">
        <v>44965</v>
      </c>
      <c r="L184" s="1">
        <v>45128</v>
      </c>
      <c r="M184">
        <f t="shared" si="2"/>
        <v>8</v>
      </c>
    </row>
    <row r="185" spans="2:13">
      <c r="B185">
        <v>52347213</v>
      </c>
      <c r="C185" s="1">
        <v>44965</v>
      </c>
      <c r="L185" s="1">
        <v>45129</v>
      </c>
      <c r="M185">
        <f t="shared" si="2"/>
        <v>3</v>
      </c>
    </row>
    <row r="186" spans="2:13">
      <c r="B186">
        <v>52359322</v>
      </c>
      <c r="C186" s="1">
        <v>44966</v>
      </c>
      <c r="L186" s="1">
        <v>45131</v>
      </c>
      <c r="M186">
        <f t="shared" si="2"/>
        <v>6</v>
      </c>
    </row>
    <row r="187" spans="2:13">
      <c r="B187">
        <v>52355966</v>
      </c>
      <c r="C187" s="1">
        <v>44966</v>
      </c>
    </row>
    <row r="188" spans="2:13">
      <c r="B188">
        <v>52361150</v>
      </c>
      <c r="C188" s="1">
        <v>44966</v>
      </c>
    </row>
    <row r="189" spans="2:13">
      <c r="B189">
        <v>52359836</v>
      </c>
      <c r="C189" s="1">
        <v>44966</v>
      </c>
    </row>
    <row r="190" spans="2:13">
      <c r="B190">
        <v>52366390</v>
      </c>
      <c r="C190" s="1">
        <v>44967</v>
      </c>
    </row>
    <row r="191" spans="2:13">
      <c r="B191">
        <v>52369824</v>
      </c>
      <c r="C191" s="1">
        <v>44967</v>
      </c>
    </row>
    <row r="192" spans="2:13">
      <c r="B192">
        <v>52368661</v>
      </c>
      <c r="C192" s="1">
        <v>44967</v>
      </c>
    </row>
    <row r="193" spans="2:3">
      <c r="B193">
        <v>52370190</v>
      </c>
      <c r="C193" s="1">
        <v>44967</v>
      </c>
    </row>
    <row r="194" spans="2:3">
      <c r="B194">
        <v>52373264</v>
      </c>
      <c r="C194" s="1">
        <v>44967</v>
      </c>
    </row>
    <row r="195" spans="2:3">
      <c r="B195">
        <v>52380172</v>
      </c>
      <c r="C195" s="1">
        <v>44968</v>
      </c>
    </row>
    <row r="196" spans="2:3">
      <c r="B196">
        <v>52380994</v>
      </c>
      <c r="C196" s="1">
        <v>44968</v>
      </c>
    </row>
    <row r="197" spans="2:3">
      <c r="B197">
        <v>52401304</v>
      </c>
      <c r="C197" s="1">
        <v>44969</v>
      </c>
    </row>
    <row r="198" spans="2:3">
      <c r="B198">
        <v>52405764</v>
      </c>
      <c r="C198" s="1">
        <v>44970</v>
      </c>
    </row>
    <row r="199" spans="2:3">
      <c r="B199">
        <v>52412658</v>
      </c>
      <c r="C199" s="1">
        <v>44970</v>
      </c>
    </row>
    <row r="200" spans="2:3">
      <c r="B200">
        <v>52406695</v>
      </c>
      <c r="C200" s="1">
        <v>44970</v>
      </c>
    </row>
    <row r="201" spans="2:3">
      <c r="B201">
        <v>52421708</v>
      </c>
      <c r="C201" s="1">
        <v>44970</v>
      </c>
    </row>
    <row r="202" spans="2:3">
      <c r="B202">
        <v>52435710</v>
      </c>
      <c r="C202" s="1">
        <v>44971</v>
      </c>
    </row>
    <row r="203" spans="2:3">
      <c r="B203">
        <v>52426671</v>
      </c>
      <c r="C203" s="1">
        <v>44971</v>
      </c>
    </row>
    <row r="204" spans="2:3">
      <c r="B204">
        <v>52425744</v>
      </c>
      <c r="C204" s="1">
        <v>44971</v>
      </c>
    </row>
    <row r="205" spans="2:3">
      <c r="B205">
        <v>52438474</v>
      </c>
      <c r="C205" s="1">
        <v>44971</v>
      </c>
    </row>
    <row r="206" spans="2:3">
      <c r="B206">
        <v>52424193</v>
      </c>
      <c r="C206" s="1">
        <v>44971</v>
      </c>
    </row>
    <row r="207" spans="2:3">
      <c r="B207">
        <v>52427933</v>
      </c>
      <c r="C207" s="1">
        <v>44971</v>
      </c>
    </row>
    <row r="208" spans="2:3">
      <c r="B208">
        <v>52441965</v>
      </c>
      <c r="C208" s="1">
        <v>44972</v>
      </c>
    </row>
    <row r="209" spans="2:3">
      <c r="B209">
        <v>52442479</v>
      </c>
      <c r="C209" s="1">
        <v>44972</v>
      </c>
    </row>
    <row r="210" spans="2:3">
      <c r="B210">
        <v>52444742</v>
      </c>
      <c r="C210" s="1">
        <v>44972</v>
      </c>
    </row>
    <row r="211" spans="2:3">
      <c r="B211">
        <v>52457406</v>
      </c>
      <c r="C211" s="1">
        <v>44972</v>
      </c>
    </row>
    <row r="212" spans="2:3">
      <c r="B212">
        <v>52465415</v>
      </c>
      <c r="C212" s="1">
        <v>44973</v>
      </c>
    </row>
    <row r="213" spans="2:3">
      <c r="B213">
        <v>52455407</v>
      </c>
      <c r="C213" s="1">
        <v>44973</v>
      </c>
    </row>
    <row r="214" spans="2:3">
      <c r="B214">
        <v>52456626</v>
      </c>
      <c r="C214" s="1">
        <v>44973</v>
      </c>
    </row>
    <row r="215" spans="2:3">
      <c r="B215">
        <v>52470517</v>
      </c>
      <c r="C215" s="1">
        <v>44974</v>
      </c>
    </row>
    <row r="216" spans="2:3">
      <c r="B216">
        <v>52471421</v>
      </c>
      <c r="C216" s="1">
        <v>44974</v>
      </c>
    </row>
    <row r="217" spans="2:3">
      <c r="B217">
        <v>52469568</v>
      </c>
      <c r="C217" s="1">
        <v>44974</v>
      </c>
    </row>
    <row r="218" spans="2:3">
      <c r="B218">
        <v>52485662</v>
      </c>
      <c r="C218" s="1">
        <v>44975</v>
      </c>
    </row>
    <row r="219" spans="2:3">
      <c r="B219">
        <v>52498548</v>
      </c>
      <c r="C219" s="1">
        <v>44976</v>
      </c>
    </row>
    <row r="220" spans="2:3">
      <c r="B220">
        <v>52511259</v>
      </c>
      <c r="C220" s="1">
        <v>44977</v>
      </c>
    </row>
    <row r="221" spans="2:3">
      <c r="B221">
        <v>52527231</v>
      </c>
      <c r="C221" s="1">
        <v>44978</v>
      </c>
    </row>
    <row r="222" spans="2:3">
      <c r="B222">
        <v>52530143</v>
      </c>
      <c r="C222" s="1">
        <v>44979</v>
      </c>
    </row>
    <row r="223" spans="2:3">
      <c r="B223">
        <v>52544244</v>
      </c>
      <c r="C223" s="1">
        <v>44979</v>
      </c>
    </row>
    <row r="224" spans="2:3">
      <c r="B224">
        <v>52546513</v>
      </c>
      <c r="C224" s="1">
        <v>44980</v>
      </c>
    </row>
    <row r="225" spans="2:3">
      <c r="B225">
        <v>52557969</v>
      </c>
      <c r="C225" s="1">
        <v>44980</v>
      </c>
    </row>
    <row r="226" spans="2:3">
      <c r="B226">
        <v>52551163</v>
      </c>
      <c r="C226" s="1">
        <v>44980</v>
      </c>
    </row>
    <row r="227" spans="2:3">
      <c r="B227">
        <v>52543959</v>
      </c>
      <c r="C227" s="1">
        <v>44980</v>
      </c>
    </row>
    <row r="228" spans="2:3">
      <c r="B228">
        <v>52566684</v>
      </c>
      <c r="C228" s="1">
        <v>44981</v>
      </c>
    </row>
    <row r="229" spans="2:3">
      <c r="B229">
        <v>52569106</v>
      </c>
      <c r="C229" s="1">
        <v>44981</v>
      </c>
    </row>
    <row r="230" spans="2:3">
      <c r="B230">
        <v>52564051</v>
      </c>
      <c r="C230" s="1">
        <v>44981</v>
      </c>
    </row>
    <row r="231" spans="2:3">
      <c r="B231">
        <v>52564811</v>
      </c>
      <c r="C231" s="1">
        <v>44981</v>
      </c>
    </row>
    <row r="232" spans="2:3">
      <c r="B232">
        <v>52560342</v>
      </c>
      <c r="C232" s="1">
        <v>44981</v>
      </c>
    </row>
    <row r="233" spans="2:3">
      <c r="B233">
        <v>52561313</v>
      </c>
      <c r="C233" s="1">
        <v>44981</v>
      </c>
    </row>
    <row r="234" spans="2:3">
      <c r="B234">
        <v>52565263</v>
      </c>
      <c r="C234" s="1">
        <v>44981</v>
      </c>
    </row>
    <row r="235" spans="2:3">
      <c r="B235">
        <v>52564171</v>
      </c>
      <c r="C235" s="1">
        <v>44981</v>
      </c>
    </row>
    <row r="236" spans="2:3">
      <c r="B236">
        <v>52561580</v>
      </c>
      <c r="C236" s="1">
        <v>44981</v>
      </c>
    </row>
    <row r="237" spans="2:3">
      <c r="B237">
        <v>52563212</v>
      </c>
      <c r="C237" s="1">
        <v>44981</v>
      </c>
    </row>
    <row r="238" spans="2:3">
      <c r="B238">
        <v>52576981</v>
      </c>
      <c r="C238" s="1">
        <v>44982</v>
      </c>
    </row>
    <row r="239" spans="2:3">
      <c r="B239">
        <v>52602096</v>
      </c>
      <c r="C239" s="1">
        <v>44983</v>
      </c>
    </row>
    <row r="240" spans="2:3">
      <c r="B240">
        <v>52602996</v>
      </c>
      <c r="C240" s="1">
        <v>44983</v>
      </c>
    </row>
    <row r="241" spans="2:3">
      <c r="B241">
        <v>52614586</v>
      </c>
      <c r="C241" s="1">
        <v>44984</v>
      </c>
    </row>
    <row r="242" spans="2:3">
      <c r="B242">
        <v>52608777</v>
      </c>
      <c r="C242" s="1">
        <v>44984</v>
      </c>
    </row>
    <row r="243" spans="2:3">
      <c r="B243">
        <v>52616958</v>
      </c>
      <c r="C243" s="1">
        <v>44984</v>
      </c>
    </row>
    <row r="244" spans="2:3">
      <c r="B244">
        <v>52618665</v>
      </c>
      <c r="C244" s="1">
        <v>44984</v>
      </c>
    </row>
    <row r="245" spans="2:3">
      <c r="B245">
        <v>52606529</v>
      </c>
      <c r="C245" s="1">
        <v>44984</v>
      </c>
    </row>
    <row r="246" spans="2:3">
      <c r="B246">
        <v>52608592</v>
      </c>
      <c r="C246" s="1">
        <v>44984</v>
      </c>
    </row>
    <row r="247" spans="2:3">
      <c r="B247">
        <v>52612599</v>
      </c>
      <c r="C247" s="1">
        <v>44984</v>
      </c>
    </row>
    <row r="248" spans="2:3">
      <c r="B248">
        <v>52609274</v>
      </c>
      <c r="C248" s="1">
        <v>44984</v>
      </c>
    </row>
    <row r="249" spans="2:3">
      <c r="B249">
        <v>52625776</v>
      </c>
      <c r="C249" s="1">
        <v>44985</v>
      </c>
    </row>
    <row r="250" spans="2:3">
      <c r="B250">
        <v>52621302</v>
      </c>
      <c r="C250" s="1">
        <v>44985</v>
      </c>
    </row>
    <row r="251" spans="2:3">
      <c r="B251">
        <v>52624978</v>
      </c>
      <c r="C251" s="1">
        <v>44985</v>
      </c>
    </row>
    <row r="252" spans="2:3">
      <c r="B252">
        <v>52621042</v>
      </c>
      <c r="C252" s="1">
        <v>44985</v>
      </c>
    </row>
    <row r="253" spans="2:3">
      <c r="B253">
        <v>52628289</v>
      </c>
      <c r="C253" s="1">
        <v>44985</v>
      </c>
    </row>
    <row r="254" spans="2:3">
      <c r="B254">
        <v>52635777</v>
      </c>
      <c r="C254" s="1">
        <v>44985</v>
      </c>
    </row>
    <row r="255" spans="2:3">
      <c r="B255">
        <v>52628174</v>
      </c>
      <c r="C255" s="1">
        <v>44985</v>
      </c>
    </row>
    <row r="256" spans="2:3">
      <c r="B256">
        <v>52645245</v>
      </c>
      <c r="C256" s="1">
        <v>44986</v>
      </c>
    </row>
    <row r="257" spans="2:3">
      <c r="B257">
        <v>52654924</v>
      </c>
      <c r="C257" s="1">
        <v>44986</v>
      </c>
    </row>
    <row r="258" spans="2:3">
      <c r="B258">
        <v>52646169</v>
      </c>
      <c r="C258" s="1">
        <v>44986</v>
      </c>
    </row>
    <row r="259" spans="2:3">
      <c r="B259">
        <v>52639205</v>
      </c>
      <c r="C259" s="1">
        <v>44986</v>
      </c>
    </row>
    <row r="260" spans="2:3">
      <c r="B260">
        <v>52642724</v>
      </c>
      <c r="C260" s="1">
        <v>44986</v>
      </c>
    </row>
    <row r="261" spans="2:3">
      <c r="B261">
        <v>52643520</v>
      </c>
      <c r="C261" s="1">
        <v>44986</v>
      </c>
    </row>
    <row r="262" spans="2:3">
      <c r="B262">
        <v>52652581</v>
      </c>
      <c r="C262" s="1">
        <v>44986</v>
      </c>
    </row>
    <row r="263" spans="2:3">
      <c r="B263">
        <v>52642476</v>
      </c>
      <c r="C263" s="1">
        <v>44986</v>
      </c>
    </row>
    <row r="264" spans="2:3">
      <c r="B264">
        <v>52649664</v>
      </c>
      <c r="C264" s="1">
        <v>44986</v>
      </c>
    </row>
    <row r="265" spans="2:3">
      <c r="B265">
        <v>52652975</v>
      </c>
      <c r="C265" s="1">
        <v>44986</v>
      </c>
    </row>
    <row r="266" spans="2:3">
      <c r="B266">
        <v>52639136</v>
      </c>
      <c r="C266" s="1">
        <v>44986</v>
      </c>
    </row>
    <row r="267" spans="2:3">
      <c r="B267">
        <v>52989142</v>
      </c>
      <c r="C267" s="1">
        <v>44986</v>
      </c>
    </row>
    <row r="268" spans="2:3">
      <c r="B268">
        <v>52655397</v>
      </c>
      <c r="C268" s="1">
        <v>44987</v>
      </c>
    </row>
    <row r="269" spans="2:3">
      <c r="B269">
        <v>52660160</v>
      </c>
      <c r="C269" s="1">
        <v>44987</v>
      </c>
    </row>
    <row r="270" spans="2:3">
      <c r="B270">
        <v>52656909</v>
      </c>
      <c r="C270" s="1">
        <v>44987</v>
      </c>
    </row>
    <row r="271" spans="2:3">
      <c r="B271">
        <v>52663937</v>
      </c>
      <c r="C271" s="1">
        <v>44987</v>
      </c>
    </row>
    <row r="272" spans="2:3">
      <c r="B272">
        <v>52670336</v>
      </c>
      <c r="C272" s="1">
        <v>44987</v>
      </c>
    </row>
    <row r="273" spans="2:3">
      <c r="B273">
        <v>52661495</v>
      </c>
      <c r="C273" s="1">
        <v>44987</v>
      </c>
    </row>
    <row r="274" spans="2:3">
      <c r="B274">
        <v>52668115</v>
      </c>
      <c r="C274" s="1">
        <v>44987</v>
      </c>
    </row>
    <row r="275" spans="2:3">
      <c r="B275">
        <v>52667595</v>
      </c>
      <c r="C275" s="1">
        <v>44987</v>
      </c>
    </row>
    <row r="276" spans="2:3">
      <c r="B276">
        <v>52656832</v>
      </c>
      <c r="C276" s="1">
        <v>44987</v>
      </c>
    </row>
    <row r="277" spans="2:3">
      <c r="B277">
        <v>52658017</v>
      </c>
      <c r="C277" s="1">
        <v>44987</v>
      </c>
    </row>
    <row r="278" spans="2:3">
      <c r="B278">
        <v>52657640</v>
      </c>
      <c r="C278" s="1">
        <v>44987</v>
      </c>
    </row>
    <row r="279" spans="2:3">
      <c r="B279">
        <v>52672682</v>
      </c>
      <c r="C279" s="1">
        <v>44988</v>
      </c>
    </row>
    <row r="280" spans="2:3">
      <c r="B280">
        <v>52672188</v>
      </c>
      <c r="C280" s="1">
        <v>44988</v>
      </c>
    </row>
    <row r="281" spans="2:3">
      <c r="B281">
        <v>52686992</v>
      </c>
      <c r="C281" s="1">
        <v>44988</v>
      </c>
    </row>
    <row r="282" spans="2:3">
      <c r="B282">
        <v>52680197</v>
      </c>
      <c r="C282" s="1">
        <v>44988</v>
      </c>
    </row>
    <row r="283" spans="2:3">
      <c r="B283">
        <v>52673554</v>
      </c>
      <c r="C283" s="1">
        <v>44988</v>
      </c>
    </row>
    <row r="284" spans="2:3">
      <c r="B284">
        <v>52677439</v>
      </c>
      <c r="C284" s="1">
        <v>44988</v>
      </c>
    </row>
    <row r="285" spans="2:3">
      <c r="B285">
        <v>52691922</v>
      </c>
      <c r="C285" s="1">
        <v>44989</v>
      </c>
    </row>
    <row r="286" spans="2:3">
      <c r="B286">
        <v>52689280</v>
      </c>
      <c r="C286" s="1">
        <v>44989</v>
      </c>
    </row>
    <row r="287" spans="2:3">
      <c r="B287">
        <v>52688832</v>
      </c>
      <c r="C287" s="1">
        <v>44989</v>
      </c>
    </row>
    <row r="288" spans="2:3">
      <c r="B288">
        <v>52704667</v>
      </c>
      <c r="C288" s="1">
        <v>44989</v>
      </c>
    </row>
    <row r="289" spans="2:3">
      <c r="B289">
        <v>52693189</v>
      </c>
      <c r="C289" s="1">
        <v>44989</v>
      </c>
    </row>
    <row r="290" spans="2:3">
      <c r="B290">
        <v>52716651</v>
      </c>
      <c r="C290" s="1">
        <v>44990</v>
      </c>
    </row>
    <row r="291" spans="2:3">
      <c r="B291">
        <v>52713731</v>
      </c>
      <c r="C291" s="1">
        <v>44990</v>
      </c>
    </row>
    <row r="292" spans="2:3">
      <c r="B292">
        <v>52720615</v>
      </c>
      <c r="C292" s="1">
        <v>44991</v>
      </c>
    </row>
    <row r="293" spans="2:3">
      <c r="B293">
        <v>52735333</v>
      </c>
      <c r="C293" s="1">
        <v>44991</v>
      </c>
    </row>
    <row r="294" spans="2:3">
      <c r="B294">
        <v>52728607</v>
      </c>
      <c r="C294" s="1">
        <v>44991</v>
      </c>
    </row>
    <row r="295" spans="2:3">
      <c r="B295">
        <v>52739528</v>
      </c>
      <c r="C295" s="1">
        <v>44992</v>
      </c>
    </row>
    <row r="296" spans="2:3">
      <c r="B296">
        <v>52745747</v>
      </c>
      <c r="C296" s="1">
        <v>44992</v>
      </c>
    </row>
    <row r="297" spans="2:3">
      <c r="B297">
        <v>52736639</v>
      </c>
      <c r="C297" s="1">
        <v>44992</v>
      </c>
    </row>
    <row r="298" spans="2:3">
      <c r="B298">
        <v>52745465</v>
      </c>
      <c r="C298" s="1">
        <v>44992</v>
      </c>
    </row>
    <row r="299" spans="2:3">
      <c r="B299">
        <v>52761861</v>
      </c>
      <c r="C299" s="1">
        <v>44992</v>
      </c>
    </row>
    <row r="300" spans="2:3">
      <c r="B300">
        <v>52753376</v>
      </c>
      <c r="C300" s="1">
        <v>44993</v>
      </c>
    </row>
    <row r="301" spans="2:3">
      <c r="B301">
        <v>52752733</v>
      </c>
      <c r="C301" s="1">
        <v>44993</v>
      </c>
    </row>
    <row r="302" spans="2:3">
      <c r="B302">
        <v>52771371</v>
      </c>
      <c r="C302" s="1">
        <v>44994</v>
      </c>
    </row>
    <row r="303" spans="2:3">
      <c r="B303">
        <v>52781767</v>
      </c>
      <c r="C303" s="1">
        <v>44994</v>
      </c>
    </row>
    <row r="304" spans="2:3">
      <c r="B304">
        <v>52783644</v>
      </c>
      <c r="C304" s="1">
        <v>44994</v>
      </c>
    </row>
    <row r="305" spans="2:3">
      <c r="B305">
        <v>52786877</v>
      </c>
      <c r="C305" s="1">
        <v>44995</v>
      </c>
    </row>
    <row r="306" spans="2:3">
      <c r="B306">
        <v>52787405</v>
      </c>
      <c r="C306" s="1">
        <v>44995</v>
      </c>
    </row>
    <row r="307" spans="2:3">
      <c r="B307">
        <v>52802693</v>
      </c>
      <c r="C307" s="1">
        <v>44996</v>
      </c>
    </row>
    <row r="308" spans="2:3">
      <c r="B308">
        <v>52801861</v>
      </c>
      <c r="C308" s="1">
        <v>44996</v>
      </c>
    </row>
    <row r="309" spans="2:3">
      <c r="B309">
        <v>52821248</v>
      </c>
      <c r="C309" s="1">
        <v>44997</v>
      </c>
    </row>
    <row r="310" spans="2:3">
      <c r="B310">
        <v>52826387</v>
      </c>
      <c r="C310" s="1">
        <v>44997</v>
      </c>
    </row>
    <row r="311" spans="2:3">
      <c r="B311">
        <v>52834802</v>
      </c>
      <c r="C311" s="1">
        <v>44998</v>
      </c>
    </row>
    <row r="312" spans="2:3">
      <c r="B312">
        <v>52842834</v>
      </c>
      <c r="C312" s="1">
        <v>44999</v>
      </c>
    </row>
    <row r="313" spans="2:3">
      <c r="B313">
        <v>52850319</v>
      </c>
      <c r="C313" s="1">
        <v>44999</v>
      </c>
    </row>
    <row r="314" spans="2:3">
      <c r="B314">
        <v>52844870</v>
      </c>
      <c r="C314" s="1">
        <v>44999</v>
      </c>
    </row>
    <row r="315" spans="2:3">
      <c r="B315">
        <v>52851182</v>
      </c>
      <c r="C315" s="1">
        <v>44999</v>
      </c>
    </row>
    <row r="316" spans="2:3">
      <c r="B316">
        <v>52849941</v>
      </c>
      <c r="C316" s="1">
        <v>44999</v>
      </c>
    </row>
    <row r="317" spans="2:3">
      <c r="B317">
        <v>52869072</v>
      </c>
      <c r="C317" s="1">
        <v>45000</v>
      </c>
    </row>
    <row r="318" spans="2:3">
      <c r="B318">
        <v>52867829</v>
      </c>
      <c r="C318" s="1">
        <v>45000</v>
      </c>
    </row>
    <row r="319" spans="2:3">
      <c r="B319">
        <v>52860264</v>
      </c>
      <c r="C319" s="1">
        <v>45000</v>
      </c>
    </row>
    <row r="320" spans="2:3">
      <c r="B320">
        <v>52864625</v>
      </c>
      <c r="C320" s="1">
        <v>45000</v>
      </c>
    </row>
    <row r="321" spans="2:3">
      <c r="B321">
        <v>52876700</v>
      </c>
      <c r="C321" s="1">
        <v>45000</v>
      </c>
    </row>
    <row r="322" spans="2:3">
      <c r="B322">
        <v>52864122</v>
      </c>
      <c r="C322" s="1">
        <v>45000</v>
      </c>
    </row>
    <row r="323" spans="2:3">
      <c r="B323">
        <v>52865178</v>
      </c>
      <c r="C323" s="1">
        <v>45000</v>
      </c>
    </row>
    <row r="324" spans="2:3">
      <c r="B324">
        <v>52870001</v>
      </c>
      <c r="C324" s="1">
        <v>45000</v>
      </c>
    </row>
    <row r="325" spans="2:3">
      <c r="B325">
        <v>52890410</v>
      </c>
      <c r="C325" s="1">
        <v>45001</v>
      </c>
    </row>
    <row r="326" spans="2:3">
      <c r="B326">
        <v>52877805</v>
      </c>
      <c r="C326" s="1">
        <v>45001</v>
      </c>
    </row>
    <row r="327" spans="2:3">
      <c r="B327">
        <v>52895451</v>
      </c>
      <c r="C327" s="1">
        <v>45001</v>
      </c>
    </row>
    <row r="328" spans="2:3">
      <c r="B328">
        <v>52887195</v>
      </c>
      <c r="C328" s="1">
        <v>45001</v>
      </c>
    </row>
    <row r="329" spans="2:3">
      <c r="B329">
        <v>52890063</v>
      </c>
      <c r="C329" s="1">
        <v>45001</v>
      </c>
    </row>
    <row r="330" spans="2:3">
      <c r="B330">
        <v>52885821</v>
      </c>
      <c r="C330" s="1">
        <v>45001</v>
      </c>
    </row>
    <row r="331" spans="2:3">
      <c r="B331">
        <v>52893374</v>
      </c>
      <c r="C331" s="1">
        <v>45002</v>
      </c>
    </row>
    <row r="332" spans="2:3">
      <c r="B332">
        <v>52896611</v>
      </c>
      <c r="C332" s="1">
        <v>45002</v>
      </c>
    </row>
    <row r="333" spans="2:3">
      <c r="B333">
        <v>52893529</v>
      </c>
      <c r="C333" s="1">
        <v>45002</v>
      </c>
    </row>
    <row r="334" spans="2:3">
      <c r="B334">
        <v>52896867</v>
      </c>
      <c r="C334" s="1">
        <v>45002</v>
      </c>
    </row>
    <row r="335" spans="2:3">
      <c r="B335">
        <v>52906853</v>
      </c>
      <c r="C335" s="1">
        <v>45002</v>
      </c>
    </row>
    <row r="336" spans="2:3">
      <c r="B336">
        <v>52894375</v>
      </c>
      <c r="C336" s="1">
        <v>45002</v>
      </c>
    </row>
    <row r="337" spans="2:3">
      <c r="B337">
        <v>52896873</v>
      </c>
      <c r="C337" s="1">
        <v>45002</v>
      </c>
    </row>
    <row r="338" spans="2:3">
      <c r="B338">
        <v>52896741</v>
      </c>
      <c r="C338" s="1">
        <v>45002</v>
      </c>
    </row>
    <row r="339" spans="2:3">
      <c r="B339">
        <v>52906853</v>
      </c>
      <c r="C339" s="1">
        <v>45002</v>
      </c>
    </row>
    <row r="340" spans="2:3">
      <c r="B340">
        <v>52921790</v>
      </c>
      <c r="C340" s="1">
        <v>45003</v>
      </c>
    </row>
    <row r="341" spans="2:3">
      <c r="B341">
        <v>52911643</v>
      </c>
      <c r="C341" s="1">
        <v>45003</v>
      </c>
    </row>
    <row r="342" spans="2:3">
      <c r="B342">
        <v>52939343</v>
      </c>
      <c r="C342" s="1">
        <v>45005</v>
      </c>
    </row>
    <row r="343" spans="2:3">
      <c r="B343">
        <v>52952248</v>
      </c>
      <c r="C343" s="1">
        <v>45005</v>
      </c>
    </row>
    <row r="344" spans="2:3">
      <c r="B344">
        <v>52944910</v>
      </c>
      <c r="C344" s="1">
        <v>45005</v>
      </c>
    </row>
    <row r="345" spans="2:3">
      <c r="B345">
        <v>52953781</v>
      </c>
      <c r="C345" s="1">
        <v>45006</v>
      </c>
    </row>
    <row r="346" spans="2:3">
      <c r="B346">
        <v>52980369</v>
      </c>
      <c r="C346" s="1">
        <v>45007</v>
      </c>
    </row>
    <row r="347" spans="2:3">
      <c r="B347">
        <v>52976847</v>
      </c>
      <c r="C347" s="1">
        <v>45007</v>
      </c>
    </row>
    <row r="348" spans="2:3">
      <c r="B348">
        <v>52982688</v>
      </c>
      <c r="C348" s="1">
        <v>45007</v>
      </c>
    </row>
    <row r="349" spans="2:3">
      <c r="B349">
        <v>52968627</v>
      </c>
      <c r="C349" s="1">
        <v>45007</v>
      </c>
    </row>
    <row r="350" spans="2:3">
      <c r="B350">
        <v>52903706</v>
      </c>
      <c r="C350" s="1">
        <v>45008</v>
      </c>
    </row>
    <row r="351" spans="2:3">
      <c r="B351">
        <v>52994641</v>
      </c>
      <c r="C351" s="1">
        <v>45008</v>
      </c>
    </row>
    <row r="352" spans="2:3">
      <c r="B352">
        <v>53006279</v>
      </c>
      <c r="C352" s="1">
        <v>45009</v>
      </c>
    </row>
    <row r="353" spans="2:3">
      <c r="B353">
        <v>53012719</v>
      </c>
      <c r="C353" s="1">
        <v>45010</v>
      </c>
    </row>
    <row r="354" spans="2:3">
      <c r="B354">
        <v>53033168</v>
      </c>
      <c r="C354" s="1">
        <v>45011</v>
      </c>
    </row>
    <row r="355" spans="2:3">
      <c r="B355">
        <v>53046384</v>
      </c>
      <c r="C355" s="1">
        <v>45012</v>
      </c>
    </row>
    <row r="356" spans="2:3">
      <c r="B356">
        <v>53051433</v>
      </c>
      <c r="C356" s="1">
        <v>45012</v>
      </c>
    </row>
    <row r="357" spans="2:3">
      <c r="B357">
        <v>53059428</v>
      </c>
      <c r="C357" s="1">
        <v>45013</v>
      </c>
    </row>
    <row r="358" spans="2:3">
      <c r="B358">
        <v>53077382</v>
      </c>
      <c r="C358" s="1">
        <v>45014</v>
      </c>
    </row>
    <row r="359" spans="2:3">
      <c r="B359">
        <v>53076272</v>
      </c>
      <c r="C359" s="1">
        <v>45014</v>
      </c>
    </row>
    <row r="360" spans="2:3">
      <c r="B360">
        <v>53084327</v>
      </c>
      <c r="C360" s="1">
        <v>45015</v>
      </c>
    </row>
    <row r="361" spans="2:3">
      <c r="B361">
        <v>53096559</v>
      </c>
      <c r="C361" s="1">
        <v>45015</v>
      </c>
    </row>
    <row r="362" spans="2:3">
      <c r="B362">
        <v>53093926</v>
      </c>
      <c r="C362" s="1">
        <v>45015</v>
      </c>
    </row>
    <row r="363" spans="2:3">
      <c r="B363">
        <v>53103967</v>
      </c>
      <c r="C363" s="1">
        <v>45016</v>
      </c>
    </row>
    <row r="364" spans="2:3">
      <c r="B364">
        <v>53125307</v>
      </c>
      <c r="C364" s="1">
        <v>45017</v>
      </c>
    </row>
    <row r="365" spans="2:3">
      <c r="B365">
        <v>53139749</v>
      </c>
      <c r="C365" s="1">
        <v>45018</v>
      </c>
    </row>
    <row r="366" spans="2:3">
      <c r="B366">
        <v>53151422</v>
      </c>
      <c r="C366" s="1">
        <v>45019</v>
      </c>
    </row>
    <row r="367" spans="2:3">
      <c r="B367">
        <v>53156855</v>
      </c>
      <c r="C367" s="1">
        <v>45019</v>
      </c>
    </row>
    <row r="368" spans="2:3">
      <c r="B368">
        <v>53148877</v>
      </c>
      <c r="C368" s="1">
        <v>45019</v>
      </c>
    </row>
    <row r="369" spans="2:3">
      <c r="B369">
        <v>53157377</v>
      </c>
      <c r="C369" s="1">
        <v>45019</v>
      </c>
    </row>
    <row r="370" spans="2:3">
      <c r="B370">
        <v>53149984</v>
      </c>
      <c r="C370" s="1">
        <v>45019</v>
      </c>
    </row>
    <row r="371" spans="2:3">
      <c r="B371">
        <v>53161203</v>
      </c>
      <c r="C371" s="1">
        <v>45020</v>
      </c>
    </row>
    <row r="372" spans="2:3">
      <c r="B372">
        <v>53168496</v>
      </c>
      <c r="C372" s="1">
        <v>45020</v>
      </c>
    </row>
    <row r="373" spans="2:3">
      <c r="B373">
        <v>53190685</v>
      </c>
      <c r="C373" s="1">
        <v>45021</v>
      </c>
    </row>
    <row r="374" spans="2:3">
      <c r="B374">
        <v>53223149</v>
      </c>
      <c r="C374" s="1">
        <v>45022</v>
      </c>
    </row>
    <row r="375" spans="2:3">
      <c r="B375">
        <v>53214159</v>
      </c>
      <c r="C375" s="1">
        <v>45022</v>
      </c>
    </row>
    <row r="376" spans="2:3">
      <c r="B376">
        <v>53223528</v>
      </c>
      <c r="C376" s="1">
        <v>45022</v>
      </c>
    </row>
    <row r="377" spans="2:3">
      <c r="B377">
        <v>53225715</v>
      </c>
      <c r="C377" s="1">
        <v>45023</v>
      </c>
    </row>
    <row r="378" spans="2:3">
      <c r="B378">
        <v>53224719</v>
      </c>
      <c r="C378" s="1">
        <v>45026</v>
      </c>
    </row>
    <row r="379" spans="2:3">
      <c r="B379">
        <v>53265497</v>
      </c>
      <c r="C379" s="1">
        <v>45026</v>
      </c>
    </row>
    <row r="380" spans="2:3">
      <c r="B380">
        <v>53265811</v>
      </c>
      <c r="C380" s="1">
        <v>45026</v>
      </c>
    </row>
    <row r="381" spans="2:3">
      <c r="B381">
        <v>53277240</v>
      </c>
      <c r="C381" s="1">
        <v>45027</v>
      </c>
    </row>
    <row r="382" spans="2:3">
      <c r="B382">
        <v>53287736</v>
      </c>
      <c r="C382" s="1">
        <v>45028</v>
      </c>
    </row>
    <row r="383" spans="2:3">
      <c r="B383">
        <v>53288402</v>
      </c>
      <c r="C383" s="1">
        <v>45028</v>
      </c>
    </row>
    <row r="384" spans="2:3">
      <c r="B384">
        <v>53294108</v>
      </c>
      <c r="C384" s="1">
        <v>45028</v>
      </c>
    </row>
    <row r="385" spans="2:3">
      <c r="B385">
        <v>53318625</v>
      </c>
      <c r="C385" s="1">
        <v>45029</v>
      </c>
    </row>
    <row r="386" spans="2:3">
      <c r="B386">
        <v>53317468</v>
      </c>
      <c r="C386" s="1">
        <v>45029</v>
      </c>
    </row>
    <row r="387" spans="2:3">
      <c r="B387">
        <v>53312765</v>
      </c>
      <c r="C387" s="1">
        <v>45029</v>
      </c>
    </row>
    <row r="388" spans="2:3">
      <c r="B388">
        <v>53307914</v>
      </c>
      <c r="C388" s="1">
        <v>45029</v>
      </c>
    </row>
    <row r="389" spans="2:3">
      <c r="B389">
        <v>53323804</v>
      </c>
      <c r="C389" s="1">
        <v>45030</v>
      </c>
    </row>
    <row r="390" spans="2:3">
      <c r="B390">
        <v>53324908</v>
      </c>
      <c r="C390" s="1">
        <v>45030</v>
      </c>
    </row>
    <row r="391" spans="2:3">
      <c r="B391">
        <v>53326023</v>
      </c>
      <c r="C391" s="1">
        <v>45030</v>
      </c>
    </row>
    <row r="392" spans="2:3">
      <c r="B392">
        <v>53322578</v>
      </c>
      <c r="C392" s="1">
        <v>45030</v>
      </c>
    </row>
    <row r="393" spans="2:3">
      <c r="B393">
        <v>53335885</v>
      </c>
      <c r="C393" s="1">
        <v>45031</v>
      </c>
    </row>
    <row r="394" spans="2:3">
      <c r="B394">
        <v>53351062</v>
      </c>
      <c r="C394" s="1">
        <v>45032</v>
      </c>
    </row>
    <row r="395" spans="2:3">
      <c r="B395">
        <v>53378769</v>
      </c>
      <c r="C395" s="1">
        <v>45032</v>
      </c>
    </row>
    <row r="396" spans="2:3">
      <c r="B396">
        <v>53355080</v>
      </c>
      <c r="C396" s="1">
        <v>45032</v>
      </c>
    </row>
    <row r="397" spans="2:3">
      <c r="B397">
        <v>53356664</v>
      </c>
      <c r="C397" s="1">
        <v>45032</v>
      </c>
    </row>
    <row r="398" spans="2:3">
      <c r="B398">
        <v>53362905</v>
      </c>
      <c r="C398" s="1">
        <v>45032</v>
      </c>
    </row>
    <row r="399" spans="2:3">
      <c r="B399">
        <v>53373073</v>
      </c>
      <c r="C399" s="1">
        <v>45033</v>
      </c>
    </row>
    <row r="400" spans="2:3">
      <c r="B400">
        <v>53367262</v>
      </c>
      <c r="C400" s="1">
        <v>45033</v>
      </c>
    </row>
    <row r="401" spans="2:3">
      <c r="B401">
        <v>53375157</v>
      </c>
      <c r="C401" s="1">
        <v>45033</v>
      </c>
    </row>
    <row r="402" spans="2:3">
      <c r="B402">
        <v>53363750</v>
      </c>
      <c r="C402" s="1">
        <v>45033</v>
      </c>
    </row>
    <row r="403" spans="2:3">
      <c r="B403">
        <v>53378275</v>
      </c>
      <c r="C403" s="1">
        <v>45033</v>
      </c>
    </row>
    <row r="404" spans="2:3">
      <c r="B404">
        <v>53387516</v>
      </c>
      <c r="C404" s="1">
        <v>45034</v>
      </c>
    </row>
    <row r="405" spans="2:3">
      <c r="B405">
        <v>53388584</v>
      </c>
      <c r="C405" s="1">
        <v>45034</v>
      </c>
    </row>
    <row r="406" spans="2:3">
      <c r="B406">
        <v>53390328</v>
      </c>
      <c r="C406" s="1">
        <v>45034</v>
      </c>
    </row>
    <row r="407" spans="2:3">
      <c r="B407">
        <v>53381955</v>
      </c>
      <c r="C407" s="1">
        <v>45034</v>
      </c>
    </row>
    <row r="408" spans="2:3">
      <c r="B408">
        <v>53406102</v>
      </c>
      <c r="C408" s="1">
        <v>45035</v>
      </c>
    </row>
    <row r="409" spans="2:3">
      <c r="B409">
        <v>53413279</v>
      </c>
      <c r="C409" s="1">
        <v>45036</v>
      </c>
    </row>
    <row r="410" spans="2:3">
      <c r="B410">
        <v>53429890</v>
      </c>
      <c r="C410" s="1">
        <v>45037</v>
      </c>
    </row>
    <row r="411" spans="2:3">
      <c r="B411">
        <v>53464349</v>
      </c>
      <c r="C411" s="1">
        <v>45039</v>
      </c>
    </row>
    <row r="412" spans="2:3">
      <c r="B412">
        <v>53457926</v>
      </c>
      <c r="C412" s="1">
        <v>45039</v>
      </c>
    </row>
    <row r="413" spans="2:3">
      <c r="B413">
        <v>53461113</v>
      </c>
      <c r="C413" s="1">
        <v>45039</v>
      </c>
    </row>
    <row r="414" spans="2:3">
      <c r="B414">
        <v>53478689</v>
      </c>
      <c r="C414" s="1">
        <v>45040</v>
      </c>
    </row>
    <row r="415" spans="2:3">
      <c r="B415">
        <v>53475295</v>
      </c>
      <c r="C415" s="1">
        <v>45040</v>
      </c>
    </row>
    <row r="416" spans="2:3">
      <c r="B416">
        <v>53472166</v>
      </c>
      <c r="C416" s="1">
        <v>45040</v>
      </c>
    </row>
    <row r="417" spans="2:3">
      <c r="B417">
        <v>53477885</v>
      </c>
      <c r="C417" s="1">
        <v>45040</v>
      </c>
    </row>
    <row r="418" spans="2:3">
      <c r="B418">
        <v>53477826</v>
      </c>
      <c r="C418" s="1">
        <v>45040</v>
      </c>
    </row>
    <row r="419" spans="2:3">
      <c r="B419">
        <v>53483753</v>
      </c>
      <c r="C419" s="1">
        <v>45040</v>
      </c>
    </row>
    <row r="420" spans="2:3">
      <c r="B420">
        <v>53488499</v>
      </c>
      <c r="C420" s="1">
        <v>45041</v>
      </c>
    </row>
    <row r="421" spans="2:3">
      <c r="B421">
        <v>53500131</v>
      </c>
      <c r="C421" s="1">
        <v>45041</v>
      </c>
    </row>
    <row r="422" spans="2:3">
      <c r="B422">
        <v>53487892</v>
      </c>
      <c r="C422" s="1">
        <v>45041</v>
      </c>
    </row>
    <row r="423" spans="2:3">
      <c r="B423">
        <v>53487757</v>
      </c>
      <c r="C423" s="1">
        <v>45041</v>
      </c>
    </row>
    <row r="424" spans="2:3">
      <c r="B424">
        <v>53509016</v>
      </c>
      <c r="C424" s="1">
        <v>45042</v>
      </c>
    </row>
    <row r="425" spans="2:3">
      <c r="B425">
        <v>53508510</v>
      </c>
      <c r="C425" s="1">
        <v>45042</v>
      </c>
    </row>
    <row r="426" spans="2:3">
      <c r="B426">
        <v>53512820</v>
      </c>
      <c r="C426" s="1">
        <v>45042</v>
      </c>
    </row>
    <row r="427" spans="2:3">
      <c r="B427">
        <v>53513426</v>
      </c>
      <c r="C427" s="1">
        <v>45042</v>
      </c>
    </row>
    <row r="428" spans="2:3">
      <c r="B428">
        <v>53513311</v>
      </c>
      <c r="C428" s="1">
        <v>45042</v>
      </c>
    </row>
    <row r="429" spans="2:3">
      <c r="B429">
        <v>53536667</v>
      </c>
      <c r="C429" s="1">
        <v>45044</v>
      </c>
    </row>
    <row r="430" spans="2:3">
      <c r="B430">
        <v>53550182</v>
      </c>
      <c r="C430" s="1">
        <v>45044</v>
      </c>
    </row>
    <row r="431" spans="2:3">
      <c r="B431">
        <v>53565448</v>
      </c>
      <c r="C431" s="1">
        <v>45045</v>
      </c>
    </row>
    <row r="432" spans="2:3">
      <c r="B432">
        <v>53554127</v>
      </c>
      <c r="C432" s="1">
        <v>45045</v>
      </c>
    </row>
    <row r="433" spans="2:3">
      <c r="B433">
        <v>53561701</v>
      </c>
      <c r="C433" s="1">
        <v>45045</v>
      </c>
    </row>
    <row r="434" spans="2:3">
      <c r="B434">
        <v>53553088</v>
      </c>
      <c r="C434" s="1">
        <v>45045</v>
      </c>
    </row>
    <row r="435" spans="2:3">
      <c r="B435">
        <v>53552990</v>
      </c>
      <c r="C435" s="1">
        <v>45045</v>
      </c>
    </row>
    <row r="436" spans="2:3">
      <c r="B436">
        <v>53573468</v>
      </c>
      <c r="C436" s="1">
        <v>45046</v>
      </c>
    </row>
    <row r="437" spans="2:3">
      <c r="B437">
        <v>53607449</v>
      </c>
      <c r="C437" s="1">
        <v>45048</v>
      </c>
    </row>
    <row r="438" spans="2:3">
      <c r="B438">
        <v>53607076</v>
      </c>
      <c r="C438" s="1">
        <v>45048</v>
      </c>
    </row>
    <row r="439" spans="2:3">
      <c r="B439">
        <v>53594806</v>
      </c>
      <c r="C439" s="1">
        <v>45048</v>
      </c>
    </row>
    <row r="440" spans="2:3">
      <c r="B440">
        <v>53622227</v>
      </c>
      <c r="C440" s="1">
        <v>45049</v>
      </c>
    </row>
    <row r="441" spans="2:3">
      <c r="B441">
        <v>53637560</v>
      </c>
      <c r="C441" s="1">
        <v>45050</v>
      </c>
    </row>
    <row r="442" spans="2:3">
      <c r="B442">
        <v>53627153</v>
      </c>
      <c r="C442" s="1">
        <v>45050</v>
      </c>
    </row>
    <row r="443" spans="2:3">
      <c r="B443">
        <v>53649447</v>
      </c>
      <c r="C443" s="1">
        <v>45051</v>
      </c>
    </row>
    <row r="444" spans="2:3">
      <c r="B444">
        <v>53656155</v>
      </c>
      <c r="C444" s="1">
        <v>45052</v>
      </c>
    </row>
    <row r="445" spans="2:3">
      <c r="B445">
        <v>53656103</v>
      </c>
      <c r="C445" s="1">
        <v>45052</v>
      </c>
    </row>
    <row r="446" spans="2:3">
      <c r="B446">
        <v>53672345</v>
      </c>
      <c r="C446" s="1">
        <v>45053</v>
      </c>
    </row>
    <row r="447" spans="2:3">
      <c r="B447">
        <v>53690796</v>
      </c>
      <c r="C447" s="1">
        <v>45054</v>
      </c>
    </row>
    <row r="448" spans="2:3">
      <c r="B448">
        <v>53718854</v>
      </c>
      <c r="C448" s="1">
        <v>45054</v>
      </c>
    </row>
    <row r="449" spans="2:3">
      <c r="B449">
        <v>53721315</v>
      </c>
      <c r="C449" s="1">
        <v>45054</v>
      </c>
    </row>
    <row r="450" spans="2:3">
      <c r="B450">
        <v>53685989</v>
      </c>
      <c r="C450" s="1">
        <v>45054</v>
      </c>
    </row>
    <row r="451" spans="2:3">
      <c r="B451">
        <v>53722794</v>
      </c>
      <c r="C451" s="1">
        <v>45054</v>
      </c>
    </row>
    <row r="452" spans="2:3">
      <c r="B452">
        <v>53733219</v>
      </c>
      <c r="C452" s="1">
        <v>45054</v>
      </c>
    </row>
    <row r="453" spans="2:3">
      <c r="B453">
        <v>53735894</v>
      </c>
      <c r="C453" s="1">
        <v>45055</v>
      </c>
    </row>
    <row r="454" spans="2:3">
      <c r="B454">
        <v>53730993</v>
      </c>
      <c r="C454" s="1">
        <v>45055</v>
      </c>
    </row>
    <row r="455" spans="2:3">
      <c r="B455">
        <v>53753982</v>
      </c>
      <c r="C455" s="1">
        <v>45056</v>
      </c>
    </row>
    <row r="456" spans="2:3">
      <c r="B456">
        <v>53763144</v>
      </c>
      <c r="C456" s="1">
        <v>45056</v>
      </c>
    </row>
    <row r="457" spans="2:3">
      <c r="B457">
        <v>53778524</v>
      </c>
      <c r="C457" s="1">
        <v>45056</v>
      </c>
    </row>
    <row r="458" spans="2:3">
      <c r="B458">
        <v>53852237</v>
      </c>
      <c r="C458" s="1">
        <v>45058</v>
      </c>
    </row>
    <row r="459" spans="2:3">
      <c r="B459">
        <v>53846857</v>
      </c>
      <c r="C459" s="1">
        <v>45058</v>
      </c>
    </row>
    <row r="460" spans="2:3">
      <c r="B460">
        <v>53861756</v>
      </c>
      <c r="C460" s="1">
        <v>45058</v>
      </c>
    </row>
    <row r="461" spans="2:3">
      <c r="B461">
        <v>53846747</v>
      </c>
      <c r="C461" s="1">
        <v>45058</v>
      </c>
    </row>
    <row r="462" spans="2:3">
      <c r="B462">
        <v>53857600</v>
      </c>
      <c r="C462" s="1">
        <v>45058</v>
      </c>
    </row>
    <row r="463" spans="2:3">
      <c r="B463">
        <v>53892368</v>
      </c>
      <c r="C463" s="1">
        <v>45060</v>
      </c>
    </row>
    <row r="464" spans="2:3">
      <c r="B464">
        <v>53889440</v>
      </c>
      <c r="C464" s="1">
        <v>45060</v>
      </c>
    </row>
    <row r="465" spans="2:3">
      <c r="B465">
        <v>53936046</v>
      </c>
      <c r="C465" s="1">
        <v>45062</v>
      </c>
    </row>
    <row r="466" spans="2:3">
      <c r="B466">
        <v>53929659</v>
      </c>
      <c r="C466" s="1">
        <v>45062</v>
      </c>
    </row>
    <row r="467" spans="2:3">
      <c r="B467">
        <v>53930980</v>
      </c>
      <c r="C467" s="1">
        <v>45062</v>
      </c>
    </row>
    <row r="468" spans="2:3">
      <c r="B468">
        <v>53921182</v>
      </c>
      <c r="C468" s="1">
        <v>45062</v>
      </c>
    </row>
    <row r="469" spans="2:3">
      <c r="B469">
        <v>53929689</v>
      </c>
      <c r="C469" s="1">
        <v>45062</v>
      </c>
    </row>
    <row r="470" spans="2:3">
      <c r="B470">
        <v>53952656</v>
      </c>
      <c r="C470" s="1">
        <v>45064</v>
      </c>
    </row>
    <row r="471" spans="2:3">
      <c r="B471">
        <v>53959797</v>
      </c>
      <c r="C471" s="1">
        <v>45064</v>
      </c>
    </row>
    <row r="472" spans="2:3">
      <c r="B472">
        <v>53976265</v>
      </c>
      <c r="C472" s="1">
        <v>45065</v>
      </c>
    </row>
    <row r="473" spans="2:3">
      <c r="B473">
        <v>53966669</v>
      </c>
      <c r="C473" s="1">
        <v>45065</v>
      </c>
    </row>
    <row r="474" spans="2:3">
      <c r="B474">
        <v>53980367</v>
      </c>
      <c r="C474" s="1">
        <v>45065</v>
      </c>
    </row>
    <row r="475" spans="2:3">
      <c r="B475">
        <v>53983340</v>
      </c>
      <c r="C475" s="1">
        <v>45066</v>
      </c>
    </row>
    <row r="476" spans="2:3">
      <c r="B476">
        <v>53995865</v>
      </c>
      <c r="C476" s="1">
        <v>45066</v>
      </c>
    </row>
    <row r="477" spans="2:3">
      <c r="B477">
        <v>53998539</v>
      </c>
      <c r="C477" s="1">
        <v>45067</v>
      </c>
    </row>
    <row r="478" spans="2:3">
      <c r="B478">
        <v>54018758</v>
      </c>
      <c r="C478" s="1">
        <v>45068</v>
      </c>
    </row>
    <row r="479" spans="2:3">
      <c r="B479">
        <v>54035068</v>
      </c>
      <c r="C479" s="1">
        <v>45069</v>
      </c>
    </row>
    <row r="480" spans="2:3">
      <c r="B480">
        <v>54029424</v>
      </c>
      <c r="C480" s="1">
        <v>45069</v>
      </c>
    </row>
    <row r="481" spans="2:3">
      <c r="B481">
        <v>54047037</v>
      </c>
      <c r="C481" s="1">
        <v>45070</v>
      </c>
    </row>
    <row r="482" spans="2:3">
      <c r="B482">
        <v>54043438</v>
      </c>
      <c r="C482" s="1">
        <v>45070</v>
      </c>
    </row>
    <row r="483" spans="2:3">
      <c r="B483">
        <v>54054700</v>
      </c>
      <c r="C483" s="1">
        <v>45071</v>
      </c>
    </row>
    <row r="484" spans="2:3">
      <c r="B484">
        <v>54055075</v>
      </c>
      <c r="C484" s="1">
        <v>45071</v>
      </c>
    </row>
    <row r="485" spans="2:3">
      <c r="B485">
        <v>54074100</v>
      </c>
      <c r="C485" s="1">
        <v>45072</v>
      </c>
    </row>
    <row r="486" spans="2:3">
      <c r="B486">
        <v>54098177</v>
      </c>
      <c r="C486" s="1">
        <v>45074</v>
      </c>
    </row>
    <row r="487" spans="2:3">
      <c r="B487">
        <v>54125578</v>
      </c>
      <c r="C487" s="1">
        <v>45075</v>
      </c>
    </row>
    <row r="488" spans="2:3">
      <c r="B488">
        <v>54112578</v>
      </c>
      <c r="C488" s="1">
        <v>45075</v>
      </c>
    </row>
    <row r="489" spans="2:3">
      <c r="B489">
        <v>54123956</v>
      </c>
      <c r="C489" s="1">
        <v>45075</v>
      </c>
    </row>
    <row r="490" spans="2:3">
      <c r="B490">
        <v>54114812</v>
      </c>
      <c r="C490" s="1">
        <v>45075</v>
      </c>
    </row>
    <row r="491" spans="2:3">
      <c r="B491">
        <v>54147966</v>
      </c>
      <c r="C491" s="1">
        <v>45076</v>
      </c>
    </row>
    <row r="492" spans="2:3">
      <c r="B492">
        <v>54152886</v>
      </c>
      <c r="C492" s="1">
        <v>45077</v>
      </c>
    </row>
    <row r="493" spans="2:3">
      <c r="B493">
        <v>54175939</v>
      </c>
      <c r="C493" s="1">
        <v>45078</v>
      </c>
    </row>
    <row r="494" spans="2:3">
      <c r="B494">
        <v>54180108</v>
      </c>
      <c r="C494" s="1">
        <v>45078</v>
      </c>
    </row>
    <row r="495" spans="2:3">
      <c r="B495">
        <v>54184017</v>
      </c>
      <c r="C495" s="1">
        <v>45078</v>
      </c>
    </row>
    <row r="496" spans="2:3">
      <c r="B496">
        <v>54191054</v>
      </c>
      <c r="C496" s="1">
        <v>45079</v>
      </c>
    </row>
    <row r="497" spans="2:3">
      <c r="B497">
        <v>54193505</v>
      </c>
      <c r="C497" s="1">
        <v>45079</v>
      </c>
    </row>
    <row r="498" spans="2:3">
      <c r="B498">
        <v>54197475</v>
      </c>
      <c r="C498" s="1">
        <v>45079</v>
      </c>
    </row>
    <row r="499" spans="2:3">
      <c r="B499">
        <v>54222584</v>
      </c>
      <c r="C499" s="1">
        <v>45081</v>
      </c>
    </row>
    <row r="500" spans="2:3">
      <c r="B500">
        <v>54221736</v>
      </c>
      <c r="C500" s="1">
        <v>45081</v>
      </c>
    </row>
    <row r="501" spans="2:3">
      <c r="B501">
        <v>54221760</v>
      </c>
      <c r="C501" s="1">
        <v>45081</v>
      </c>
    </row>
    <row r="502" spans="2:3">
      <c r="B502">
        <v>54248951</v>
      </c>
      <c r="C502" s="1">
        <v>45082</v>
      </c>
    </row>
    <row r="503" spans="2:3">
      <c r="B503">
        <v>54233244</v>
      </c>
      <c r="C503" s="1">
        <v>45082</v>
      </c>
    </row>
    <row r="504" spans="2:3">
      <c r="B504">
        <v>54234575</v>
      </c>
      <c r="C504" s="1">
        <v>45082</v>
      </c>
    </row>
    <row r="505" spans="2:3">
      <c r="B505">
        <v>54253871</v>
      </c>
      <c r="C505" s="1">
        <v>45083</v>
      </c>
    </row>
    <row r="506" spans="2:3">
      <c r="B506">
        <v>54253745</v>
      </c>
      <c r="C506" s="1">
        <v>45083</v>
      </c>
    </row>
    <row r="507" spans="2:3">
      <c r="B507">
        <v>54252945</v>
      </c>
      <c r="C507" s="1">
        <v>45083</v>
      </c>
    </row>
    <row r="508" spans="2:3">
      <c r="B508">
        <v>54261728</v>
      </c>
      <c r="C508" s="1">
        <v>45083</v>
      </c>
    </row>
    <row r="509" spans="2:3">
      <c r="B509">
        <v>54262288</v>
      </c>
      <c r="C509" s="1">
        <v>45083</v>
      </c>
    </row>
    <row r="510" spans="2:3">
      <c r="B510">
        <v>54267671</v>
      </c>
      <c r="C510" s="1">
        <v>45084</v>
      </c>
    </row>
    <row r="511" spans="2:3">
      <c r="B511">
        <v>54269938</v>
      </c>
      <c r="C511" s="1">
        <v>45084</v>
      </c>
    </row>
    <row r="512" spans="2:3">
      <c r="B512">
        <v>54267687</v>
      </c>
      <c r="C512" s="1">
        <v>45084</v>
      </c>
    </row>
    <row r="513" spans="2:3">
      <c r="B513">
        <v>54276936</v>
      </c>
      <c r="C513" s="1">
        <v>45084</v>
      </c>
    </row>
    <row r="514" spans="2:3">
      <c r="B514">
        <v>54284791</v>
      </c>
      <c r="C514" s="1">
        <v>45085</v>
      </c>
    </row>
    <row r="515" spans="2:3">
      <c r="B515">
        <v>54298512</v>
      </c>
      <c r="C515" s="1">
        <v>45086</v>
      </c>
    </row>
    <row r="516" spans="2:3">
      <c r="B516">
        <v>54236812</v>
      </c>
      <c r="C516" s="1">
        <v>45087</v>
      </c>
    </row>
    <row r="517" spans="2:3">
      <c r="B517">
        <v>54336225</v>
      </c>
      <c r="C517" s="1">
        <v>45088</v>
      </c>
    </row>
    <row r="518" spans="2:3">
      <c r="B518">
        <v>54351543</v>
      </c>
      <c r="C518" s="1">
        <v>45089</v>
      </c>
    </row>
    <row r="519" spans="2:3">
      <c r="B519">
        <v>54354972</v>
      </c>
      <c r="C519" s="1">
        <v>45089</v>
      </c>
    </row>
    <row r="520" spans="2:3">
      <c r="B520">
        <v>54352456</v>
      </c>
      <c r="C520" s="1">
        <v>45089</v>
      </c>
    </row>
    <row r="521" spans="2:3">
      <c r="B521">
        <v>54346518</v>
      </c>
      <c r="C521" s="1">
        <v>45089</v>
      </c>
    </row>
    <row r="522" spans="2:3">
      <c r="B522">
        <v>54369729</v>
      </c>
      <c r="C522" s="1">
        <v>45090</v>
      </c>
    </row>
    <row r="523" spans="2:3">
      <c r="B523">
        <v>54358294</v>
      </c>
      <c r="C523" s="1">
        <v>45090</v>
      </c>
    </row>
    <row r="524" spans="2:3">
      <c r="B524">
        <v>54362457</v>
      </c>
      <c r="C524" s="1">
        <v>45090</v>
      </c>
    </row>
    <row r="525" spans="2:3">
      <c r="B525">
        <v>54367783</v>
      </c>
      <c r="C525" s="1">
        <v>45090</v>
      </c>
    </row>
    <row r="526" spans="2:3">
      <c r="B526">
        <v>54377942</v>
      </c>
      <c r="C526" s="1">
        <v>45091</v>
      </c>
    </row>
    <row r="527" spans="2:3">
      <c r="B527">
        <v>54383295</v>
      </c>
      <c r="C527" s="1">
        <v>45091</v>
      </c>
    </row>
    <row r="528" spans="2:3">
      <c r="B528">
        <v>54383988</v>
      </c>
      <c r="C528" s="1">
        <v>45091</v>
      </c>
    </row>
    <row r="529" spans="2:3">
      <c r="B529">
        <v>54377375</v>
      </c>
      <c r="C529" s="1">
        <v>45091</v>
      </c>
    </row>
    <row r="530" spans="2:3">
      <c r="B530">
        <v>54373635</v>
      </c>
      <c r="C530" s="1">
        <v>45091</v>
      </c>
    </row>
    <row r="531" spans="2:3">
      <c r="B531">
        <v>54377344</v>
      </c>
      <c r="C531" s="1">
        <v>45091</v>
      </c>
    </row>
    <row r="532" spans="2:3">
      <c r="B532">
        <v>54376628</v>
      </c>
      <c r="C532" s="1">
        <v>45091</v>
      </c>
    </row>
    <row r="533" spans="2:3">
      <c r="B533">
        <v>54372858</v>
      </c>
      <c r="C533" s="1">
        <v>45091</v>
      </c>
    </row>
    <row r="534" spans="2:3">
      <c r="B534">
        <v>54382906</v>
      </c>
      <c r="C534" s="1">
        <v>45091</v>
      </c>
    </row>
    <row r="535" spans="2:3">
      <c r="B535">
        <v>54387809</v>
      </c>
      <c r="C535" s="1">
        <v>45091</v>
      </c>
    </row>
    <row r="536" spans="2:3">
      <c r="B536">
        <v>54399117</v>
      </c>
      <c r="C536" s="1">
        <v>45092</v>
      </c>
    </row>
    <row r="537" spans="2:3">
      <c r="B537">
        <v>54391346</v>
      </c>
      <c r="C537" s="1">
        <v>45092</v>
      </c>
    </row>
    <row r="538" spans="2:3">
      <c r="B538">
        <v>54393602</v>
      </c>
      <c r="C538" s="1">
        <v>45092</v>
      </c>
    </row>
    <row r="539" spans="2:3">
      <c r="B539">
        <v>54414079</v>
      </c>
      <c r="C539" s="1">
        <v>45093</v>
      </c>
    </row>
    <row r="540" spans="2:3">
      <c r="B540">
        <v>54412904</v>
      </c>
      <c r="C540" s="1">
        <v>45093</v>
      </c>
    </row>
    <row r="541" spans="2:3">
      <c r="B541">
        <v>54456063</v>
      </c>
      <c r="C541" s="1">
        <v>45093</v>
      </c>
    </row>
    <row r="542" spans="2:3">
      <c r="B542">
        <v>54396781</v>
      </c>
      <c r="C542" s="1">
        <v>45093</v>
      </c>
    </row>
    <row r="543" spans="2:3">
      <c r="B543">
        <v>54430113</v>
      </c>
      <c r="C543" s="1">
        <v>45093</v>
      </c>
    </row>
    <row r="544" spans="2:3">
      <c r="B544">
        <v>54421633</v>
      </c>
      <c r="C544" s="1">
        <v>45093</v>
      </c>
    </row>
    <row r="545" spans="2:3">
      <c r="B545">
        <v>54420513</v>
      </c>
      <c r="C545" s="1">
        <v>45093</v>
      </c>
    </row>
    <row r="546" spans="2:3">
      <c r="B546">
        <v>54414074</v>
      </c>
      <c r="C546" s="1">
        <v>45093</v>
      </c>
    </row>
    <row r="547" spans="2:3">
      <c r="B547">
        <v>54422509</v>
      </c>
      <c r="C547" s="1">
        <v>45094</v>
      </c>
    </row>
    <row r="548" spans="2:3">
      <c r="B548">
        <v>54455503</v>
      </c>
      <c r="C548" s="1">
        <v>45095</v>
      </c>
    </row>
    <row r="549" spans="2:3">
      <c r="B549">
        <v>54363109</v>
      </c>
      <c r="C549" s="1">
        <v>45095</v>
      </c>
    </row>
    <row r="550" spans="2:3">
      <c r="B550">
        <v>54423437</v>
      </c>
      <c r="C550" s="1">
        <v>45095</v>
      </c>
    </row>
    <row r="551" spans="2:3">
      <c r="B551">
        <v>54390582</v>
      </c>
      <c r="C551" s="1">
        <v>45095</v>
      </c>
    </row>
    <row r="552" spans="2:3">
      <c r="B552">
        <v>54442847</v>
      </c>
      <c r="C552" s="1">
        <v>45095</v>
      </c>
    </row>
    <row r="553" spans="2:3">
      <c r="B553">
        <v>54383724</v>
      </c>
      <c r="C553" s="1">
        <v>45095</v>
      </c>
    </row>
    <row r="554" spans="2:3">
      <c r="B554">
        <v>54466423</v>
      </c>
      <c r="C554" s="1">
        <v>45096</v>
      </c>
    </row>
    <row r="555" spans="2:3">
      <c r="B555">
        <v>54471544</v>
      </c>
      <c r="C555" s="1">
        <v>45096</v>
      </c>
    </row>
    <row r="556" spans="2:3">
      <c r="B556">
        <v>54452146</v>
      </c>
      <c r="C556" s="1">
        <v>45096</v>
      </c>
    </row>
    <row r="557" spans="2:3">
      <c r="B557">
        <v>54479051</v>
      </c>
      <c r="C557" s="1">
        <v>45097</v>
      </c>
    </row>
    <row r="558" spans="2:3">
      <c r="B558">
        <v>54482060</v>
      </c>
      <c r="C558" s="1">
        <v>45097</v>
      </c>
    </row>
    <row r="559" spans="2:3">
      <c r="B559">
        <v>54481807</v>
      </c>
      <c r="C559" s="1">
        <v>45097</v>
      </c>
    </row>
    <row r="560" spans="2:3">
      <c r="B560">
        <v>54482321</v>
      </c>
      <c r="C560" s="1">
        <v>45097</v>
      </c>
    </row>
    <row r="561" spans="2:3">
      <c r="B561">
        <v>54481522</v>
      </c>
      <c r="C561" s="1">
        <v>45097</v>
      </c>
    </row>
    <row r="562" spans="2:3">
      <c r="B562">
        <v>54498645</v>
      </c>
      <c r="C562" s="1">
        <v>45098</v>
      </c>
    </row>
    <row r="563" spans="2:3">
      <c r="B563">
        <v>54497423</v>
      </c>
      <c r="C563" s="1">
        <v>45098</v>
      </c>
    </row>
    <row r="564" spans="2:3">
      <c r="B564">
        <v>54502840</v>
      </c>
      <c r="C564" s="1">
        <v>45098</v>
      </c>
    </row>
    <row r="565" spans="2:3">
      <c r="B565">
        <v>54497127</v>
      </c>
      <c r="C565" s="1">
        <v>45098</v>
      </c>
    </row>
    <row r="566" spans="2:3">
      <c r="B566">
        <v>54495991</v>
      </c>
      <c r="C566" s="1">
        <v>45098</v>
      </c>
    </row>
    <row r="567" spans="2:3">
      <c r="B567">
        <v>54498538</v>
      </c>
      <c r="C567" s="1">
        <v>45098</v>
      </c>
    </row>
    <row r="568" spans="2:3">
      <c r="B568">
        <v>54490151</v>
      </c>
      <c r="C568" s="1">
        <v>45098</v>
      </c>
    </row>
    <row r="569" spans="2:3">
      <c r="B569">
        <v>54492325</v>
      </c>
      <c r="C569" s="1">
        <v>45098</v>
      </c>
    </row>
    <row r="570" spans="2:3">
      <c r="B570">
        <v>54522713</v>
      </c>
      <c r="C570" s="1">
        <v>45099</v>
      </c>
    </row>
    <row r="571" spans="2:3">
      <c r="B571">
        <v>54505215</v>
      </c>
      <c r="C571" s="1">
        <v>45099</v>
      </c>
    </row>
    <row r="572" spans="2:3">
      <c r="B572">
        <v>54507153</v>
      </c>
      <c r="C572" s="1">
        <v>45099</v>
      </c>
    </row>
    <row r="573" spans="2:3">
      <c r="B573">
        <v>54544240</v>
      </c>
      <c r="C573" s="1">
        <v>45100</v>
      </c>
    </row>
    <row r="574" spans="2:3">
      <c r="B574">
        <v>54561703</v>
      </c>
      <c r="C574" s="1">
        <v>45101</v>
      </c>
    </row>
    <row r="575" spans="2:3">
      <c r="B575">
        <v>54552874</v>
      </c>
      <c r="C575" s="1">
        <v>45101</v>
      </c>
    </row>
    <row r="576" spans="2:3">
      <c r="B576">
        <v>54552987</v>
      </c>
      <c r="C576" s="1">
        <v>45101</v>
      </c>
    </row>
    <row r="577" spans="2:3">
      <c r="B577">
        <v>54573420</v>
      </c>
      <c r="C577" s="1">
        <v>45102</v>
      </c>
    </row>
    <row r="578" spans="2:3">
      <c r="B578">
        <v>54562613</v>
      </c>
      <c r="C578" s="1">
        <v>45102</v>
      </c>
    </row>
    <row r="579" spans="2:3">
      <c r="B579">
        <v>54569270</v>
      </c>
      <c r="C579" s="1">
        <v>45102</v>
      </c>
    </row>
    <row r="580" spans="2:3">
      <c r="B580">
        <v>54572858</v>
      </c>
      <c r="C580" s="1">
        <v>45102</v>
      </c>
    </row>
    <row r="581" spans="2:3">
      <c r="B581">
        <v>54574307</v>
      </c>
      <c r="C581" s="1">
        <v>45102</v>
      </c>
    </row>
    <row r="582" spans="2:3">
      <c r="B582">
        <v>54564058</v>
      </c>
      <c r="C582" s="1">
        <v>45102</v>
      </c>
    </row>
    <row r="583" spans="2:3">
      <c r="B583">
        <v>54566989</v>
      </c>
      <c r="C583" s="1">
        <v>45102</v>
      </c>
    </row>
    <row r="584" spans="2:3">
      <c r="B584">
        <v>54571871</v>
      </c>
      <c r="C584" s="1">
        <v>45102</v>
      </c>
    </row>
    <row r="585" spans="2:3">
      <c r="B585">
        <v>54577860</v>
      </c>
      <c r="C585" s="1">
        <v>45103</v>
      </c>
    </row>
    <row r="586" spans="2:3">
      <c r="B586">
        <v>54578868</v>
      </c>
      <c r="C586" s="1">
        <v>45103</v>
      </c>
    </row>
    <row r="587" spans="2:3">
      <c r="B587">
        <v>54659592</v>
      </c>
      <c r="C587" s="1">
        <v>45104</v>
      </c>
    </row>
    <row r="588" spans="2:3">
      <c r="B588">
        <v>54656969</v>
      </c>
      <c r="C588" s="1">
        <v>45104</v>
      </c>
    </row>
    <row r="589" spans="2:3">
      <c r="B589">
        <v>54605556</v>
      </c>
      <c r="C589" s="1">
        <v>45104</v>
      </c>
    </row>
    <row r="590" spans="2:3">
      <c r="B590">
        <v>54593464</v>
      </c>
      <c r="C590" s="1">
        <v>45104</v>
      </c>
    </row>
    <row r="591" spans="2:3">
      <c r="B591">
        <v>54666837</v>
      </c>
      <c r="C591" s="1">
        <v>45105</v>
      </c>
    </row>
    <row r="592" spans="2:3">
      <c r="B592">
        <v>54664231</v>
      </c>
      <c r="C592" s="1">
        <v>45105</v>
      </c>
    </row>
    <row r="593" spans="2:3">
      <c r="B593">
        <v>54112578</v>
      </c>
      <c r="C593" s="1">
        <v>45109</v>
      </c>
    </row>
    <row r="594" spans="2:3">
      <c r="B594">
        <v>54123956</v>
      </c>
      <c r="C594" s="1">
        <v>45109</v>
      </c>
    </row>
    <row r="595" spans="2:3">
      <c r="B595">
        <v>54152886</v>
      </c>
      <c r="C595" s="1">
        <v>45109</v>
      </c>
    </row>
    <row r="596" spans="2:3">
      <c r="B596">
        <v>54253871</v>
      </c>
      <c r="C596" s="1">
        <v>45109</v>
      </c>
    </row>
    <row r="597" spans="2:3">
      <c r="B597">
        <v>54180108</v>
      </c>
      <c r="C597" s="1">
        <v>45109</v>
      </c>
    </row>
    <row r="598" spans="2:3">
      <c r="B598">
        <v>54222584</v>
      </c>
      <c r="C598" s="1">
        <v>45109</v>
      </c>
    </row>
    <row r="599" spans="2:3">
      <c r="B599">
        <v>54253745</v>
      </c>
      <c r="C599" s="1">
        <v>45109</v>
      </c>
    </row>
    <row r="600" spans="2:3">
      <c r="B600">
        <v>54175939</v>
      </c>
      <c r="C600" s="1">
        <v>45110</v>
      </c>
    </row>
    <row r="601" spans="2:3">
      <c r="B601">
        <v>54248951</v>
      </c>
      <c r="C601" s="1">
        <v>45110</v>
      </c>
    </row>
    <row r="602" spans="2:3">
      <c r="B602">
        <v>54233244</v>
      </c>
      <c r="C602" s="1">
        <v>45110</v>
      </c>
    </row>
    <row r="603" spans="2:3">
      <c r="B603">
        <v>54191054</v>
      </c>
      <c r="C603" s="1">
        <v>45110</v>
      </c>
    </row>
    <row r="604" spans="2:3">
      <c r="B604">
        <v>54383295</v>
      </c>
      <c r="C604" s="1">
        <v>45110</v>
      </c>
    </row>
    <row r="605" spans="2:3">
      <c r="B605">
        <v>54267671</v>
      </c>
      <c r="C605" s="1">
        <v>45110</v>
      </c>
    </row>
    <row r="606" spans="2:3">
      <c r="B606">
        <v>54147966</v>
      </c>
      <c r="C606" s="1">
        <v>45111</v>
      </c>
    </row>
    <row r="607" spans="2:3">
      <c r="B607">
        <v>54221760</v>
      </c>
      <c r="C607" s="1">
        <v>45111</v>
      </c>
    </row>
    <row r="608" spans="2:3">
      <c r="B608">
        <v>54193505</v>
      </c>
      <c r="C608" s="1">
        <v>45111</v>
      </c>
    </row>
    <row r="609" spans="2:3">
      <c r="B609">
        <v>54284791</v>
      </c>
      <c r="C609" s="1">
        <v>45111</v>
      </c>
    </row>
    <row r="610" spans="2:3">
      <c r="B610">
        <v>54252945</v>
      </c>
      <c r="C610" s="1">
        <v>45112</v>
      </c>
    </row>
    <row r="611" spans="2:3">
      <c r="B611">
        <v>54197475</v>
      </c>
      <c r="C611" s="1">
        <v>45112</v>
      </c>
    </row>
    <row r="612" spans="2:3">
      <c r="B612">
        <v>54236812</v>
      </c>
      <c r="C612" s="1">
        <v>45113</v>
      </c>
    </row>
    <row r="613" spans="2:3">
      <c r="B613">
        <v>54377942</v>
      </c>
      <c r="C613" s="1">
        <v>45113</v>
      </c>
    </row>
    <row r="614" spans="2:3">
      <c r="B614">
        <v>54336225</v>
      </c>
      <c r="C614" s="1">
        <v>45113</v>
      </c>
    </row>
    <row r="615" spans="2:3">
      <c r="B615">
        <v>54351543</v>
      </c>
      <c r="C615" s="1">
        <v>45113</v>
      </c>
    </row>
    <row r="616" spans="2:3">
      <c r="B616">
        <v>54261728</v>
      </c>
      <c r="C616" s="1">
        <v>45114</v>
      </c>
    </row>
    <row r="617" spans="2:3">
      <c r="B617">
        <v>54262288</v>
      </c>
      <c r="C617" s="1">
        <v>45114</v>
      </c>
    </row>
    <row r="618" spans="2:3">
      <c r="B618">
        <v>54383988</v>
      </c>
      <c r="C618" s="1">
        <v>45114</v>
      </c>
    </row>
    <row r="619" spans="2:3">
      <c r="B619">
        <v>54376628</v>
      </c>
      <c r="C619" s="1">
        <v>45114</v>
      </c>
    </row>
    <row r="620" spans="2:3">
      <c r="B620">
        <v>54372858</v>
      </c>
      <c r="C620" s="1">
        <v>45114</v>
      </c>
    </row>
    <row r="621" spans="2:3">
      <c r="B621">
        <v>54354972</v>
      </c>
      <c r="C621" s="1">
        <v>45117</v>
      </c>
    </row>
    <row r="622" spans="2:3">
      <c r="B622">
        <v>54184017</v>
      </c>
      <c r="C622" s="1">
        <v>45117</v>
      </c>
    </row>
    <row r="623" spans="2:3">
      <c r="B623">
        <v>54377375</v>
      </c>
      <c r="C623" s="1">
        <v>45117</v>
      </c>
    </row>
    <row r="624" spans="2:3">
      <c r="B624">
        <v>54269938</v>
      </c>
      <c r="C624" s="1">
        <v>45117</v>
      </c>
    </row>
    <row r="625" spans="2:3">
      <c r="B625">
        <v>54352456</v>
      </c>
      <c r="C625" s="1">
        <v>45117</v>
      </c>
    </row>
    <row r="626" spans="2:3">
      <c r="B626">
        <v>54399117</v>
      </c>
      <c r="C626" s="1">
        <v>45117</v>
      </c>
    </row>
    <row r="627" spans="2:3">
      <c r="B627">
        <v>54391346</v>
      </c>
      <c r="C627" s="1">
        <v>45118</v>
      </c>
    </row>
    <row r="628" spans="2:3">
      <c r="B628">
        <v>54373635</v>
      </c>
      <c r="C628" s="1">
        <v>45118</v>
      </c>
    </row>
    <row r="629" spans="2:3">
      <c r="B629">
        <v>54369729</v>
      </c>
      <c r="C629" s="1">
        <v>45119</v>
      </c>
    </row>
    <row r="630" spans="2:3">
      <c r="B630">
        <v>54377344</v>
      </c>
      <c r="C630" s="1">
        <v>45119</v>
      </c>
    </row>
    <row r="631" spans="2:3">
      <c r="B631">
        <v>54234575</v>
      </c>
      <c r="C631" s="1">
        <v>45119</v>
      </c>
    </row>
    <row r="632" spans="2:3">
      <c r="B632">
        <v>54393602</v>
      </c>
      <c r="C632" s="1">
        <v>45119</v>
      </c>
    </row>
    <row r="633" spans="2:3">
      <c r="B633">
        <v>54363109</v>
      </c>
      <c r="C633" s="1">
        <v>45119</v>
      </c>
    </row>
    <row r="634" spans="2:3">
      <c r="B634">
        <v>54221736</v>
      </c>
      <c r="C634" s="1">
        <v>45120</v>
      </c>
    </row>
    <row r="635" spans="2:3">
      <c r="B635">
        <v>54267687</v>
      </c>
      <c r="C635" s="1">
        <v>45120</v>
      </c>
    </row>
    <row r="636" spans="2:3">
      <c r="B636">
        <v>54358294</v>
      </c>
      <c r="C636" s="1">
        <v>45120</v>
      </c>
    </row>
    <row r="637" spans="2:3">
      <c r="B637">
        <v>54362457</v>
      </c>
      <c r="C637" s="1">
        <v>45120</v>
      </c>
    </row>
    <row r="638" spans="2:3">
      <c r="B638">
        <v>54382906</v>
      </c>
      <c r="C638" s="1">
        <v>45120</v>
      </c>
    </row>
    <row r="639" spans="2:3">
      <c r="B639">
        <v>54276936</v>
      </c>
      <c r="C639" s="1">
        <v>45120</v>
      </c>
    </row>
    <row r="640" spans="2:3">
      <c r="B640">
        <v>54346518</v>
      </c>
      <c r="C640" s="1">
        <v>45121</v>
      </c>
    </row>
    <row r="641" spans="2:3">
      <c r="B641">
        <v>54412904</v>
      </c>
      <c r="C641" s="1">
        <v>45121</v>
      </c>
    </row>
    <row r="642" spans="2:3">
      <c r="B642">
        <v>54466423</v>
      </c>
      <c r="C642" s="1">
        <v>45121</v>
      </c>
    </row>
    <row r="643" spans="2:3">
      <c r="B643">
        <v>54498645</v>
      </c>
      <c r="C643" s="1">
        <v>45121</v>
      </c>
    </row>
    <row r="644" spans="2:3">
      <c r="B644">
        <v>54367783</v>
      </c>
      <c r="C644" s="1">
        <v>45122</v>
      </c>
    </row>
    <row r="645" spans="2:3">
      <c r="B645">
        <v>54414079</v>
      </c>
      <c r="C645" s="1">
        <v>45122</v>
      </c>
    </row>
    <row r="646" spans="2:3">
      <c r="B646">
        <v>54387809</v>
      </c>
      <c r="C646" s="1">
        <v>45122</v>
      </c>
    </row>
    <row r="647" spans="2:3">
      <c r="B647">
        <v>54114812</v>
      </c>
      <c r="C647" s="1">
        <v>45124</v>
      </c>
    </row>
    <row r="648" spans="2:3">
      <c r="B648">
        <v>54497423</v>
      </c>
      <c r="C648" s="1">
        <v>45124</v>
      </c>
    </row>
    <row r="649" spans="2:3">
      <c r="B649">
        <v>54502840</v>
      </c>
      <c r="C649" s="1">
        <v>45124</v>
      </c>
    </row>
    <row r="650" spans="2:3">
      <c r="B650">
        <v>54471544</v>
      </c>
      <c r="C650" s="1">
        <v>45124</v>
      </c>
    </row>
    <row r="651" spans="2:3">
      <c r="B651">
        <v>54456063</v>
      </c>
      <c r="C651" s="1">
        <v>45124</v>
      </c>
    </row>
    <row r="652" spans="2:3">
      <c r="B652">
        <v>54497127</v>
      </c>
      <c r="C652" s="1">
        <v>45124</v>
      </c>
    </row>
    <row r="653" spans="2:3">
      <c r="B653">
        <v>54455503</v>
      </c>
      <c r="C653" s="1">
        <v>45124</v>
      </c>
    </row>
    <row r="654" spans="2:3">
      <c r="B654">
        <v>54422509</v>
      </c>
      <c r="C654" s="1">
        <v>45124</v>
      </c>
    </row>
    <row r="655" spans="2:3">
      <c r="B655">
        <v>54452146</v>
      </c>
      <c r="C655" s="1">
        <v>45124</v>
      </c>
    </row>
    <row r="656" spans="2:3">
      <c r="B656">
        <v>54396781</v>
      </c>
      <c r="C656" s="1">
        <v>45124</v>
      </c>
    </row>
    <row r="657" spans="2:3">
      <c r="B657">
        <v>54430113</v>
      </c>
      <c r="C657" s="1">
        <v>45125</v>
      </c>
    </row>
    <row r="658" spans="2:3">
      <c r="B658">
        <v>54421633</v>
      </c>
      <c r="C658" s="1">
        <v>45125</v>
      </c>
    </row>
    <row r="659" spans="2:3">
      <c r="B659">
        <v>54479051</v>
      </c>
      <c r="C659" s="1">
        <v>45125</v>
      </c>
    </row>
    <row r="660" spans="2:3">
      <c r="B660">
        <v>54482060</v>
      </c>
      <c r="C660" s="1">
        <v>45125</v>
      </c>
    </row>
    <row r="661" spans="2:3">
      <c r="B661">
        <v>54423437</v>
      </c>
      <c r="C661" s="1">
        <v>45126</v>
      </c>
    </row>
    <row r="662" spans="2:3">
      <c r="B662">
        <v>54390582</v>
      </c>
      <c r="C662" s="1">
        <v>45126</v>
      </c>
    </row>
    <row r="663" spans="2:3">
      <c r="B663">
        <v>54420513</v>
      </c>
      <c r="C663" s="1">
        <v>45126</v>
      </c>
    </row>
    <row r="664" spans="2:3">
      <c r="B664">
        <v>54481807</v>
      </c>
      <c r="C664" s="1">
        <v>45126</v>
      </c>
    </row>
    <row r="665" spans="2:3">
      <c r="B665">
        <v>54442847</v>
      </c>
      <c r="C665" s="1">
        <v>45126</v>
      </c>
    </row>
    <row r="666" spans="2:3">
      <c r="B666">
        <v>54383724</v>
      </c>
      <c r="C666" s="1">
        <v>45126</v>
      </c>
    </row>
    <row r="667" spans="2:3">
      <c r="B667">
        <v>54495991</v>
      </c>
      <c r="C667" s="1">
        <v>45126</v>
      </c>
    </row>
    <row r="668" spans="2:3">
      <c r="B668">
        <v>54498538</v>
      </c>
      <c r="C668" s="1">
        <v>45127</v>
      </c>
    </row>
    <row r="669" spans="2:3">
      <c r="B669">
        <v>54414074</v>
      </c>
      <c r="C669" s="1">
        <v>45127</v>
      </c>
    </row>
    <row r="670" spans="2:3">
      <c r="B670">
        <v>54490151</v>
      </c>
      <c r="C670" s="1">
        <v>45127</v>
      </c>
    </row>
    <row r="671" spans="2:3">
      <c r="B671">
        <v>54577860</v>
      </c>
      <c r="C671" s="1">
        <v>45127</v>
      </c>
    </row>
    <row r="672" spans="2:3">
      <c r="B672">
        <v>54578868</v>
      </c>
      <c r="C672" s="1">
        <v>45127</v>
      </c>
    </row>
    <row r="673" spans="2:3">
      <c r="B673">
        <v>54573420</v>
      </c>
      <c r="C673" s="1">
        <v>45127</v>
      </c>
    </row>
    <row r="674" spans="2:3">
      <c r="B674">
        <v>54561703</v>
      </c>
      <c r="C674" s="1">
        <v>45127</v>
      </c>
    </row>
    <row r="675" spans="2:3">
      <c r="B675">
        <v>54482321</v>
      </c>
      <c r="C675" s="1">
        <v>45127</v>
      </c>
    </row>
    <row r="676" spans="2:3">
      <c r="B676">
        <v>54562613</v>
      </c>
      <c r="C676" s="1">
        <v>45127</v>
      </c>
    </row>
    <row r="677" spans="2:3">
      <c r="B677">
        <v>54569270</v>
      </c>
      <c r="C677" s="1">
        <v>45127</v>
      </c>
    </row>
    <row r="678" spans="2:3">
      <c r="B678">
        <v>54659592</v>
      </c>
      <c r="C678" s="1">
        <v>45127</v>
      </c>
    </row>
    <row r="679" spans="2:3">
      <c r="B679">
        <v>54656969</v>
      </c>
      <c r="C679" s="1">
        <v>45127</v>
      </c>
    </row>
    <row r="680" spans="2:3">
      <c r="B680">
        <v>54564058</v>
      </c>
      <c r="C680" s="1">
        <v>45127</v>
      </c>
    </row>
    <row r="681" spans="2:3">
      <c r="B681">
        <v>54522713</v>
      </c>
      <c r="C681" s="1">
        <v>45128</v>
      </c>
    </row>
    <row r="682" spans="2:3">
      <c r="B682">
        <v>54572858</v>
      </c>
      <c r="C682" s="1">
        <v>45128</v>
      </c>
    </row>
    <row r="683" spans="2:3">
      <c r="B683">
        <v>54574307</v>
      </c>
      <c r="C683" s="1">
        <v>45128</v>
      </c>
    </row>
    <row r="684" spans="2:3">
      <c r="B684">
        <v>54605556</v>
      </c>
      <c r="C684" s="1">
        <v>45128</v>
      </c>
    </row>
    <row r="685" spans="2:3">
      <c r="B685">
        <v>54666837</v>
      </c>
      <c r="C685" s="1">
        <v>45128</v>
      </c>
    </row>
    <row r="686" spans="2:3">
      <c r="B686">
        <v>54505215</v>
      </c>
      <c r="C686" s="1">
        <v>45128</v>
      </c>
    </row>
    <row r="687" spans="2:3">
      <c r="B687">
        <v>54593464</v>
      </c>
      <c r="C687" s="1">
        <v>45128</v>
      </c>
    </row>
    <row r="688" spans="2:3">
      <c r="B688">
        <v>54664231</v>
      </c>
      <c r="C688" s="1">
        <v>45128</v>
      </c>
    </row>
    <row r="689" spans="2:3">
      <c r="B689">
        <v>54552874</v>
      </c>
      <c r="C689" s="1">
        <v>45129</v>
      </c>
    </row>
    <row r="690" spans="2:3">
      <c r="B690">
        <v>54552987</v>
      </c>
      <c r="C690" s="1">
        <v>45129</v>
      </c>
    </row>
    <row r="691" spans="2:3">
      <c r="B691">
        <v>54544240</v>
      </c>
      <c r="C691" s="1">
        <v>45129</v>
      </c>
    </row>
    <row r="692" spans="2:3">
      <c r="B692">
        <v>54566989</v>
      </c>
      <c r="C692" s="1">
        <v>45131</v>
      </c>
    </row>
    <row r="693" spans="2:3">
      <c r="B693">
        <v>54298512</v>
      </c>
      <c r="C693" s="1">
        <v>45131</v>
      </c>
    </row>
    <row r="694" spans="2:3">
      <c r="B694">
        <v>54507153</v>
      </c>
      <c r="C694" s="1">
        <v>45131</v>
      </c>
    </row>
    <row r="695" spans="2:3">
      <c r="B695">
        <v>54481522</v>
      </c>
      <c r="C695" s="1">
        <v>45131</v>
      </c>
    </row>
    <row r="696" spans="2:3">
      <c r="B696">
        <v>54571871</v>
      </c>
      <c r="C696" s="1">
        <v>45131</v>
      </c>
    </row>
    <row r="697" spans="2:3">
      <c r="B697">
        <v>54492325</v>
      </c>
      <c r="C697" s="1">
        <v>45131</v>
      </c>
    </row>
  </sheetData>
  <autoFilter ref="B1:C697" xr:uid="{5A67D061-D743-4623-9A88-DC00A00B7DF5}">
    <sortState xmlns:xlrd2="http://schemas.microsoft.com/office/spreadsheetml/2017/richdata2" ref="B2:C697">
      <sortCondition ref="C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2335-AB59-4B67-904B-5B451A70D693}">
  <dimension ref="A1:R54"/>
  <sheetViews>
    <sheetView showGridLines="0" workbookViewId="0"/>
  </sheetViews>
  <sheetFormatPr defaultRowHeight="15"/>
  <cols>
    <col min="3" max="3" width="15.85546875" customWidth="1"/>
    <col min="4" max="7" width="13.5703125" hidden="1" customWidth="1"/>
    <col min="8" max="8" width="0" hidden="1" customWidth="1"/>
  </cols>
  <sheetData>
    <row r="1" spans="1:18">
      <c r="A1" s="25" t="s">
        <v>112</v>
      </c>
      <c r="B1" s="26" t="s">
        <v>113</v>
      </c>
      <c r="C1" s="26" t="s">
        <v>114</v>
      </c>
      <c r="D1" s="31">
        <v>44866</v>
      </c>
      <c r="E1" s="27" t="s">
        <v>115</v>
      </c>
      <c r="F1" s="32">
        <v>44896</v>
      </c>
      <c r="G1" s="28" t="s">
        <v>116</v>
      </c>
      <c r="H1" s="32"/>
      <c r="I1" s="34">
        <v>44896</v>
      </c>
      <c r="J1" s="34">
        <v>44958</v>
      </c>
    </row>
    <row r="2" spans="1:18">
      <c r="A2" s="29">
        <v>1</v>
      </c>
      <c r="B2" s="29">
        <v>200</v>
      </c>
      <c r="C2" s="29" t="str">
        <f>A2&amp;"-"&amp;B2</f>
        <v>1-200</v>
      </c>
      <c r="D2" s="29">
        <v>110</v>
      </c>
      <c r="E2" s="30">
        <v>0.55000000000000004</v>
      </c>
      <c r="F2" s="29">
        <v>80</v>
      </c>
      <c r="G2" s="33">
        <v>0.4</v>
      </c>
      <c r="H2" s="30">
        <v>0.4</v>
      </c>
      <c r="I2" s="37">
        <f>G2-E2</f>
        <v>-0.15000000000000002</v>
      </c>
      <c r="J2" s="35">
        <f>H2-G2</f>
        <v>0</v>
      </c>
      <c r="O2" s="96">
        <v>45017</v>
      </c>
      <c r="P2" s="80">
        <v>2</v>
      </c>
      <c r="Q2" s="80">
        <v>2</v>
      </c>
      <c r="R2" t="s">
        <v>117</v>
      </c>
    </row>
    <row r="3" spans="1:18">
      <c r="A3" s="29">
        <v>201</v>
      </c>
      <c r="B3" s="29">
        <v>400</v>
      </c>
      <c r="C3" s="29" t="str">
        <f t="shared" ref="C3:C23" si="0">A3&amp;"-"&amp;B3</f>
        <v>201-400</v>
      </c>
      <c r="D3" s="29">
        <v>152</v>
      </c>
      <c r="E3" s="30">
        <v>0.38</v>
      </c>
      <c r="F3" s="29">
        <v>80</v>
      </c>
      <c r="G3" s="33">
        <v>0.2</v>
      </c>
      <c r="H3" s="30">
        <v>0.18</v>
      </c>
      <c r="I3" s="37">
        <f t="shared" ref="I3:I23" si="1">G3-E3</f>
        <v>-0.18</v>
      </c>
      <c r="J3" s="36">
        <f t="shared" ref="J3:J23" si="2">H3-G3</f>
        <v>-2.0000000000000018E-2</v>
      </c>
      <c r="O3" s="96">
        <v>45019</v>
      </c>
      <c r="P3" s="80">
        <v>4</v>
      </c>
      <c r="Q3" s="80">
        <v>3</v>
      </c>
    </row>
    <row r="4" spans="1:18">
      <c r="A4" s="29">
        <v>401</v>
      </c>
      <c r="B4" s="29">
        <v>600</v>
      </c>
      <c r="C4" s="29" t="str">
        <f t="shared" si="0"/>
        <v>401-600</v>
      </c>
      <c r="D4" s="29">
        <v>282</v>
      </c>
      <c r="E4" s="30">
        <v>0.47</v>
      </c>
      <c r="F4" s="29">
        <v>80</v>
      </c>
      <c r="G4" s="33">
        <v>0.13</v>
      </c>
      <c r="H4" s="30">
        <f>G4</f>
        <v>0.13</v>
      </c>
      <c r="I4" s="37">
        <f t="shared" si="1"/>
        <v>-0.33999999999999997</v>
      </c>
      <c r="J4" s="35">
        <f t="shared" si="2"/>
        <v>0</v>
      </c>
      <c r="O4" s="96">
        <v>45020</v>
      </c>
      <c r="P4" s="80">
        <v>12</v>
      </c>
      <c r="Q4" s="80">
        <v>12</v>
      </c>
    </row>
    <row r="5" spans="1:18">
      <c r="A5" s="29">
        <v>601</v>
      </c>
      <c r="B5" s="29">
        <v>800</v>
      </c>
      <c r="C5" s="29" t="str">
        <f t="shared" si="0"/>
        <v>601-800</v>
      </c>
      <c r="D5" s="29">
        <v>176</v>
      </c>
      <c r="E5" s="30">
        <v>0.22</v>
      </c>
      <c r="F5" s="29">
        <v>80</v>
      </c>
      <c r="G5" s="33">
        <v>0.1</v>
      </c>
      <c r="H5" s="30">
        <f t="shared" ref="H5:H23" si="3">G5</f>
        <v>0.1</v>
      </c>
      <c r="I5" s="37">
        <f t="shared" si="1"/>
        <v>-0.12</v>
      </c>
      <c r="J5" s="35">
        <f t="shared" si="2"/>
        <v>0</v>
      </c>
      <c r="O5" s="96">
        <v>45021</v>
      </c>
      <c r="P5" s="80">
        <v>4</v>
      </c>
      <c r="Q5" s="80">
        <v>4</v>
      </c>
    </row>
    <row r="6" spans="1:18">
      <c r="A6" s="29">
        <v>801</v>
      </c>
      <c r="B6" s="29">
        <v>1000</v>
      </c>
      <c r="C6" s="29" t="str">
        <f t="shared" si="0"/>
        <v>801-1000</v>
      </c>
      <c r="D6" s="29">
        <v>110</v>
      </c>
      <c r="E6" s="30">
        <v>0.11</v>
      </c>
      <c r="F6" s="29">
        <v>110</v>
      </c>
      <c r="G6" s="30">
        <v>0.11</v>
      </c>
      <c r="H6" s="30">
        <f t="shared" si="3"/>
        <v>0.11</v>
      </c>
      <c r="I6" s="35">
        <f t="shared" si="1"/>
        <v>0</v>
      </c>
      <c r="J6" s="35">
        <f t="shared" si="2"/>
        <v>0</v>
      </c>
      <c r="O6" s="96">
        <v>45022</v>
      </c>
      <c r="P6" s="80">
        <v>14</v>
      </c>
      <c r="Q6" s="80">
        <v>14</v>
      </c>
    </row>
    <row r="7" spans="1:18">
      <c r="A7" s="29">
        <v>1001</v>
      </c>
      <c r="B7" s="29">
        <v>1200</v>
      </c>
      <c r="C7" s="29" t="str">
        <f t="shared" si="0"/>
        <v>1001-1200</v>
      </c>
      <c r="D7" s="29">
        <v>180</v>
      </c>
      <c r="E7" s="30">
        <v>0.15</v>
      </c>
      <c r="F7" s="29">
        <v>120</v>
      </c>
      <c r="G7" s="33">
        <v>0.1</v>
      </c>
      <c r="H7" s="30">
        <f t="shared" si="3"/>
        <v>0.1</v>
      </c>
      <c r="I7" s="37">
        <f t="shared" si="1"/>
        <v>-4.9999999999999989E-2</v>
      </c>
      <c r="J7" s="35">
        <f t="shared" si="2"/>
        <v>0</v>
      </c>
      <c r="O7" s="96">
        <v>45023</v>
      </c>
      <c r="P7" s="80">
        <v>5</v>
      </c>
      <c r="Q7" s="80">
        <v>5</v>
      </c>
    </row>
    <row r="8" spans="1:18">
      <c r="A8" s="29">
        <v>1201</v>
      </c>
      <c r="B8" s="29">
        <v>1400</v>
      </c>
      <c r="C8" s="29" t="str">
        <f t="shared" si="0"/>
        <v>1201-1400</v>
      </c>
      <c r="D8" s="29">
        <v>210</v>
      </c>
      <c r="E8" s="30">
        <v>0.15</v>
      </c>
      <c r="F8" s="29">
        <v>120</v>
      </c>
      <c r="G8" s="33">
        <v>0.09</v>
      </c>
      <c r="H8" s="30">
        <f t="shared" si="3"/>
        <v>0.09</v>
      </c>
      <c r="I8" s="37">
        <f t="shared" si="1"/>
        <v>-0.06</v>
      </c>
      <c r="J8" s="35">
        <f t="shared" si="2"/>
        <v>0</v>
      </c>
      <c r="O8" s="96">
        <v>45024</v>
      </c>
      <c r="P8" s="80">
        <v>2</v>
      </c>
      <c r="Q8" s="80">
        <v>2</v>
      </c>
    </row>
    <row r="9" spans="1:18">
      <c r="A9" s="29">
        <v>1401</v>
      </c>
      <c r="B9" s="29">
        <v>1600</v>
      </c>
      <c r="C9" s="29" t="str">
        <f t="shared" si="0"/>
        <v>1401-1600</v>
      </c>
      <c r="D9" s="29">
        <v>240</v>
      </c>
      <c r="E9" s="30">
        <v>0.15</v>
      </c>
      <c r="F9" s="29">
        <v>120</v>
      </c>
      <c r="G9" s="33">
        <v>0.08</v>
      </c>
      <c r="H9" s="30">
        <f t="shared" si="3"/>
        <v>0.08</v>
      </c>
      <c r="I9" s="37">
        <f t="shared" si="1"/>
        <v>-6.9999999999999993E-2</v>
      </c>
      <c r="J9" s="35">
        <f t="shared" si="2"/>
        <v>0</v>
      </c>
      <c r="O9" s="96">
        <v>45026</v>
      </c>
      <c r="P9" s="80">
        <v>5</v>
      </c>
      <c r="Q9" s="80">
        <v>4</v>
      </c>
    </row>
    <row r="10" spans="1:18">
      <c r="A10" s="29">
        <v>1601</v>
      </c>
      <c r="B10" s="29">
        <v>1800</v>
      </c>
      <c r="C10" s="29" t="str">
        <f t="shared" si="0"/>
        <v>1601-1800</v>
      </c>
      <c r="D10" s="29">
        <v>144</v>
      </c>
      <c r="E10" s="30">
        <v>0.08</v>
      </c>
      <c r="F10" s="29">
        <v>120</v>
      </c>
      <c r="G10" s="33">
        <v>7.0000000000000007E-2</v>
      </c>
      <c r="H10" s="30">
        <f t="shared" si="3"/>
        <v>7.0000000000000007E-2</v>
      </c>
      <c r="I10" s="37">
        <f t="shared" si="1"/>
        <v>-9.999999999999995E-3</v>
      </c>
      <c r="J10" s="35">
        <f t="shared" si="2"/>
        <v>0</v>
      </c>
      <c r="O10" s="96">
        <v>45027</v>
      </c>
      <c r="P10" s="80">
        <v>11</v>
      </c>
      <c r="Q10" s="80">
        <v>11</v>
      </c>
    </row>
    <row r="11" spans="1:18">
      <c r="A11" s="29">
        <v>1801</v>
      </c>
      <c r="B11" s="29">
        <v>2000</v>
      </c>
      <c r="C11" s="29" t="str">
        <f t="shared" si="0"/>
        <v>1801-2000</v>
      </c>
      <c r="D11" s="29">
        <v>240</v>
      </c>
      <c r="E11" s="30">
        <v>0.12</v>
      </c>
      <c r="F11" s="29">
        <v>120</v>
      </c>
      <c r="G11" s="33">
        <v>0.06</v>
      </c>
      <c r="H11" s="30">
        <f t="shared" si="3"/>
        <v>0.06</v>
      </c>
      <c r="I11" s="37">
        <f t="shared" si="1"/>
        <v>-0.06</v>
      </c>
      <c r="J11" s="35">
        <f t="shared" si="2"/>
        <v>0</v>
      </c>
      <c r="O11" s="96">
        <v>45028</v>
      </c>
      <c r="P11" s="80">
        <v>4</v>
      </c>
      <c r="Q11" s="80">
        <v>4</v>
      </c>
    </row>
    <row r="12" spans="1:18">
      <c r="A12" s="29">
        <v>2001</v>
      </c>
      <c r="B12" s="29">
        <v>2500</v>
      </c>
      <c r="C12" s="29" t="str">
        <f t="shared" si="0"/>
        <v>2001-2500</v>
      </c>
      <c r="D12" s="29">
        <v>350</v>
      </c>
      <c r="E12" s="30">
        <v>0.14000000000000001</v>
      </c>
      <c r="F12" s="29">
        <v>170</v>
      </c>
      <c r="G12" s="33">
        <v>0.08</v>
      </c>
      <c r="H12" s="30">
        <v>0.06</v>
      </c>
      <c r="I12" s="37">
        <f t="shared" si="1"/>
        <v>-6.0000000000000012E-2</v>
      </c>
      <c r="J12" s="36">
        <f t="shared" si="2"/>
        <v>-2.0000000000000004E-2</v>
      </c>
      <c r="O12" s="96">
        <v>45029</v>
      </c>
      <c r="P12" s="80">
        <v>9</v>
      </c>
      <c r="Q12" s="80">
        <v>9</v>
      </c>
    </row>
    <row r="13" spans="1:18">
      <c r="A13" s="29">
        <v>2501</v>
      </c>
      <c r="B13" s="29">
        <v>3000</v>
      </c>
      <c r="C13" s="29" t="str">
        <f t="shared" si="0"/>
        <v>2501-3000</v>
      </c>
      <c r="D13" s="29">
        <v>360</v>
      </c>
      <c r="E13" s="30">
        <v>0.12</v>
      </c>
      <c r="F13" s="29">
        <v>240</v>
      </c>
      <c r="G13" s="33">
        <v>0.08</v>
      </c>
      <c r="H13" s="30">
        <f t="shared" si="3"/>
        <v>0.08</v>
      </c>
      <c r="I13" s="37">
        <f t="shared" si="1"/>
        <v>-3.9999999999999994E-2</v>
      </c>
      <c r="J13" s="35">
        <f t="shared" si="2"/>
        <v>0</v>
      </c>
      <c r="O13" s="96">
        <v>45030</v>
      </c>
      <c r="P13" s="80">
        <v>11</v>
      </c>
      <c r="Q13" s="80">
        <v>11</v>
      </c>
    </row>
    <row r="14" spans="1:18">
      <c r="A14" s="29">
        <v>3001</v>
      </c>
      <c r="B14" s="29">
        <v>3500</v>
      </c>
      <c r="C14" s="29" t="str">
        <f t="shared" si="0"/>
        <v>3001-3500</v>
      </c>
      <c r="D14" s="29">
        <v>245</v>
      </c>
      <c r="E14" s="30">
        <v>7.0000000000000007E-2</v>
      </c>
      <c r="F14" s="29">
        <v>240</v>
      </c>
      <c r="G14" s="33">
        <v>7.0000000000000007E-2</v>
      </c>
      <c r="H14" s="30">
        <f t="shared" si="3"/>
        <v>7.0000000000000007E-2</v>
      </c>
      <c r="I14" s="35">
        <f t="shared" si="1"/>
        <v>0</v>
      </c>
      <c r="J14" s="35">
        <f t="shared" si="2"/>
        <v>0</v>
      </c>
      <c r="O14" s="96">
        <v>45031</v>
      </c>
      <c r="P14" s="80">
        <v>2</v>
      </c>
      <c r="Q14" s="80">
        <v>2</v>
      </c>
    </row>
    <row r="15" spans="1:18">
      <c r="A15" s="29">
        <v>3501</v>
      </c>
      <c r="B15" s="29">
        <v>4000</v>
      </c>
      <c r="C15" s="29" t="str">
        <f t="shared" si="0"/>
        <v>3501-4000</v>
      </c>
      <c r="D15" s="29">
        <v>280</v>
      </c>
      <c r="E15" s="30">
        <v>7.0000000000000007E-2</v>
      </c>
      <c r="F15" s="29">
        <v>240</v>
      </c>
      <c r="G15" s="33">
        <v>0.06</v>
      </c>
      <c r="H15" s="30">
        <f t="shared" si="3"/>
        <v>0.06</v>
      </c>
      <c r="I15" s="37">
        <f t="shared" si="1"/>
        <v>-1.0000000000000009E-2</v>
      </c>
      <c r="J15" s="35">
        <f t="shared" si="2"/>
        <v>0</v>
      </c>
      <c r="O15" s="96">
        <v>45033</v>
      </c>
      <c r="P15" s="80">
        <v>4</v>
      </c>
      <c r="Q15" s="80">
        <v>4</v>
      </c>
    </row>
    <row r="16" spans="1:18">
      <c r="A16" s="29">
        <v>4001</v>
      </c>
      <c r="B16" s="29">
        <v>4500</v>
      </c>
      <c r="C16" s="29" t="str">
        <f t="shared" si="0"/>
        <v>4001-4500</v>
      </c>
      <c r="D16" s="29">
        <v>270</v>
      </c>
      <c r="E16" s="30">
        <v>0.06</v>
      </c>
      <c r="F16" s="29">
        <v>240</v>
      </c>
      <c r="G16" s="33">
        <v>0.05</v>
      </c>
      <c r="H16" s="30">
        <f t="shared" si="3"/>
        <v>0.05</v>
      </c>
      <c r="I16" s="37">
        <f t="shared" si="1"/>
        <v>-9.999999999999995E-3</v>
      </c>
      <c r="J16" s="35">
        <f t="shared" si="2"/>
        <v>0</v>
      </c>
      <c r="O16" s="96">
        <v>45034</v>
      </c>
      <c r="P16" s="80">
        <v>10</v>
      </c>
      <c r="Q16" s="80">
        <v>10</v>
      </c>
    </row>
    <row r="17" spans="1:17">
      <c r="A17" s="29">
        <v>4501</v>
      </c>
      <c r="B17" s="29">
        <v>5000</v>
      </c>
      <c r="C17" s="29" t="str">
        <f t="shared" si="0"/>
        <v>4501-5000</v>
      </c>
      <c r="D17" s="29">
        <v>450</v>
      </c>
      <c r="E17" s="30">
        <v>0.09</v>
      </c>
      <c r="F17" s="29">
        <v>240</v>
      </c>
      <c r="G17" s="33">
        <v>0.05</v>
      </c>
      <c r="H17" s="30">
        <f t="shared" si="3"/>
        <v>0.05</v>
      </c>
      <c r="I17" s="37">
        <f t="shared" si="1"/>
        <v>-3.9999999999999994E-2</v>
      </c>
      <c r="J17" s="35">
        <f t="shared" si="2"/>
        <v>0</v>
      </c>
      <c r="O17" s="96">
        <v>45035</v>
      </c>
      <c r="P17" s="80">
        <v>3</v>
      </c>
      <c r="Q17" s="80">
        <v>3</v>
      </c>
    </row>
    <row r="18" spans="1:17">
      <c r="A18" s="29">
        <v>5001</v>
      </c>
      <c r="B18" s="29">
        <v>6000</v>
      </c>
      <c r="C18" s="29" t="str">
        <f t="shared" si="0"/>
        <v>5001-6000</v>
      </c>
      <c r="D18" s="29">
        <v>420</v>
      </c>
      <c r="E18" s="30">
        <v>7.0000000000000007E-2</v>
      </c>
      <c r="F18" s="29">
        <v>240</v>
      </c>
      <c r="G18" s="33">
        <v>0.04</v>
      </c>
      <c r="H18" s="30">
        <f t="shared" si="3"/>
        <v>0.04</v>
      </c>
      <c r="I18" s="37">
        <f t="shared" si="1"/>
        <v>-3.0000000000000006E-2</v>
      </c>
      <c r="J18" s="35">
        <f t="shared" si="2"/>
        <v>0</v>
      </c>
      <c r="O18" s="96">
        <v>45036</v>
      </c>
      <c r="P18" s="80">
        <v>14</v>
      </c>
      <c r="Q18" s="80">
        <v>14</v>
      </c>
    </row>
    <row r="19" spans="1:17">
      <c r="A19" s="29">
        <v>6001</v>
      </c>
      <c r="B19" s="29">
        <v>7000</v>
      </c>
      <c r="C19" s="29" t="str">
        <f t="shared" si="0"/>
        <v>6001-7000</v>
      </c>
      <c r="D19" s="29">
        <v>420</v>
      </c>
      <c r="E19" s="30">
        <v>0.06</v>
      </c>
      <c r="F19" s="29">
        <v>240</v>
      </c>
      <c r="G19" s="33">
        <v>0.03</v>
      </c>
      <c r="H19" s="30">
        <f t="shared" si="3"/>
        <v>0.03</v>
      </c>
      <c r="I19" s="37">
        <f t="shared" si="1"/>
        <v>-0.03</v>
      </c>
      <c r="J19" s="35">
        <f t="shared" si="2"/>
        <v>0</v>
      </c>
      <c r="O19" s="96">
        <v>45037</v>
      </c>
      <c r="P19" s="80">
        <v>6</v>
      </c>
      <c r="Q19" s="80">
        <v>6</v>
      </c>
    </row>
    <row r="20" spans="1:17">
      <c r="A20" s="29">
        <v>7001</v>
      </c>
      <c r="B20" s="29">
        <v>8000</v>
      </c>
      <c r="C20" s="29" t="str">
        <f t="shared" si="0"/>
        <v>7001-8000</v>
      </c>
      <c r="D20" s="29">
        <v>400</v>
      </c>
      <c r="E20" s="30">
        <v>0.05</v>
      </c>
      <c r="F20" s="29">
        <v>240</v>
      </c>
      <c r="G20" s="33">
        <v>0.03</v>
      </c>
      <c r="H20" s="30">
        <f t="shared" si="3"/>
        <v>0.03</v>
      </c>
      <c r="I20" s="37">
        <f t="shared" si="1"/>
        <v>-2.0000000000000004E-2</v>
      </c>
      <c r="J20" s="35">
        <f t="shared" si="2"/>
        <v>0</v>
      </c>
      <c r="O20" s="96">
        <v>45038</v>
      </c>
      <c r="P20" s="80">
        <v>4</v>
      </c>
      <c r="Q20" s="80">
        <v>4</v>
      </c>
    </row>
    <row r="21" spans="1:17">
      <c r="A21" s="29">
        <v>8001</v>
      </c>
      <c r="B21" s="29">
        <v>10000</v>
      </c>
      <c r="C21" s="29" t="str">
        <f t="shared" si="0"/>
        <v>8001-10000</v>
      </c>
      <c r="D21" s="29">
        <v>300</v>
      </c>
      <c r="E21" s="30">
        <v>0.03</v>
      </c>
      <c r="F21" s="29">
        <v>240</v>
      </c>
      <c r="G21" s="33">
        <v>0.02</v>
      </c>
      <c r="H21" s="30">
        <f t="shared" si="3"/>
        <v>0.02</v>
      </c>
      <c r="I21" s="37">
        <f t="shared" si="1"/>
        <v>-9.9999999999999985E-3</v>
      </c>
      <c r="J21" s="35">
        <f t="shared" si="2"/>
        <v>0</v>
      </c>
      <c r="O21" s="96">
        <v>45039</v>
      </c>
      <c r="P21" s="80">
        <v>5</v>
      </c>
      <c r="Q21" s="80">
        <v>5</v>
      </c>
    </row>
    <row r="22" spans="1:17">
      <c r="A22" s="29">
        <v>10001</v>
      </c>
      <c r="B22" s="29">
        <v>20000</v>
      </c>
      <c r="C22" s="29" t="str">
        <f t="shared" si="0"/>
        <v>10001-20000</v>
      </c>
      <c r="D22" s="29">
        <v>400</v>
      </c>
      <c r="E22" s="30">
        <v>0.02</v>
      </c>
      <c r="F22" s="29">
        <v>240</v>
      </c>
      <c r="G22" s="33">
        <v>0.01</v>
      </c>
      <c r="H22" s="30">
        <f t="shared" si="3"/>
        <v>0.01</v>
      </c>
      <c r="I22" s="37">
        <f t="shared" si="1"/>
        <v>-0.01</v>
      </c>
      <c r="J22" s="35">
        <f t="shared" si="2"/>
        <v>0</v>
      </c>
      <c r="O22" s="96">
        <v>45041</v>
      </c>
      <c r="P22" s="80">
        <v>11</v>
      </c>
      <c r="Q22" s="80">
        <v>11</v>
      </c>
    </row>
    <row r="23" spans="1:17">
      <c r="A23" s="29">
        <v>20001</v>
      </c>
      <c r="B23" s="29">
        <v>30000</v>
      </c>
      <c r="C23" s="29" t="str">
        <f t="shared" si="0"/>
        <v>20001-30000</v>
      </c>
      <c r="D23" s="29">
        <v>300</v>
      </c>
      <c r="E23" s="30">
        <v>0.01</v>
      </c>
      <c r="F23" s="29">
        <v>240</v>
      </c>
      <c r="G23" s="33">
        <v>0.01</v>
      </c>
      <c r="H23" s="30">
        <f t="shared" si="3"/>
        <v>0.01</v>
      </c>
      <c r="I23" s="35">
        <f t="shared" si="1"/>
        <v>0</v>
      </c>
      <c r="J23" s="35">
        <f t="shared" si="2"/>
        <v>0</v>
      </c>
      <c r="O23" s="96">
        <v>45042</v>
      </c>
      <c r="P23" s="80">
        <v>5</v>
      </c>
      <c r="Q23" s="80">
        <v>5</v>
      </c>
    </row>
    <row r="24" spans="1:17">
      <c r="O24" s="96">
        <v>45043</v>
      </c>
      <c r="P24" s="80">
        <v>10</v>
      </c>
      <c r="Q24" s="80">
        <v>9</v>
      </c>
    </row>
    <row r="25" spans="1:17">
      <c r="O25" s="96">
        <v>45044</v>
      </c>
      <c r="P25" s="80">
        <v>11</v>
      </c>
      <c r="Q25" s="80">
        <v>11</v>
      </c>
    </row>
    <row r="26" spans="1:17">
      <c r="O26" s="96">
        <v>45045</v>
      </c>
      <c r="P26" s="80">
        <v>3</v>
      </c>
      <c r="Q26" s="80">
        <v>3</v>
      </c>
    </row>
    <row r="27" spans="1:17">
      <c r="O27" s="96">
        <v>45046</v>
      </c>
      <c r="P27" s="80">
        <v>6</v>
      </c>
      <c r="Q27" s="80">
        <v>6</v>
      </c>
    </row>
    <row r="28" spans="1:17" ht="24">
      <c r="O28" s="74" t="s">
        <v>118</v>
      </c>
      <c r="P28" s="80">
        <v>4</v>
      </c>
      <c r="Q28" s="80">
        <v>4</v>
      </c>
    </row>
    <row r="29" spans="1:17">
      <c r="O29" s="74" t="s">
        <v>119</v>
      </c>
      <c r="P29" s="80">
        <v>7</v>
      </c>
      <c r="Q29" s="80">
        <v>7</v>
      </c>
    </row>
    <row r="30" spans="1:17" ht="24">
      <c r="O30" s="74" t="s">
        <v>120</v>
      </c>
      <c r="P30" s="80">
        <v>11</v>
      </c>
      <c r="Q30" s="80">
        <v>11</v>
      </c>
    </row>
    <row r="31" spans="1:17">
      <c r="O31" s="74" t="s">
        <v>121</v>
      </c>
      <c r="P31" s="80">
        <v>10</v>
      </c>
      <c r="Q31" s="80">
        <v>10</v>
      </c>
    </row>
    <row r="32" spans="1:17">
      <c r="O32" s="74" t="s">
        <v>122</v>
      </c>
      <c r="P32" s="80"/>
    </row>
    <row r="33" spans="15:16" ht="24">
      <c r="O33" s="74" t="s">
        <v>123</v>
      </c>
      <c r="P33" s="95"/>
    </row>
    <row r="34" spans="15:16" ht="24">
      <c r="O34" s="74" t="s">
        <v>124</v>
      </c>
      <c r="P34" s="80"/>
    </row>
    <row r="35" spans="15:16">
      <c r="O35" s="74" t="s">
        <v>125</v>
      </c>
      <c r="P35" s="80"/>
    </row>
    <row r="36" spans="15:16" ht="24">
      <c r="O36" s="74" t="s">
        <v>126</v>
      </c>
      <c r="P36" s="80"/>
    </row>
    <row r="37" spans="15:16">
      <c r="O37" s="74" t="s">
        <v>127</v>
      </c>
      <c r="P37" s="80"/>
    </row>
    <row r="38" spans="15:16">
      <c r="O38" s="74" t="s">
        <v>128</v>
      </c>
      <c r="P38" s="80"/>
    </row>
    <row r="39" spans="15:16" ht="24">
      <c r="O39" s="74" t="s">
        <v>129</v>
      </c>
      <c r="P39" s="80"/>
    </row>
    <row r="40" spans="15:16" ht="24">
      <c r="O40" s="74" t="s">
        <v>130</v>
      </c>
      <c r="P40" s="80"/>
    </row>
    <row r="41" spans="15:16">
      <c r="O41" s="74" t="s">
        <v>131</v>
      </c>
      <c r="P41" s="80"/>
    </row>
    <row r="42" spans="15:16" ht="24">
      <c r="O42" s="74" t="s">
        <v>132</v>
      </c>
      <c r="P42" s="80"/>
    </row>
    <row r="43" spans="15:16">
      <c r="O43" s="74" t="s">
        <v>133</v>
      </c>
      <c r="P43" s="80"/>
    </row>
    <row r="44" spans="15:16">
      <c r="O44" s="74" t="s">
        <v>134</v>
      </c>
      <c r="P44" s="80"/>
    </row>
    <row r="45" spans="15:16" ht="24">
      <c r="O45" s="74" t="s">
        <v>135</v>
      </c>
      <c r="P45" s="80"/>
    </row>
    <row r="46" spans="15:16" ht="24">
      <c r="O46" s="74" t="s">
        <v>136</v>
      </c>
      <c r="P46" s="80"/>
    </row>
    <row r="47" spans="15:16">
      <c r="O47" s="74" t="s">
        <v>137</v>
      </c>
      <c r="P47" s="80"/>
    </row>
    <row r="48" spans="15:16" ht="24">
      <c r="O48" s="74" t="s">
        <v>138</v>
      </c>
      <c r="P48" s="80"/>
    </row>
    <row r="49" spans="15:16">
      <c r="O49" s="74" t="s">
        <v>139</v>
      </c>
      <c r="P49" s="80"/>
    </row>
    <row r="50" spans="15:16">
      <c r="O50" s="74" t="s">
        <v>140</v>
      </c>
      <c r="P50" s="80"/>
    </row>
    <row r="51" spans="15:16" ht="24">
      <c r="O51" s="74" t="s">
        <v>141</v>
      </c>
      <c r="P51" s="80"/>
    </row>
    <row r="52" spans="15:16" ht="24">
      <c r="O52" s="74" t="s">
        <v>142</v>
      </c>
      <c r="P52" s="80"/>
    </row>
    <row r="53" spans="15:16">
      <c r="O53" s="74" t="s">
        <v>143</v>
      </c>
      <c r="P53" s="80"/>
    </row>
    <row r="54" spans="15:16" ht="24">
      <c r="O54" s="74" t="s">
        <v>144</v>
      </c>
      <c r="P54" s="80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A84A-70D2-4C27-AC8F-CD0F788CC94C}">
  <sheetPr filterMode="1"/>
  <dimension ref="A1:I115"/>
  <sheetViews>
    <sheetView showGridLines="0" topLeftCell="F1" zoomScale="85" zoomScaleNormal="85" workbookViewId="0">
      <selection activeCell="J11" sqref="J11"/>
    </sheetView>
  </sheetViews>
  <sheetFormatPr defaultRowHeight="15"/>
  <cols>
    <col min="1" max="1" width="11" bestFit="1" customWidth="1"/>
    <col min="2" max="2" width="18.5703125" bestFit="1" customWidth="1"/>
    <col min="3" max="3" width="21.85546875" bestFit="1" customWidth="1"/>
    <col min="4" max="4" width="13.42578125" customWidth="1"/>
    <col min="5" max="5" width="98.140625" customWidth="1"/>
  </cols>
  <sheetData>
    <row r="1" spans="1:9">
      <c r="A1" s="5" t="s">
        <v>14</v>
      </c>
      <c r="B1" s="5" t="s">
        <v>239</v>
      </c>
      <c r="C1" s="5" t="s">
        <v>145</v>
      </c>
      <c r="D1" s="5" t="s">
        <v>146</v>
      </c>
      <c r="E1" s="5" t="s">
        <v>147</v>
      </c>
      <c r="F1" s="5" t="s">
        <v>20</v>
      </c>
      <c r="G1" s="5" t="s">
        <v>147</v>
      </c>
      <c r="H1" s="5" t="s">
        <v>147</v>
      </c>
      <c r="I1" s="5" t="s">
        <v>19</v>
      </c>
    </row>
    <row r="2" spans="1:9">
      <c r="A2" s="15">
        <v>45170</v>
      </c>
      <c r="B2" s="72">
        <v>16</v>
      </c>
      <c r="C2" s="72">
        <f>B2</f>
        <v>16</v>
      </c>
      <c r="D2" s="5">
        <f>B2-C2</f>
        <v>0</v>
      </c>
      <c r="E2">
        <f>IF(B2=0,0,D2/B2)</f>
        <v>0</v>
      </c>
      <c r="F2">
        <f>B2</f>
        <v>16</v>
      </c>
      <c r="G2">
        <f>D2</f>
        <v>0</v>
      </c>
      <c r="H2" s="13">
        <v>1</v>
      </c>
      <c r="I2" s="23">
        <v>0.97</v>
      </c>
    </row>
    <row r="3" spans="1:9">
      <c r="A3" s="15">
        <f>A2+1</f>
        <v>45171</v>
      </c>
      <c r="B3" s="72">
        <v>0</v>
      </c>
      <c r="C3" s="72">
        <f t="shared" ref="C3:C31" si="0">B3</f>
        <v>0</v>
      </c>
      <c r="D3" s="5">
        <f t="shared" ref="D3:D31" si="1">B3-C3</f>
        <v>0</v>
      </c>
      <c r="E3">
        <f>IF(B3=0,0,D3/B3)</f>
        <v>0</v>
      </c>
      <c r="F3">
        <f>F2+B3</f>
        <v>16</v>
      </c>
      <c r="G3">
        <f t="shared" ref="G3:G25" si="2">G2+D3</f>
        <v>0</v>
      </c>
      <c r="H3" s="13">
        <f>1-(G3/F3)</f>
        <v>1</v>
      </c>
      <c r="I3" s="23">
        <v>0.97</v>
      </c>
    </row>
    <row r="4" spans="1:9">
      <c r="A4" s="15">
        <f t="shared" ref="A4:A31" si="3">A3+1</f>
        <v>45172</v>
      </c>
      <c r="B4" s="72">
        <v>27</v>
      </c>
      <c r="C4" s="72">
        <v>22</v>
      </c>
      <c r="D4" s="5">
        <f t="shared" si="1"/>
        <v>5</v>
      </c>
      <c r="E4">
        <f t="shared" ref="E4:E33" si="4">IF(B4=0,0,D4/B4)</f>
        <v>0.18518518518518517</v>
      </c>
      <c r="F4">
        <f>F3+B4</f>
        <v>43</v>
      </c>
      <c r="G4">
        <f t="shared" si="2"/>
        <v>5</v>
      </c>
      <c r="H4" s="13">
        <f t="shared" ref="H4:H32" si="5">1-(G4/F4)</f>
        <v>0.88372093023255816</v>
      </c>
      <c r="I4" s="23">
        <v>0.97</v>
      </c>
    </row>
    <row r="5" spans="1:9">
      <c r="A5" s="15">
        <f t="shared" si="3"/>
        <v>45173</v>
      </c>
      <c r="B5" s="72">
        <v>47</v>
      </c>
      <c r="C5" s="72">
        <v>46</v>
      </c>
      <c r="D5" s="5">
        <f t="shared" si="1"/>
        <v>1</v>
      </c>
      <c r="E5">
        <f t="shared" si="4"/>
        <v>2.1276595744680851E-2</v>
      </c>
      <c r="F5">
        <f>F4+B5</f>
        <v>90</v>
      </c>
      <c r="G5">
        <f t="shared" si="2"/>
        <v>6</v>
      </c>
      <c r="H5" s="13">
        <f t="shared" si="5"/>
        <v>0.93333333333333335</v>
      </c>
      <c r="I5" s="23">
        <v>0.97</v>
      </c>
    </row>
    <row r="6" spans="1:9">
      <c r="A6" s="15">
        <f t="shared" si="3"/>
        <v>45174</v>
      </c>
      <c r="B6" s="72">
        <v>36</v>
      </c>
      <c r="C6" s="72">
        <v>35</v>
      </c>
      <c r="D6" s="5">
        <f t="shared" si="1"/>
        <v>1</v>
      </c>
      <c r="E6">
        <f t="shared" si="4"/>
        <v>2.7777777777777776E-2</v>
      </c>
      <c r="F6">
        <f>F5+B6</f>
        <v>126</v>
      </c>
      <c r="G6">
        <f t="shared" si="2"/>
        <v>7</v>
      </c>
      <c r="H6" s="13">
        <f t="shared" si="5"/>
        <v>0.94444444444444442</v>
      </c>
      <c r="I6" s="23">
        <v>0.97</v>
      </c>
    </row>
    <row r="7" spans="1:9">
      <c r="A7" s="15">
        <f t="shared" si="3"/>
        <v>45175</v>
      </c>
      <c r="B7" s="72">
        <v>40</v>
      </c>
      <c r="C7" s="72">
        <v>39</v>
      </c>
      <c r="D7" s="5">
        <f t="shared" si="1"/>
        <v>1</v>
      </c>
      <c r="E7">
        <f t="shared" si="4"/>
        <v>2.5000000000000001E-2</v>
      </c>
      <c r="F7">
        <f t="shared" ref="F7:F25" si="6">F6+B7</f>
        <v>166</v>
      </c>
      <c r="G7">
        <f t="shared" si="2"/>
        <v>8</v>
      </c>
      <c r="H7" s="13">
        <f t="shared" si="5"/>
        <v>0.95180722891566261</v>
      </c>
      <c r="I7" s="23">
        <v>0.97</v>
      </c>
    </row>
    <row r="8" spans="1:9">
      <c r="A8" s="15">
        <f t="shared" si="3"/>
        <v>45176</v>
      </c>
      <c r="B8" s="72">
        <v>28</v>
      </c>
      <c r="C8" s="72">
        <f t="shared" si="0"/>
        <v>28</v>
      </c>
      <c r="D8" s="5">
        <f t="shared" si="1"/>
        <v>0</v>
      </c>
      <c r="E8">
        <f t="shared" si="4"/>
        <v>0</v>
      </c>
      <c r="F8">
        <f t="shared" si="6"/>
        <v>194</v>
      </c>
      <c r="G8">
        <f t="shared" si="2"/>
        <v>8</v>
      </c>
      <c r="H8" s="13">
        <f t="shared" si="5"/>
        <v>0.95876288659793818</v>
      </c>
      <c r="I8" s="23">
        <v>0.97</v>
      </c>
    </row>
    <row r="9" spans="1:9">
      <c r="A9" s="15">
        <f t="shared" si="3"/>
        <v>45177</v>
      </c>
      <c r="B9" s="72">
        <v>15</v>
      </c>
      <c r="C9" s="72">
        <f t="shared" si="0"/>
        <v>15</v>
      </c>
      <c r="D9" s="5">
        <f t="shared" si="1"/>
        <v>0</v>
      </c>
      <c r="E9">
        <f t="shared" si="4"/>
        <v>0</v>
      </c>
      <c r="F9">
        <f t="shared" si="6"/>
        <v>209</v>
      </c>
      <c r="G9">
        <f t="shared" si="2"/>
        <v>8</v>
      </c>
      <c r="H9" s="13">
        <f t="shared" si="5"/>
        <v>0.96172248803827753</v>
      </c>
      <c r="I9" s="23">
        <v>0.97</v>
      </c>
    </row>
    <row r="10" spans="1:9">
      <c r="A10" s="15">
        <f t="shared" si="3"/>
        <v>45178</v>
      </c>
      <c r="B10" s="72">
        <v>0</v>
      </c>
      <c r="C10" s="72">
        <f t="shared" si="0"/>
        <v>0</v>
      </c>
      <c r="D10" s="5">
        <f t="shared" si="1"/>
        <v>0</v>
      </c>
      <c r="E10">
        <f t="shared" si="4"/>
        <v>0</v>
      </c>
      <c r="F10">
        <f t="shared" si="6"/>
        <v>209</v>
      </c>
      <c r="G10">
        <f t="shared" si="2"/>
        <v>8</v>
      </c>
      <c r="H10" s="13">
        <f t="shared" si="5"/>
        <v>0.96172248803827753</v>
      </c>
      <c r="I10" s="23">
        <v>0.97</v>
      </c>
    </row>
    <row r="11" spans="1:9">
      <c r="A11" s="15">
        <f t="shared" si="3"/>
        <v>45179</v>
      </c>
      <c r="B11" s="72">
        <v>24</v>
      </c>
      <c r="C11" s="72">
        <f t="shared" si="0"/>
        <v>24</v>
      </c>
      <c r="D11" s="5">
        <f t="shared" si="1"/>
        <v>0</v>
      </c>
      <c r="E11">
        <f t="shared" si="4"/>
        <v>0</v>
      </c>
      <c r="F11">
        <f t="shared" si="6"/>
        <v>233</v>
      </c>
      <c r="G11">
        <f t="shared" si="2"/>
        <v>8</v>
      </c>
      <c r="H11" s="13">
        <f t="shared" si="5"/>
        <v>0.96566523605150212</v>
      </c>
      <c r="I11" s="23">
        <v>0.97</v>
      </c>
    </row>
    <row r="12" spans="1:9">
      <c r="A12" s="15">
        <f t="shared" si="3"/>
        <v>45180</v>
      </c>
      <c r="B12" s="72">
        <v>44</v>
      </c>
      <c r="C12" s="72">
        <f t="shared" si="0"/>
        <v>44</v>
      </c>
      <c r="D12" s="5">
        <f t="shared" si="1"/>
        <v>0</v>
      </c>
      <c r="E12">
        <f t="shared" si="4"/>
        <v>0</v>
      </c>
      <c r="F12">
        <f t="shared" si="6"/>
        <v>277</v>
      </c>
      <c r="G12">
        <f t="shared" si="2"/>
        <v>8</v>
      </c>
      <c r="H12" s="13">
        <f t="shared" si="5"/>
        <v>0.97111913357400725</v>
      </c>
      <c r="I12" s="23">
        <v>0.97</v>
      </c>
    </row>
    <row r="13" spans="1:9">
      <c r="A13" s="15">
        <f t="shared" si="3"/>
        <v>45181</v>
      </c>
      <c r="B13" s="72">
        <v>37</v>
      </c>
      <c r="C13" s="72">
        <f t="shared" si="0"/>
        <v>37</v>
      </c>
      <c r="D13" s="5">
        <f t="shared" si="1"/>
        <v>0</v>
      </c>
      <c r="E13">
        <f t="shared" si="4"/>
        <v>0</v>
      </c>
      <c r="F13">
        <f t="shared" si="6"/>
        <v>314</v>
      </c>
      <c r="G13">
        <f t="shared" si="2"/>
        <v>8</v>
      </c>
      <c r="H13" s="13">
        <f t="shared" si="5"/>
        <v>0.97452229299363058</v>
      </c>
      <c r="I13" s="23">
        <v>0.97</v>
      </c>
    </row>
    <row r="14" spans="1:9">
      <c r="A14" s="15">
        <f t="shared" si="3"/>
        <v>45182</v>
      </c>
      <c r="B14" s="72">
        <v>31</v>
      </c>
      <c r="C14" s="72">
        <f t="shared" si="0"/>
        <v>31</v>
      </c>
      <c r="D14" s="5">
        <f t="shared" si="1"/>
        <v>0</v>
      </c>
      <c r="E14">
        <f t="shared" si="4"/>
        <v>0</v>
      </c>
      <c r="F14">
        <f t="shared" si="6"/>
        <v>345</v>
      </c>
      <c r="G14">
        <f t="shared" si="2"/>
        <v>8</v>
      </c>
      <c r="H14" s="13">
        <f t="shared" si="5"/>
        <v>0.97681159420289854</v>
      </c>
      <c r="I14" s="23">
        <v>0.97</v>
      </c>
    </row>
    <row r="15" spans="1:9">
      <c r="A15" s="15">
        <f t="shared" si="3"/>
        <v>45183</v>
      </c>
      <c r="B15" s="72">
        <v>43</v>
      </c>
      <c r="C15" s="72">
        <f t="shared" si="0"/>
        <v>43</v>
      </c>
      <c r="D15" s="5">
        <f t="shared" si="1"/>
        <v>0</v>
      </c>
      <c r="E15">
        <f t="shared" si="4"/>
        <v>0</v>
      </c>
      <c r="F15">
        <f t="shared" si="6"/>
        <v>388</v>
      </c>
      <c r="G15">
        <f t="shared" si="2"/>
        <v>8</v>
      </c>
      <c r="H15" s="13">
        <f t="shared" si="5"/>
        <v>0.97938144329896903</v>
      </c>
      <c r="I15" s="23">
        <v>0.97</v>
      </c>
    </row>
    <row r="16" spans="1:9">
      <c r="A16" s="15">
        <f t="shared" si="3"/>
        <v>45184</v>
      </c>
      <c r="B16" s="72">
        <v>11</v>
      </c>
      <c r="C16" s="72">
        <v>10</v>
      </c>
      <c r="D16" s="5">
        <f t="shared" si="1"/>
        <v>1</v>
      </c>
      <c r="E16">
        <f t="shared" si="4"/>
        <v>9.0909090909090912E-2</v>
      </c>
      <c r="F16">
        <f t="shared" si="6"/>
        <v>399</v>
      </c>
      <c r="G16">
        <f t="shared" si="2"/>
        <v>9</v>
      </c>
      <c r="H16" s="13">
        <f t="shared" si="5"/>
        <v>0.97744360902255645</v>
      </c>
      <c r="I16" s="23">
        <v>0.97</v>
      </c>
    </row>
    <row r="17" spans="1:9">
      <c r="A17" s="15">
        <f t="shared" si="3"/>
        <v>45185</v>
      </c>
      <c r="B17" s="72">
        <v>0</v>
      </c>
      <c r="C17" s="72">
        <f t="shared" si="0"/>
        <v>0</v>
      </c>
      <c r="D17" s="5">
        <f t="shared" si="1"/>
        <v>0</v>
      </c>
      <c r="E17">
        <f t="shared" si="4"/>
        <v>0</v>
      </c>
      <c r="F17">
        <f t="shared" si="6"/>
        <v>399</v>
      </c>
      <c r="G17">
        <f t="shared" si="2"/>
        <v>9</v>
      </c>
      <c r="H17" s="13">
        <f t="shared" si="5"/>
        <v>0.97744360902255645</v>
      </c>
      <c r="I17" s="23">
        <v>0.97</v>
      </c>
    </row>
    <row r="18" spans="1:9">
      <c r="A18" s="15">
        <f t="shared" si="3"/>
        <v>45186</v>
      </c>
      <c r="B18" s="72">
        <v>38</v>
      </c>
      <c r="C18" s="72">
        <f t="shared" si="0"/>
        <v>38</v>
      </c>
      <c r="D18" s="5">
        <f t="shared" si="1"/>
        <v>0</v>
      </c>
      <c r="E18">
        <f t="shared" si="4"/>
        <v>0</v>
      </c>
      <c r="F18">
        <f t="shared" si="6"/>
        <v>437</v>
      </c>
      <c r="G18">
        <f t="shared" si="2"/>
        <v>9</v>
      </c>
      <c r="H18" s="13">
        <f t="shared" si="5"/>
        <v>0.97940503432494275</v>
      </c>
      <c r="I18" s="23">
        <v>0.97</v>
      </c>
    </row>
    <row r="19" spans="1:9">
      <c r="A19" s="15">
        <f t="shared" si="3"/>
        <v>45187</v>
      </c>
      <c r="B19" s="72">
        <v>36</v>
      </c>
      <c r="C19" s="72">
        <f t="shared" si="0"/>
        <v>36</v>
      </c>
      <c r="D19" s="5">
        <f t="shared" si="1"/>
        <v>0</v>
      </c>
      <c r="E19">
        <f t="shared" si="4"/>
        <v>0</v>
      </c>
      <c r="F19">
        <f t="shared" si="6"/>
        <v>473</v>
      </c>
      <c r="G19">
        <f t="shared" si="2"/>
        <v>9</v>
      </c>
      <c r="H19" s="13">
        <f t="shared" si="5"/>
        <v>0.98097251585623679</v>
      </c>
      <c r="I19" s="23">
        <v>0.97</v>
      </c>
    </row>
    <row r="20" spans="1:9">
      <c r="A20" s="15">
        <f t="shared" si="3"/>
        <v>45188</v>
      </c>
      <c r="B20" s="72">
        <v>36</v>
      </c>
      <c r="C20" s="72">
        <f t="shared" si="0"/>
        <v>36</v>
      </c>
      <c r="D20" s="5">
        <f t="shared" si="1"/>
        <v>0</v>
      </c>
      <c r="E20">
        <f t="shared" si="4"/>
        <v>0</v>
      </c>
      <c r="F20">
        <f t="shared" si="6"/>
        <v>509</v>
      </c>
      <c r="G20">
        <f t="shared" si="2"/>
        <v>9</v>
      </c>
      <c r="H20" s="13">
        <f t="shared" si="5"/>
        <v>0.98231827111984282</v>
      </c>
      <c r="I20" s="23">
        <v>0.97</v>
      </c>
    </row>
    <row r="21" spans="1:9">
      <c r="A21" s="15">
        <f t="shared" si="3"/>
        <v>45189</v>
      </c>
      <c r="B21" s="72">
        <v>50</v>
      </c>
      <c r="C21" s="72">
        <f t="shared" si="0"/>
        <v>50</v>
      </c>
      <c r="D21" s="5">
        <f t="shared" si="1"/>
        <v>0</v>
      </c>
      <c r="E21">
        <f t="shared" si="4"/>
        <v>0</v>
      </c>
      <c r="F21">
        <f t="shared" si="6"/>
        <v>559</v>
      </c>
      <c r="G21">
        <f t="shared" si="2"/>
        <v>9</v>
      </c>
      <c r="H21" s="13">
        <f t="shared" si="5"/>
        <v>0.98389982110912344</v>
      </c>
      <c r="I21" s="23">
        <v>0.97</v>
      </c>
    </row>
    <row r="22" spans="1:9">
      <c r="A22" s="15">
        <f t="shared" si="3"/>
        <v>45190</v>
      </c>
      <c r="B22" s="72">
        <v>27</v>
      </c>
      <c r="C22" s="72">
        <f t="shared" si="0"/>
        <v>27</v>
      </c>
      <c r="D22" s="5">
        <f t="shared" si="1"/>
        <v>0</v>
      </c>
      <c r="E22">
        <f t="shared" si="4"/>
        <v>0</v>
      </c>
      <c r="F22">
        <f t="shared" si="6"/>
        <v>586</v>
      </c>
      <c r="G22">
        <f t="shared" si="2"/>
        <v>9</v>
      </c>
      <c r="H22" s="13">
        <f t="shared" si="5"/>
        <v>0.98464163822525597</v>
      </c>
      <c r="I22" s="23">
        <v>0.97</v>
      </c>
    </row>
    <row r="23" spans="1:9">
      <c r="A23" s="15">
        <f t="shared" si="3"/>
        <v>45191</v>
      </c>
      <c r="B23" s="72">
        <v>0</v>
      </c>
      <c r="C23" s="72">
        <f t="shared" si="0"/>
        <v>0</v>
      </c>
      <c r="D23" s="5">
        <f t="shared" si="1"/>
        <v>0</v>
      </c>
      <c r="E23">
        <f t="shared" si="4"/>
        <v>0</v>
      </c>
      <c r="F23">
        <f t="shared" si="6"/>
        <v>586</v>
      </c>
      <c r="G23">
        <f t="shared" si="2"/>
        <v>9</v>
      </c>
      <c r="H23" s="13">
        <f t="shared" si="5"/>
        <v>0.98464163822525597</v>
      </c>
      <c r="I23" s="23">
        <v>0.97</v>
      </c>
    </row>
    <row r="24" spans="1:9">
      <c r="A24" s="15">
        <f t="shared" si="3"/>
        <v>45192</v>
      </c>
      <c r="B24" s="72">
        <v>0</v>
      </c>
      <c r="C24" s="72">
        <f t="shared" si="0"/>
        <v>0</v>
      </c>
      <c r="D24" s="5">
        <f t="shared" si="1"/>
        <v>0</v>
      </c>
      <c r="E24">
        <f t="shared" si="4"/>
        <v>0</v>
      </c>
      <c r="F24">
        <f t="shared" si="6"/>
        <v>586</v>
      </c>
      <c r="G24">
        <f t="shared" si="2"/>
        <v>9</v>
      </c>
      <c r="H24" s="13">
        <f t="shared" si="5"/>
        <v>0.98464163822525597</v>
      </c>
      <c r="I24" s="23">
        <v>0.97</v>
      </c>
    </row>
    <row r="25" spans="1:9">
      <c r="A25" s="15">
        <f t="shared" si="3"/>
        <v>45193</v>
      </c>
      <c r="B25" s="72">
        <v>26</v>
      </c>
      <c r="C25" s="72">
        <f t="shared" si="0"/>
        <v>26</v>
      </c>
      <c r="D25" s="5">
        <f t="shared" si="1"/>
        <v>0</v>
      </c>
      <c r="E25">
        <f t="shared" si="4"/>
        <v>0</v>
      </c>
      <c r="F25">
        <f t="shared" si="6"/>
        <v>612</v>
      </c>
      <c r="G25">
        <f t="shared" si="2"/>
        <v>9</v>
      </c>
      <c r="H25" s="13">
        <f t="shared" si="5"/>
        <v>0.98529411764705888</v>
      </c>
      <c r="I25" s="23">
        <v>0.97</v>
      </c>
    </row>
    <row r="26" spans="1:9">
      <c r="A26" s="15">
        <f t="shared" si="3"/>
        <v>45194</v>
      </c>
      <c r="B26" s="72">
        <v>51</v>
      </c>
      <c r="C26" s="72">
        <f t="shared" si="0"/>
        <v>51</v>
      </c>
      <c r="D26" s="5">
        <f t="shared" si="1"/>
        <v>0</v>
      </c>
      <c r="E26">
        <f t="shared" si="4"/>
        <v>0</v>
      </c>
      <c r="F26">
        <f t="shared" ref="F26:F32" si="7">F25+B26</f>
        <v>663</v>
      </c>
      <c r="G26">
        <f t="shared" ref="G26:G30" si="8">G25+D26</f>
        <v>9</v>
      </c>
      <c r="H26" s="13">
        <f t="shared" si="5"/>
        <v>0.98642533936651589</v>
      </c>
      <c r="I26" s="23">
        <v>0.97</v>
      </c>
    </row>
    <row r="27" spans="1:9">
      <c r="A27" s="15">
        <f t="shared" si="3"/>
        <v>45195</v>
      </c>
      <c r="B27" s="72">
        <v>46</v>
      </c>
      <c r="C27" s="72">
        <v>45</v>
      </c>
      <c r="D27" s="5">
        <f t="shared" si="1"/>
        <v>1</v>
      </c>
      <c r="E27">
        <f t="shared" si="4"/>
        <v>2.1739130434782608E-2</v>
      </c>
      <c r="F27">
        <f t="shared" si="7"/>
        <v>709</v>
      </c>
      <c r="G27">
        <f t="shared" si="8"/>
        <v>10</v>
      </c>
      <c r="H27" s="13">
        <f t="shared" si="5"/>
        <v>0.98589562764456984</v>
      </c>
      <c r="I27" s="23">
        <v>0.97</v>
      </c>
    </row>
    <row r="28" spans="1:9">
      <c r="A28" s="15">
        <f t="shared" si="3"/>
        <v>45196</v>
      </c>
      <c r="B28" s="72">
        <v>48</v>
      </c>
      <c r="C28" s="72">
        <f t="shared" si="0"/>
        <v>48</v>
      </c>
      <c r="D28" s="5">
        <f t="shared" si="1"/>
        <v>0</v>
      </c>
      <c r="E28">
        <f t="shared" si="4"/>
        <v>0</v>
      </c>
      <c r="F28">
        <f t="shared" si="7"/>
        <v>757</v>
      </c>
      <c r="G28">
        <f t="shared" si="8"/>
        <v>10</v>
      </c>
      <c r="H28" s="13">
        <f t="shared" si="5"/>
        <v>0.98678996036988109</v>
      </c>
      <c r="I28" s="23">
        <v>0.97</v>
      </c>
    </row>
    <row r="29" spans="1:9">
      <c r="A29" s="15">
        <f t="shared" si="3"/>
        <v>45197</v>
      </c>
      <c r="B29" s="72">
        <v>42</v>
      </c>
      <c r="C29" s="72">
        <f t="shared" si="0"/>
        <v>42</v>
      </c>
      <c r="D29" s="5">
        <f t="shared" si="1"/>
        <v>0</v>
      </c>
      <c r="E29">
        <f t="shared" si="4"/>
        <v>0</v>
      </c>
      <c r="F29" s="72">
        <f>F28+B29</f>
        <v>799</v>
      </c>
      <c r="G29">
        <f t="shared" si="8"/>
        <v>10</v>
      </c>
      <c r="H29" s="13">
        <f t="shared" si="5"/>
        <v>0.98748435544430535</v>
      </c>
      <c r="I29" s="23">
        <v>0.97</v>
      </c>
    </row>
    <row r="30" spans="1:9">
      <c r="A30" s="15">
        <f t="shared" si="3"/>
        <v>45198</v>
      </c>
      <c r="B30" s="72">
        <v>7</v>
      </c>
      <c r="C30" s="72">
        <f t="shared" si="0"/>
        <v>7</v>
      </c>
      <c r="D30" s="5">
        <f t="shared" si="1"/>
        <v>0</v>
      </c>
      <c r="E30">
        <f t="shared" si="4"/>
        <v>0</v>
      </c>
      <c r="F30">
        <f t="shared" si="7"/>
        <v>806</v>
      </c>
      <c r="G30">
        <f t="shared" si="8"/>
        <v>10</v>
      </c>
      <c r="H30" s="13">
        <f t="shared" si="5"/>
        <v>0.98759305210918114</v>
      </c>
      <c r="I30" s="23">
        <v>0.97</v>
      </c>
    </row>
    <row r="31" spans="1:9">
      <c r="A31" s="15">
        <f t="shared" si="3"/>
        <v>45199</v>
      </c>
      <c r="B31" s="72">
        <v>0</v>
      </c>
      <c r="C31" s="72">
        <f t="shared" si="0"/>
        <v>0</v>
      </c>
      <c r="D31" s="5">
        <f t="shared" si="1"/>
        <v>0</v>
      </c>
      <c r="E31">
        <f t="shared" si="4"/>
        <v>0</v>
      </c>
      <c r="F31">
        <f t="shared" si="7"/>
        <v>806</v>
      </c>
      <c r="G31">
        <f>G30+D31</f>
        <v>10</v>
      </c>
      <c r="H31" s="13">
        <f t="shared" si="5"/>
        <v>0.98759305210918114</v>
      </c>
      <c r="I31" s="23">
        <v>0.97</v>
      </c>
    </row>
    <row r="32" spans="1:9">
      <c r="A32" s="15"/>
      <c r="B32" s="72">
        <f>SUBTOTAL(9,B2:B31)</f>
        <v>806</v>
      </c>
      <c r="C32" s="72">
        <f>SUBTOTAL(9,C2:C31)</f>
        <v>796</v>
      </c>
      <c r="E32">
        <f t="shared" si="4"/>
        <v>0</v>
      </c>
      <c r="F32">
        <f t="shared" si="7"/>
        <v>1612</v>
      </c>
      <c r="G32">
        <f>G31+D32</f>
        <v>10</v>
      </c>
      <c r="H32" s="13">
        <f t="shared" si="5"/>
        <v>0.99379652605459057</v>
      </c>
      <c r="I32" s="23">
        <v>0.97</v>
      </c>
    </row>
    <row r="33" spans="1:8">
      <c r="A33" s="15"/>
      <c r="B33" s="72"/>
      <c r="D33">
        <f>SUBTOTAL(9,D2:D31)</f>
        <v>10</v>
      </c>
      <c r="E33">
        <f t="shared" si="4"/>
        <v>0</v>
      </c>
      <c r="H33" s="13"/>
    </row>
    <row r="34" spans="1:8">
      <c r="A34" s="15"/>
      <c r="H34" s="13"/>
    </row>
    <row r="35" spans="1:8">
      <c r="A35" s="15"/>
      <c r="H35" s="13"/>
    </row>
    <row r="36" spans="1:8">
      <c r="A36" s="15"/>
      <c r="H36" s="13"/>
    </row>
    <row r="37" spans="1:8">
      <c r="A37" s="15"/>
    </row>
    <row r="38" spans="1:8">
      <c r="A38" s="15"/>
    </row>
    <row r="39" spans="1:8">
      <c r="A39" s="15"/>
    </row>
    <row r="40" spans="1:8" ht="22.5">
      <c r="A40" s="162" t="s">
        <v>14</v>
      </c>
      <c r="B40" s="162" t="s">
        <v>201</v>
      </c>
      <c r="C40" s="162" t="s">
        <v>202</v>
      </c>
      <c r="D40" s="162" t="s">
        <v>203</v>
      </c>
      <c r="E40" s="162" t="s">
        <v>151</v>
      </c>
      <c r="F40" s="162"/>
    </row>
    <row r="41" spans="1:8" hidden="1">
      <c r="A41" s="160">
        <v>45109</v>
      </c>
      <c r="B41" s="80">
        <v>6</v>
      </c>
      <c r="C41" s="80">
        <v>6</v>
      </c>
      <c r="D41" s="161">
        <v>1</v>
      </c>
      <c r="E41" s="73"/>
      <c r="F41" s="79"/>
    </row>
    <row r="42" spans="1:8" hidden="1">
      <c r="A42" s="160">
        <v>45110</v>
      </c>
      <c r="B42" s="80">
        <v>9</v>
      </c>
      <c r="C42" s="80">
        <v>9</v>
      </c>
      <c r="D42" s="161">
        <v>1</v>
      </c>
      <c r="E42" s="73"/>
      <c r="F42" s="97"/>
    </row>
    <row r="43" spans="1:8" hidden="1">
      <c r="A43" s="160">
        <v>45111</v>
      </c>
      <c r="B43" s="80">
        <v>9</v>
      </c>
      <c r="C43" s="80">
        <v>9</v>
      </c>
      <c r="D43" s="161">
        <v>1</v>
      </c>
      <c r="E43" s="73"/>
      <c r="F43" s="79"/>
    </row>
    <row r="44" spans="1:8" hidden="1">
      <c r="A44" s="160">
        <v>45112</v>
      </c>
      <c r="B44" s="80">
        <v>8</v>
      </c>
      <c r="C44" s="80">
        <v>8</v>
      </c>
      <c r="D44" s="161">
        <v>1</v>
      </c>
      <c r="E44" s="73"/>
      <c r="F44" s="79"/>
    </row>
    <row r="45" spans="1:8" hidden="1">
      <c r="A45" s="160">
        <v>45113</v>
      </c>
      <c r="B45" s="80">
        <v>9</v>
      </c>
      <c r="C45" s="80">
        <v>9</v>
      </c>
      <c r="D45" s="161">
        <v>1</v>
      </c>
      <c r="E45" s="85"/>
      <c r="F45" s="79"/>
    </row>
    <row r="46" spans="1:8" hidden="1">
      <c r="A46" s="160">
        <v>45114</v>
      </c>
      <c r="B46" s="80">
        <v>3</v>
      </c>
      <c r="C46" s="80">
        <v>3</v>
      </c>
      <c r="D46" s="161">
        <v>1</v>
      </c>
      <c r="E46" s="73"/>
      <c r="F46" s="79"/>
    </row>
    <row r="47" spans="1:8" hidden="1">
      <c r="A47" s="160">
        <v>45116</v>
      </c>
      <c r="B47" s="80">
        <v>6</v>
      </c>
      <c r="C47" s="80">
        <v>6</v>
      </c>
      <c r="D47" s="161">
        <v>1</v>
      </c>
      <c r="E47" s="85"/>
      <c r="F47" s="79"/>
    </row>
    <row r="48" spans="1:8" hidden="1">
      <c r="A48" s="160">
        <v>45117</v>
      </c>
      <c r="B48" s="80">
        <v>9</v>
      </c>
      <c r="C48" s="80">
        <v>9</v>
      </c>
      <c r="D48" s="161">
        <v>1</v>
      </c>
      <c r="E48" s="73"/>
      <c r="F48" s="79"/>
    </row>
    <row r="49" spans="1:6">
      <c r="A49" s="160">
        <v>45118</v>
      </c>
      <c r="B49" s="171">
        <v>10</v>
      </c>
      <c r="C49" s="171">
        <v>9</v>
      </c>
      <c r="D49" s="161">
        <v>0.9</v>
      </c>
      <c r="E49" s="170" t="s">
        <v>204</v>
      </c>
      <c r="F49" s="79"/>
    </row>
    <row r="50" spans="1:6" hidden="1">
      <c r="A50" s="160">
        <v>45119</v>
      </c>
      <c r="B50" s="80">
        <v>13</v>
      </c>
      <c r="C50" s="80">
        <v>13</v>
      </c>
      <c r="D50" s="161">
        <v>1</v>
      </c>
      <c r="E50" s="73"/>
      <c r="F50" s="79"/>
    </row>
    <row r="51" spans="1:6" hidden="1">
      <c r="A51" s="160">
        <v>45120</v>
      </c>
      <c r="B51" s="80">
        <v>6</v>
      </c>
      <c r="C51" s="80">
        <v>6</v>
      </c>
      <c r="D51" s="161">
        <v>1</v>
      </c>
      <c r="E51" s="85"/>
      <c r="F51" s="79"/>
    </row>
    <row r="52" spans="1:6" hidden="1">
      <c r="A52" s="160">
        <v>45121</v>
      </c>
      <c r="B52" s="80">
        <v>0</v>
      </c>
      <c r="C52" s="80">
        <v>0</v>
      </c>
      <c r="D52" s="161"/>
      <c r="E52" s="73"/>
      <c r="F52" s="79"/>
    </row>
    <row r="53" spans="1:6" hidden="1">
      <c r="A53" s="160">
        <v>45123</v>
      </c>
      <c r="B53" s="80">
        <v>7</v>
      </c>
      <c r="C53" s="80">
        <v>7</v>
      </c>
      <c r="D53" s="161">
        <v>1</v>
      </c>
      <c r="E53" s="85"/>
      <c r="F53" s="79"/>
    </row>
    <row r="54" spans="1:6" hidden="1">
      <c r="A54" s="160">
        <v>45124</v>
      </c>
      <c r="B54" s="80">
        <v>9</v>
      </c>
      <c r="C54" s="80">
        <v>9</v>
      </c>
      <c r="D54" s="161">
        <v>1</v>
      </c>
      <c r="E54" s="73"/>
      <c r="F54" s="79"/>
    </row>
    <row r="55" spans="1:6" hidden="1">
      <c r="A55" s="160">
        <v>45125</v>
      </c>
      <c r="B55" s="80">
        <v>11</v>
      </c>
      <c r="C55" s="80">
        <v>11</v>
      </c>
      <c r="D55" s="161">
        <v>1</v>
      </c>
      <c r="E55" s="73"/>
      <c r="F55" s="79"/>
    </row>
    <row r="56" spans="1:6" hidden="1">
      <c r="A56" s="160">
        <v>45126</v>
      </c>
      <c r="B56" s="80">
        <v>7</v>
      </c>
      <c r="C56" s="80">
        <v>7</v>
      </c>
      <c r="D56" s="161">
        <v>1</v>
      </c>
      <c r="E56" s="73"/>
      <c r="F56" s="79"/>
    </row>
    <row r="57" spans="1:6" hidden="1">
      <c r="A57" s="160">
        <v>45127</v>
      </c>
      <c r="B57" s="80">
        <v>9</v>
      </c>
      <c r="C57" s="80">
        <v>9</v>
      </c>
      <c r="D57" s="161">
        <v>1</v>
      </c>
      <c r="E57" s="73"/>
      <c r="F57" s="79"/>
    </row>
    <row r="58" spans="1:6" hidden="1">
      <c r="A58" s="160">
        <v>45128</v>
      </c>
      <c r="B58" s="80">
        <v>6</v>
      </c>
      <c r="C58" s="80">
        <v>6</v>
      </c>
      <c r="D58" s="161">
        <v>1</v>
      </c>
      <c r="E58" s="73"/>
      <c r="F58" s="79"/>
    </row>
    <row r="59" spans="1:6" hidden="1">
      <c r="A59" s="160">
        <v>45130</v>
      </c>
      <c r="B59" s="80">
        <v>6</v>
      </c>
      <c r="C59" s="80">
        <v>6</v>
      </c>
      <c r="D59" s="161">
        <v>1</v>
      </c>
      <c r="E59" s="73"/>
      <c r="F59" s="79"/>
    </row>
    <row r="60" spans="1:6" hidden="1">
      <c r="A60" s="160">
        <v>45131</v>
      </c>
      <c r="B60" s="80">
        <v>9</v>
      </c>
      <c r="C60" s="80">
        <v>9</v>
      </c>
      <c r="D60" s="161">
        <v>1</v>
      </c>
      <c r="E60" s="73"/>
      <c r="F60" s="79"/>
    </row>
    <row r="61" spans="1:6" hidden="1">
      <c r="A61" s="160">
        <v>45133</v>
      </c>
      <c r="B61" s="80">
        <v>8</v>
      </c>
      <c r="C61" s="80">
        <v>8</v>
      </c>
      <c r="D61" s="161">
        <v>1</v>
      </c>
      <c r="E61" s="73"/>
      <c r="F61" s="79"/>
    </row>
    <row r="62" spans="1:6" hidden="1">
      <c r="A62" s="160">
        <v>45135</v>
      </c>
      <c r="B62" s="80">
        <v>10</v>
      </c>
      <c r="C62" s="80">
        <v>10</v>
      </c>
      <c r="D62" s="161">
        <v>1</v>
      </c>
      <c r="E62" s="73"/>
      <c r="F62" s="79"/>
    </row>
    <row r="63" spans="1:6" hidden="1">
      <c r="A63" s="160">
        <v>45137</v>
      </c>
      <c r="B63" s="80">
        <v>6</v>
      </c>
      <c r="C63" s="80">
        <v>6</v>
      </c>
      <c r="D63" s="161">
        <v>1</v>
      </c>
      <c r="E63" s="73"/>
      <c r="F63" s="79"/>
    </row>
    <row r="64" spans="1:6">
      <c r="A64" s="160">
        <v>45138</v>
      </c>
      <c r="B64" s="171">
        <v>8</v>
      </c>
      <c r="C64" s="171">
        <v>7</v>
      </c>
      <c r="D64" s="161">
        <v>0.875</v>
      </c>
      <c r="E64" s="170" t="s">
        <v>205</v>
      </c>
      <c r="F64" s="79"/>
    </row>
    <row r="65" spans="1:6" hidden="1">
      <c r="A65" s="160"/>
      <c r="B65" s="80"/>
      <c r="C65" s="80"/>
      <c r="D65" s="161"/>
      <c r="E65" s="73"/>
      <c r="F65" s="79"/>
    </row>
    <row r="66" spans="1:6" hidden="1">
      <c r="A66" s="160"/>
      <c r="B66" s="80"/>
      <c r="C66" s="80"/>
      <c r="D66" s="161"/>
      <c r="E66" s="73"/>
      <c r="F66" s="79"/>
    </row>
    <row r="67" spans="1:6" hidden="1">
      <c r="A67" s="160"/>
      <c r="B67" s="80"/>
      <c r="C67" s="80"/>
      <c r="D67" s="161"/>
      <c r="E67" s="73"/>
      <c r="F67" s="79"/>
    </row>
    <row r="68" spans="1:6" hidden="1">
      <c r="A68" s="160"/>
      <c r="B68" s="80"/>
      <c r="C68" s="80"/>
      <c r="D68" s="161"/>
      <c r="E68" s="73"/>
      <c r="F68" s="79"/>
    </row>
    <row r="69" spans="1:6" hidden="1">
      <c r="A69" s="160"/>
      <c r="B69" s="80"/>
      <c r="C69" s="80"/>
      <c r="D69" s="161"/>
      <c r="E69" s="73"/>
      <c r="F69" s="79"/>
    </row>
    <row r="70" spans="1:6" hidden="1">
      <c r="A70" s="160"/>
      <c r="B70" s="80"/>
      <c r="C70" s="80"/>
      <c r="D70" s="161"/>
      <c r="E70" s="73"/>
      <c r="F70" s="79"/>
    </row>
    <row r="81" spans="1:5">
      <c r="A81" s="5" t="s">
        <v>14</v>
      </c>
      <c r="C81" t="s">
        <v>14</v>
      </c>
      <c r="D81" t="s">
        <v>274</v>
      </c>
      <c r="E81" t="s">
        <v>210</v>
      </c>
    </row>
    <row r="82" spans="1:5">
      <c r="A82" s="15">
        <v>45170</v>
      </c>
      <c r="B82" s="75">
        <v>45170</v>
      </c>
      <c r="C82" s="75">
        <v>45170</v>
      </c>
      <c r="D82">
        <f>E82</f>
        <v>16</v>
      </c>
      <c r="E82">
        <v>16</v>
      </c>
    </row>
    <row r="83" spans="1:5">
      <c r="A83" s="15">
        <f>A82+1</f>
        <v>45171</v>
      </c>
      <c r="B83" s="75">
        <f>A83</f>
        <v>45171</v>
      </c>
      <c r="C83" s="75">
        <f>B83</f>
        <v>45171</v>
      </c>
      <c r="D83">
        <f t="shared" ref="D83:D110" si="9">E83</f>
        <v>0</v>
      </c>
    </row>
    <row r="84" spans="1:5">
      <c r="A84" s="15">
        <f t="shared" ref="A84:A111" si="10">A83+1</f>
        <v>45172</v>
      </c>
      <c r="B84" s="75">
        <v>45172</v>
      </c>
      <c r="C84" s="75">
        <v>45172</v>
      </c>
      <c r="D84">
        <f t="shared" si="9"/>
        <v>27</v>
      </c>
      <c r="E84">
        <v>27</v>
      </c>
    </row>
    <row r="85" spans="1:5">
      <c r="A85" s="15">
        <f t="shared" si="10"/>
        <v>45173</v>
      </c>
      <c r="B85" s="75">
        <v>45173</v>
      </c>
      <c r="C85" s="75">
        <v>45173</v>
      </c>
      <c r="D85">
        <f t="shared" si="9"/>
        <v>47</v>
      </c>
      <c r="E85">
        <v>47</v>
      </c>
    </row>
    <row r="86" spans="1:5">
      <c r="A86" s="15">
        <f t="shared" si="10"/>
        <v>45174</v>
      </c>
      <c r="B86" s="75">
        <v>45174</v>
      </c>
      <c r="C86" s="75">
        <v>45174</v>
      </c>
      <c r="D86">
        <f t="shared" si="9"/>
        <v>36</v>
      </c>
      <c r="E86">
        <v>36</v>
      </c>
    </row>
    <row r="87" spans="1:5">
      <c r="A87" s="15">
        <f t="shared" si="10"/>
        <v>45175</v>
      </c>
      <c r="B87" s="75">
        <v>45175</v>
      </c>
      <c r="C87" s="75">
        <v>45175</v>
      </c>
      <c r="D87">
        <f t="shared" si="9"/>
        <v>40</v>
      </c>
      <c r="E87">
        <v>40</v>
      </c>
    </row>
    <row r="88" spans="1:5">
      <c r="A88" s="15">
        <f t="shared" si="10"/>
        <v>45176</v>
      </c>
      <c r="B88" s="75">
        <v>45176</v>
      </c>
      <c r="C88" s="75">
        <v>45176</v>
      </c>
      <c r="D88">
        <f t="shared" si="9"/>
        <v>28</v>
      </c>
      <c r="E88">
        <v>28</v>
      </c>
    </row>
    <row r="89" spans="1:5">
      <c r="A89" s="15">
        <f t="shared" si="10"/>
        <v>45177</v>
      </c>
      <c r="B89" s="75">
        <v>45177</v>
      </c>
      <c r="C89" s="75">
        <v>45177</v>
      </c>
      <c r="D89">
        <f t="shared" si="9"/>
        <v>15</v>
      </c>
      <c r="E89">
        <v>15</v>
      </c>
    </row>
    <row r="90" spans="1:5">
      <c r="A90" s="15">
        <f t="shared" si="10"/>
        <v>45178</v>
      </c>
      <c r="B90" s="75">
        <f>A90</f>
        <v>45178</v>
      </c>
      <c r="C90" s="75">
        <f>B90</f>
        <v>45178</v>
      </c>
      <c r="D90">
        <f t="shared" si="9"/>
        <v>0</v>
      </c>
    </row>
    <row r="91" spans="1:5">
      <c r="A91" s="15">
        <f t="shared" si="10"/>
        <v>45179</v>
      </c>
      <c r="B91" s="75">
        <v>45179</v>
      </c>
      <c r="C91" s="75">
        <v>45179</v>
      </c>
      <c r="D91">
        <f t="shared" si="9"/>
        <v>24</v>
      </c>
      <c r="E91">
        <v>24</v>
      </c>
    </row>
    <row r="92" spans="1:5">
      <c r="A92" s="15">
        <f t="shared" si="10"/>
        <v>45180</v>
      </c>
      <c r="B92" s="75">
        <v>45180</v>
      </c>
      <c r="C92" s="75">
        <v>45180</v>
      </c>
      <c r="D92">
        <f t="shared" si="9"/>
        <v>44</v>
      </c>
      <c r="E92">
        <v>44</v>
      </c>
    </row>
    <row r="93" spans="1:5">
      <c r="A93" s="15">
        <f t="shared" si="10"/>
        <v>45181</v>
      </c>
      <c r="B93" s="75">
        <v>45181</v>
      </c>
      <c r="C93" s="75">
        <v>45181</v>
      </c>
      <c r="D93">
        <f t="shared" si="9"/>
        <v>37</v>
      </c>
      <c r="E93">
        <v>37</v>
      </c>
    </row>
    <row r="94" spans="1:5">
      <c r="A94" s="15">
        <f t="shared" si="10"/>
        <v>45182</v>
      </c>
      <c r="B94" s="75">
        <v>45182</v>
      </c>
      <c r="C94" s="75">
        <v>45182</v>
      </c>
      <c r="D94">
        <f t="shared" si="9"/>
        <v>31</v>
      </c>
      <c r="E94">
        <v>31</v>
      </c>
    </row>
    <row r="95" spans="1:5">
      <c r="A95" s="15">
        <f t="shared" si="10"/>
        <v>45183</v>
      </c>
      <c r="B95" s="75">
        <v>45183</v>
      </c>
      <c r="C95" s="75">
        <v>45183</v>
      </c>
      <c r="D95">
        <f t="shared" si="9"/>
        <v>43</v>
      </c>
      <c r="E95">
        <v>43</v>
      </c>
    </row>
    <row r="96" spans="1:5">
      <c r="A96" s="15">
        <f t="shared" si="10"/>
        <v>45184</v>
      </c>
      <c r="B96" s="75">
        <v>45184</v>
      </c>
      <c r="C96" s="75">
        <v>45184</v>
      </c>
      <c r="D96">
        <f t="shared" si="9"/>
        <v>11</v>
      </c>
      <c r="E96">
        <v>11</v>
      </c>
    </row>
    <row r="97" spans="1:5">
      <c r="A97" s="15">
        <f t="shared" si="10"/>
        <v>45185</v>
      </c>
      <c r="B97" s="75">
        <f>A97</f>
        <v>45185</v>
      </c>
      <c r="C97" s="75">
        <f>B97</f>
        <v>45185</v>
      </c>
      <c r="D97">
        <f t="shared" si="9"/>
        <v>0</v>
      </c>
    </row>
    <row r="98" spans="1:5">
      <c r="A98" s="15">
        <f t="shared" si="10"/>
        <v>45186</v>
      </c>
      <c r="B98" s="75">
        <v>45186</v>
      </c>
      <c r="C98" s="75">
        <v>45186</v>
      </c>
      <c r="D98">
        <f t="shared" si="9"/>
        <v>38</v>
      </c>
      <c r="E98">
        <v>38</v>
      </c>
    </row>
    <row r="99" spans="1:5">
      <c r="A99" s="15">
        <f t="shared" si="10"/>
        <v>45187</v>
      </c>
      <c r="B99" s="75">
        <v>45187</v>
      </c>
      <c r="C99" s="75">
        <v>45187</v>
      </c>
      <c r="D99">
        <f t="shared" si="9"/>
        <v>36</v>
      </c>
      <c r="E99">
        <v>36</v>
      </c>
    </row>
    <row r="100" spans="1:5">
      <c r="A100" s="15">
        <f t="shared" si="10"/>
        <v>45188</v>
      </c>
      <c r="B100" s="75">
        <v>45188</v>
      </c>
      <c r="C100" s="75">
        <v>45188</v>
      </c>
      <c r="D100">
        <f t="shared" si="9"/>
        <v>36</v>
      </c>
      <c r="E100">
        <v>36</v>
      </c>
    </row>
    <row r="101" spans="1:5">
      <c r="A101" s="15">
        <f t="shared" si="10"/>
        <v>45189</v>
      </c>
      <c r="B101" s="75">
        <v>45189</v>
      </c>
      <c r="C101" s="75">
        <v>45189</v>
      </c>
      <c r="D101">
        <f t="shared" si="9"/>
        <v>50</v>
      </c>
      <c r="E101">
        <v>50</v>
      </c>
    </row>
    <row r="102" spans="1:5">
      <c r="A102" s="15">
        <f t="shared" si="10"/>
        <v>45190</v>
      </c>
      <c r="B102" s="75">
        <v>45190</v>
      </c>
      <c r="C102" s="75">
        <v>45190</v>
      </c>
      <c r="D102">
        <f t="shared" si="9"/>
        <v>27</v>
      </c>
      <c r="E102">
        <v>27</v>
      </c>
    </row>
    <row r="103" spans="1:5">
      <c r="A103" s="15">
        <f t="shared" si="10"/>
        <v>45191</v>
      </c>
      <c r="B103" s="75">
        <f>A103</f>
        <v>45191</v>
      </c>
      <c r="C103" s="75">
        <f>B103</f>
        <v>45191</v>
      </c>
      <c r="D103">
        <f t="shared" si="9"/>
        <v>0</v>
      </c>
    </row>
    <row r="104" spans="1:5">
      <c r="A104" s="15">
        <f t="shared" si="10"/>
        <v>45192</v>
      </c>
      <c r="B104" s="75">
        <f>A104</f>
        <v>45192</v>
      </c>
      <c r="C104" s="75">
        <f>B104</f>
        <v>45192</v>
      </c>
      <c r="D104">
        <f t="shared" si="9"/>
        <v>0</v>
      </c>
    </row>
    <row r="105" spans="1:5">
      <c r="A105" s="15">
        <f t="shared" si="10"/>
        <v>45193</v>
      </c>
      <c r="B105" s="75">
        <v>45193</v>
      </c>
      <c r="C105" s="75">
        <v>45193</v>
      </c>
      <c r="D105">
        <f t="shared" si="9"/>
        <v>26</v>
      </c>
      <c r="E105">
        <v>26</v>
      </c>
    </row>
    <row r="106" spans="1:5">
      <c r="A106" s="15">
        <f t="shared" si="10"/>
        <v>45194</v>
      </c>
      <c r="B106" s="75">
        <v>45194</v>
      </c>
      <c r="C106" s="75">
        <v>45194</v>
      </c>
      <c r="D106">
        <f t="shared" si="9"/>
        <v>51</v>
      </c>
      <c r="E106">
        <v>51</v>
      </c>
    </row>
    <row r="107" spans="1:5">
      <c r="A107" s="15">
        <f t="shared" si="10"/>
        <v>45195</v>
      </c>
      <c r="B107" s="75">
        <v>45195</v>
      </c>
      <c r="C107" s="75">
        <v>45195</v>
      </c>
      <c r="D107">
        <f t="shared" si="9"/>
        <v>46</v>
      </c>
      <c r="E107">
        <v>46</v>
      </c>
    </row>
    <row r="108" spans="1:5">
      <c r="A108" s="15">
        <f t="shared" si="10"/>
        <v>45196</v>
      </c>
      <c r="B108" s="75">
        <v>45196</v>
      </c>
      <c r="C108" s="75">
        <v>45196</v>
      </c>
      <c r="D108">
        <f t="shared" si="9"/>
        <v>48</v>
      </c>
      <c r="E108">
        <v>48</v>
      </c>
    </row>
    <row r="109" spans="1:5">
      <c r="A109" s="15">
        <f t="shared" si="10"/>
        <v>45197</v>
      </c>
      <c r="B109" s="75">
        <v>45197</v>
      </c>
      <c r="C109" s="75">
        <v>45197</v>
      </c>
      <c r="D109">
        <f t="shared" si="9"/>
        <v>42</v>
      </c>
      <c r="E109">
        <v>42</v>
      </c>
    </row>
    <row r="110" spans="1:5">
      <c r="A110" s="15">
        <f t="shared" si="10"/>
        <v>45198</v>
      </c>
      <c r="B110" s="75">
        <v>45198</v>
      </c>
      <c r="C110" s="75">
        <v>45198</v>
      </c>
      <c r="D110">
        <f t="shared" si="9"/>
        <v>7</v>
      </c>
      <c r="E110">
        <v>7</v>
      </c>
    </row>
    <row r="111" spans="1:5">
      <c r="A111" s="15">
        <f t="shared" si="10"/>
        <v>45199</v>
      </c>
      <c r="B111" s="75">
        <f>A111</f>
        <v>45199</v>
      </c>
      <c r="C111" s="75">
        <f>B111</f>
        <v>45199</v>
      </c>
      <c r="D111">
        <v>0</v>
      </c>
      <c r="E111">
        <v>806</v>
      </c>
    </row>
    <row r="112" spans="1:5">
      <c r="C112">
        <v>15</v>
      </c>
    </row>
    <row r="113" spans="3:3">
      <c r="C113">
        <v>12</v>
      </c>
    </row>
    <row r="114" spans="3:3">
      <c r="C114">
        <v>2</v>
      </c>
    </row>
    <row r="115" spans="3:3">
      <c r="C115">
        <f>SUBTOTAL(9,C81:C114)</f>
        <v>1355564</v>
      </c>
    </row>
  </sheetData>
  <autoFilter ref="A40:F70" xr:uid="{3069A84A-70D2-4C27-AC8F-CD0F788CC94C}">
    <filterColumn colId="4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E895-9A15-4F24-80A3-AE9C866F2829}">
  <dimension ref="A1:G15"/>
  <sheetViews>
    <sheetView showGridLines="0" workbookViewId="0">
      <selection sqref="A1:E3"/>
    </sheetView>
  </sheetViews>
  <sheetFormatPr defaultColWidth="51.140625" defaultRowHeight="15"/>
  <cols>
    <col min="1" max="1" width="45" customWidth="1"/>
    <col min="2" max="2" width="23" customWidth="1"/>
    <col min="3" max="6" width="10.85546875" customWidth="1"/>
  </cols>
  <sheetData>
    <row r="1" spans="1:7">
      <c r="A1" s="98" t="s">
        <v>200</v>
      </c>
      <c r="B1" s="98" t="s">
        <v>159</v>
      </c>
      <c r="C1" s="98" t="s">
        <v>199</v>
      </c>
      <c r="D1" s="98" t="s">
        <v>29</v>
      </c>
      <c r="E1" s="98" t="s">
        <v>160</v>
      </c>
    </row>
    <row r="2" spans="1:7">
      <c r="A2" s="99" t="s">
        <v>92</v>
      </c>
      <c r="B2" s="100" t="s">
        <v>161</v>
      </c>
      <c r="C2" s="101">
        <v>83190</v>
      </c>
      <c r="D2" s="101">
        <f>B2C!D39</f>
        <v>67116</v>
      </c>
      <c r="E2" s="104">
        <f>D2/C2</f>
        <v>0.8067796610169492</v>
      </c>
    </row>
    <row r="3" spans="1:7">
      <c r="A3" s="99" t="s">
        <v>99</v>
      </c>
      <c r="B3" s="100" t="s">
        <v>161</v>
      </c>
      <c r="C3" s="101">
        <f>B2B!D37</f>
        <v>8702</v>
      </c>
      <c r="D3" s="101">
        <f>B2B!D39</f>
        <v>11298</v>
      </c>
      <c r="E3" s="102">
        <f t="shared" ref="E3:E15" si="0">D3/C3</f>
        <v>1.2983222247759136</v>
      </c>
    </row>
    <row r="4" spans="1:7">
      <c r="A4" s="99" t="s">
        <v>162</v>
      </c>
      <c r="B4" s="100" t="s">
        <v>163</v>
      </c>
      <c r="C4" s="103">
        <v>60</v>
      </c>
      <c r="D4" s="103">
        <v>85</v>
      </c>
      <c r="E4" s="102">
        <f t="shared" si="0"/>
        <v>1.4166666666666667</v>
      </c>
    </row>
    <row r="5" spans="1:7">
      <c r="A5" s="99" t="s">
        <v>164</v>
      </c>
      <c r="B5" s="100" t="s">
        <v>165</v>
      </c>
      <c r="C5" s="103">
        <v>203</v>
      </c>
      <c r="D5" s="103">
        <v>201</v>
      </c>
      <c r="E5" s="102">
        <f t="shared" si="0"/>
        <v>0.99014778325123154</v>
      </c>
    </row>
    <row r="6" spans="1:7">
      <c r="A6" s="99" t="s">
        <v>166</v>
      </c>
      <c r="B6" s="100" t="s">
        <v>167</v>
      </c>
      <c r="C6" s="101">
        <v>25693</v>
      </c>
      <c r="D6" s="101">
        <v>14777</v>
      </c>
      <c r="E6" s="104">
        <f t="shared" si="0"/>
        <v>0.57513719690187992</v>
      </c>
    </row>
    <row r="7" spans="1:7">
      <c r="A7" s="99" t="s">
        <v>168</v>
      </c>
      <c r="B7" s="100" t="s">
        <v>167</v>
      </c>
      <c r="C7" s="101">
        <v>10454</v>
      </c>
      <c r="D7" s="101">
        <v>13131</v>
      </c>
      <c r="E7" s="102">
        <f t="shared" si="0"/>
        <v>1.256074229959824</v>
      </c>
    </row>
    <row r="8" spans="1:7">
      <c r="A8" s="99" t="s">
        <v>169</v>
      </c>
      <c r="B8" s="100" t="s">
        <v>163</v>
      </c>
      <c r="C8" s="103">
        <v>685</v>
      </c>
      <c r="D8" s="103">
        <v>685</v>
      </c>
      <c r="E8" s="102">
        <f t="shared" si="0"/>
        <v>1</v>
      </c>
    </row>
    <row r="9" spans="1:7">
      <c r="A9" s="99" t="s">
        <v>170</v>
      </c>
      <c r="B9" s="100" t="s">
        <v>163</v>
      </c>
      <c r="C9" s="101">
        <v>1302</v>
      </c>
      <c r="D9" s="101">
        <v>784</v>
      </c>
      <c r="E9" s="104">
        <f t="shared" si="0"/>
        <v>0.60215053763440862</v>
      </c>
    </row>
    <row r="10" spans="1:7">
      <c r="A10" s="99" t="s">
        <v>171</v>
      </c>
      <c r="B10" s="100" t="s">
        <v>163</v>
      </c>
      <c r="C10" s="103">
        <v>521</v>
      </c>
      <c r="D10" s="103">
        <v>29</v>
      </c>
      <c r="E10" s="104">
        <f t="shared" si="0"/>
        <v>5.5662188099808059E-2</v>
      </c>
    </row>
    <row r="11" spans="1:7">
      <c r="A11" s="99" t="s">
        <v>172</v>
      </c>
      <c r="B11" s="100" t="s">
        <v>161</v>
      </c>
      <c r="C11" s="101">
        <v>2020</v>
      </c>
      <c r="D11" s="101">
        <v>1399</v>
      </c>
      <c r="E11" s="104">
        <f t="shared" si="0"/>
        <v>0.69257425742574252</v>
      </c>
      <c r="G11">
        <f>1074/5</f>
        <v>214.8</v>
      </c>
    </row>
    <row r="12" spans="1:7">
      <c r="A12" s="99" t="s">
        <v>173</v>
      </c>
      <c r="B12" s="100" t="s">
        <v>174</v>
      </c>
      <c r="C12" s="101">
        <v>10822</v>
      </c>
      <c r="D12" s="101">
        <v>660</v>
      </c>
      <c r="E12" s="104">
        <f t="shared" si="0"/>
        <v>6.0986878580669007E-2</v>
      </c>
    </row>
    <row r="13" spans="1:7">
      <c r="A13" s="99" t="s">
        <v>175</v>
      </c>
      <c r="B13" s="100" t="s">
        <v>174</v>
      </c>
      <c r="C13" s="101">
        <v>1716</v>
      </c>
      <c r="D13" s="103">
        <v>35</v>
      </c>
      <c r="E13" s="104">
        <f t="shared" si="0"/>
        <v>2.0396270396270396E-2</v>
      </c>
    </row>
    <row r="14" spans="1:7">
      <c r="A14" s="99" t="s">
        <v>176</v>
      </c>
      <c r="B14" s="100" t="s">
        <v>174</v>
      </c>
      <c r="C14" s="101">
        <v>10787</v>
      </c>
      <c r="D14" s="101">
        <v>745</v>
      </c>
      <c r="E14" s="104">
        <f t="shared" si="0"/>
        <v>6.9064614814128122E-2</v>
      </c>
    </row>
    <row r="15" spans="1:7">
      <c r="A15" s="99" t="s">
        <v>177</v>
      </c>
      <c r="B15" s="100" t="s">
        <v>167</v>
      </c>
      <c r="C15" s="103">
        <v>440</v>
      </c>
      <c r="D15" s="103">
        <v>108</v>
      </c>
      <c r="E15" s="104">
        <f t="shared" si="0"/>
        <v>0.24545454545454545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EF2F-907A-4914-9111-349FEB33D00A}">
  <dimension ref="A1:C42"/>
  <sheetViews>
    <sheetView showGridLines="0" workbookViewId="0">
      <selection activeCell="M39" sqref="M39"/>
    </sheetView>
  </sheetViews>
  <sheetFormatPr defaultRowHeight="15"/>
  <cols>
    <col min="2" max="3" width="11.140625" customWidth="1"/>
  </cols>
  <sheetData>
    <row r="1" spans="1:3">
      <c r="A1" s="18" t="s">
        <v>14</v>
      </c>
      <c r="B1" s="18" t="s">
        <v>157</v>
      </c>
      <c r="C1" s="18" t="s">
        <v>19</v>
      </c>
    </row>
    <row r="2" spans="1:3">
      <c r="A2" s="5" t="s">
        <v>241</v>
      </c>
      <c r="B2" s="38">
        <v>1</v>
      </c>
      <c r="C2" s="39">
        <v>0.97</v>
      </c>
    </row>
    <row r="3" spans="1:3">
      <c r="A3" s="5" t="s">
        <v>270</v>
      </c>
      <c r="B3" s="38">
        <v>0.96130000000000004</v>
      </c>
      <c r="C3" s="39">
        <v>0.97</v>
      </c>
    </row>
    <row r="4" spans="1:3">
      <c r="A4" s="5" t="s">
        <v>271</v>
      </c>
      <c r="B4" s="38">
        <v>0.98029999999999995</v>
      </c>
      <c r="C4" s="39">
        <v>0.97</v>
      </c>
    </row>
    <row r="5" spans="1:3">
      <c r="A5" s="5" t="s">
        <v>272</v>
      </c>
      <c r="B5" s="38">
        <v>0.97240000000000004</v>
      </c>
      <c r="C5" s="39">
        <v>0.97</v>
      </c>
    </row>
    <row r="6" spans="1:3">
      <c r="A6" s="5" t="s">
        <v>273</v>
      </c>
      <c r="B6" s="38">
        <v>0.97650000000000003</v>
      </c>
      <c r="C6" s="39">
        <v>0.97</v>
      </c>
    </row>
    <row r="11" spans="1:3">
      <c r="A11" s="75">
        <v>45047</v>
      </c>
      <c r="B11">
        <f>WEEKNUM(A11)</f>
        <v>18</v>
      </c>
    </row>
    <row r="12" spans="1:3">
      <c r="A12" s="75">
        <f>A11+1</f>
        <v>45048</v>
      </c>
      <c r="B12">
        <f t="shared" ref="B12:B41" si="0">WEEKNUM(A12)</f>
        <v>18</v>
      </c>
    </row>
    <row r="13" spans="1:3">
      <c r="A13" s="75">
        <f t="shared" ref="A13:A41" si="1">A12+1</f>
        <v>45049</v>
      </c>
      <c r="B13">
        <f t="shared" si="0"/>
        <v>18</v>
      </c>
    </row>
    <row r="14" spans="1:3">
      <c r="A14" s="75">
        <f t="shared" si="1"/>
        <v>45050</v>
      </c>
      <c r="B14">
        <f t="shared" si="0"/>
        <v>18</v>
      </c>
    </row>
    <row r="15" spans="1:3">
      <c r="A15" s="75">
        <f t="shared" si="1"/>
        <v>45051</v>
      </c>
      <c r="B15">
        <f t="shared" si="0"/>
        <v>18</v>
      </c>
    </row>
    <row r="16" spans="1:3">
      <c r="A16" s="75">
        <f t="shared" si="1"/>
        <v>45052</v>
      </c>
      <c r="B16">
        <f t="shared" si="0"/>
        <v>18</v>
      </c>
    </row>
    <row r="17" spans="1:2">
      <c r="A17" s="75">
        <f t="shared" si="1"/>
        <v>45053</v>
      </c>
      <c r="B17">
        <f t="shared" si="0"/>
        <v>19</v>
      </c>
    </row>
    <row r="18" spans="1:2">
      <c r="A18" s="75">
        <f t="shared" si="1"/>
        <v>45054</v>
      </c>
      <c r="B18">
        <f t="shared" si="0"/>
        <v>19</v>
      </c>
    </row>
    <row r="19" spans="1:2">
      <c r="A19" s="75">
        <f t="shared" si="1"/>
        <v>45055</v>
      </c>
      <c r="B19">
        <f t="shared" si="0"/>
        <v>19</v>
      </c>
    </row>
    <row r="20" spans="1:2">
      <c r="A20" s="75">
        <f t="shared" si="1"/>
        <v>45056</v>
      </c>
      <c r="B20">
        <f t="shared" si="0"/>
        <v>19</v>
      </c>
    </row>
    <row r="21" spans="1:2">
      <c r="A21" s="75">
        <f t="shared" si="1"/>
        <v>45057</v>
      </c>
      <c r="B21">
        <f t="shared" si="0"/>
        <v>19</v>
      </c>
    </row>
    <row r="22" spans="1:2">
      <c r="A22" s="75">
        <f t="shared" si="1"/>
        <v>45058</v>
      </c>
      <c r="B22">
        <f t="shared" si="0"/>
        <v>19</v>
      </c>
    </row>
    <row r="23" spans="1:2">
      <c r="A23" s="75">
        <f t="shared" si="1"/>
        <v>45059</v>
      </c>
      <c r="B23">
        <f t="shared" si="0"/>
        <v>19</v>
      </c>
    </row>
    <row r="24" spans="1:2">
      <c r="A24" s="75">
        <f t="shared" si="1"/>
        <v>45060</v>
      </c>
      <c r="B24">
        <f t="shared" si="0"/>
        <v>20</v>
      </c>
    </row>
    <row r="25" spans="1:2">
      <c r="A25" s="75">
        <f t="shared" si="1"/>
        <v>45061</v>
      </c>
      <c r="B25">
        <f t="shared" si="0"/>
        <v>20</v>
      </c>
    </row>
    <row r="26" spans="1:2">
      <c r="A26" s="75">
        <f t="shared" si="1"/>
        <v>45062</v>
      </c>
      <c r="B26">
        <f t="shared" si="0"/>
        <v>20</v>
      </c>
    </row>
    <row r="27" spans="1:2">
      <c r="A27" s="75">
        <f t="shared" si="1"/>
        <v>45063</v>
      </c>
      <c r="B27">
        <f t="shared" si="0"/>
        <v>20</v>
      </c>
    </row>
    <row r="28" spans="1:2">
      <c r="A28" s="75">
        <f t="shared" si="1"/>
        <v>45064</v>
      </c>
      <c r="B28">
        <f t="shared" si="0"/>
        <v>20</v>
      </c>
    </row>
    <row r="29" spans="1:2">
      <c r="A29" s="75">
        <f t="shared" si="1"/>
        <v>45065</v>
      </c>
      <c r="B29">
        <f t="shared" si="0"/>
        <v>20</v>
      </c>
    </row>
    <row r="30" spans="1:2">
      <c r="A30" s="75">
        <f t="shared" si="1"/>
        <v>45066</v>
      </c>
      <c r="B30">
        <f t="shared" si="0"/>
        <v>20</v>
      </c>
    </row>
    <row r="31" spans="1:2">
      <c r="A31" s="75">
        <f t="shared" si="1"/>
        <v>45067</v>
      </c>
      <c r="B31">
        <f t="shared" si="0"/>
        <v>21</v>
      </c>
    </row>
    <row r="32" spans="1:2">
      <c r="A32" s="75">
        <f t="shared" si="1"/>
        <v>45068</v>
      </c>
      <c r="B32">
        <f t="shared" si="0"/>
        <v>21</v>
      </c>
    </row>
    <row r="33" spans="1:2">
      <c r="A33" s="75">
        <f t="shared" si="1"/>
        <v>45069</v>
      </c>
      <c r="B33">
        <f t="shared" si="0"/>
        <v>21</v>
      </c>
    </row>
    <row r="34" spans="1:2">
      <c r="A34" s="75">
        <f t="shared" si="1"/>
        <v>45070</v>
      </c>
      <c r="B34">
        <f t="shared" si="0"/>
        <v>21</v>
      </c>
    </row>
    <row r="35" spans="1:2">
      <c r="A35" s="75">
        <f t="shared" si="1"/>
        <v>45071</v>
      </c>
      <c r="B35">
        <f t="shared" si="0"/>
        <v>21</v>
      </c>
    </row>
    <row r="36" spans="1:2">
      <c r="A36" s="75">
        <f t="shared" si="1"/>
        <v>45072</v>
      </c>
      <c r="B36">
        <f t="shared" si="0"/>
        <v>21</v>
      </c>
    </row>
    <row r="37" spans="1:2">
      <c r="A37" s="75">
        <f t="shared" si="1"/>
        <v>45073</v>
      </c>
      <c r="B37">
        <f t="shared" si="0"/>
        <v>21</v>
      </c>
    </row>
    <row r="38" spans="1:2">
      <c r="A38" s="75">
        <f t="shared" si="1"/>
        <v>45074</v>
      </c>
      <c r="B38">
        <f t="shared" si="0"/>
        <v>22</v>
      </c>
    </row>
    <row r="39" spans="1:2">
      <c r="A39" s="75">
        <f t="shared" si="1"/>
        <v>45075</v>
      </c>
      <c r="B39">
        <f t="shared" si="0"/>
        <v>22</v>
      </c>
    </row>
    <row r="40" spans="1:2">
      <c r="A40" s="75">
        <f t="shared" si="1"/>
        <v>45076</v>
      </c>
      <c r="B40">
        <f t="shared" si="0"/>
        <v>22</v>
      </c>
    </row>
    <row r="41" spans="1:2">
      <c r="A41" s="75">
        <f t="shared" si="1"/>
        <v>45077</v>
      </c>
      <c r="B41">
        <f t="shared" si="0"/>
        <v>22</v>
      </c>
    </row>
    <row r="42" spans="1:2">
      <c r="A42" s="7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E683-3D20-4CFF-B065-2A01EFF5CE2C}">
  <dimension ref="A2:E6"/>
  <sheetViews>
    <sheetView workbookViewId="0">
      <selection activeCell="A2" sqref="A2:E5"/>
    </sheetView>
  </sheetViews>
  <sheetFormatPr defaultColWidth="13.42578125" defaultRowHeight="15"/>
  <cols>
    <col min="1" max="1" width="10.85546875" bestFit="1" customWidth="1"/>
    <col min="2" max="2" width="10" customWidth="1"/>
    <col min="3" max="3" width="12.42578125" customWidth="1"/>
    <col min="4" max="4" width="12" customWidth="1"/>
    <col min="5" max="5" width="65" bestFit="1" customWidth="1"/>
  </cols>
  <sheetData>
    <row r="2" spans="1:5" ht="22.5">
      <c r="A2" s="87" t="s">
        <v>14</v>
      </c>
      <c r="B2" s="87" t="s">
        <v>148</v>
      </c>
      <c r="C2" s="87" t="s">
        <v>149</v>
      </c>
      <c r="D2" s="87" t="s">
        <v>150</v>
      </c>
      <c r="E2" s="87" t="s">
        <v>147</v>
      </c>
    </row>
    <row r="3" spans="1:5">
      <c r="A3" s="84" t="s">
        <v>152</v>
      </c>
      <c r="B3" s="86">
        <v>4</v>
      </c>
      <c r="C3" s="86">
        <v>3</v>
      </c>
      <c r="D3" s="85">
        <v>0.75</v>
      </c>
      <c r="E3" s="105" t="s">
        <v>153</v>
      </c>
    </row>
    <row r="4" spans="1:5">
      <c r="A4" s="84" t="s">
        <v>154</v>
      </c>
      <c r="B4" s="86">
        <v>5</v>
      </c>
      <c r="C4" s="86">
        <v>4</v>
      </c>
      <c r="D4" s="85">
        <v>0.8</v>
      </c>
      <c r="E4" s="105" t="s">
        <v>155</v>
      </c>
    </row>
    <row r="5" spans="1:5">
      <c r="A5" s="84" t="s">
        <v>156</v>
      </c>
      <c r="B5" s="86">
        <v>10</v>
      </c>
      <c r="C5" s="86">
        <v>9</v>
      </c>
      <c r="D5" s="85">
        <v>0.9</v>
      </c>
      <c r="E5" s="105" t="s">
        <v>158</v>
      </c>
    </row>
    <row r="6" spans="1:5">
      <c r="A6" s="106"/>
      <c r="B6" s="106"/>
      <c r="C6" s="106"/>
      <c r="D6" s="106"/>
      <c r="E6" s="10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1232-A092-494F-BABC-C4ACDBEDB177}">
  <dimension ref="A1:D2"/>
  <sheetViews>
    <sheetView showGridLines="0" workbookViewId="0">
      <selection activeCell="B7" sqref="B7"/>
    </sheetView>
  </sheetViews>
  <sheetFormatPr defaultRowHeight="15"/>
  <sheetData>
    <row r="1" spans="1:4">
      <c r="A1" s="98" t="s">
        <v>289</v>
      </c>
      <c r="B1" s="236">
        <v>45413</v>
      </c>
      <c r="C1" s="236">
        <v>45444</v>
      </c>
      <c r="D1" s="98" t="s">
        <v>160</v>
      </c>
    </row>
    <row r="2" spans="1:4">
      <c r="A2" s="99" t="s">
        <v>290</v>
      </c>
      <c r="B2" s="101">
        <v>32</v>
      </c>
      <c r="C2" s="101">
        <v>17</v>
      </c>
      <c r="D2" s="104">
        <f>C2/B2</f>
        <v>0.53125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CBC4-6B35-4232-B3B1-219D03A7B582}">
  <dimension ref="A1:V83"/>
  <sheetViews>
    <sheetView showGridLines="0" zoomScale="70" zoomScaleNormal="70" workbookViewId="0">
      <selection activeCell="L33" sqref="L33"/>
    </sheetView>
  </sheetViews>
  <sheetFormatPr defaultRowHeight="15"/>
  <cols>
    <col min="1" max="1" width="12.42578125" bestFit="1" customWidth="1"/>
    <col min="2" max="2" width="11" bestFit="1" customWidth="1"/>
    <col min="3" max="3" width="10.140625" bestFit="1" customWidth="1"/>
    <col min="4" max="4" width="11.42578125" bestFit="1" customWidth="1"/>
    <col min="5" max="5" width="17.28515625" bestFit="1" customWidth="1"/>
    <col min="6" max="6" width="24" bestFit="1" customWidth="1"/>
    <col min="7" max="7" width="6.85546875" bestFit="1" customWidth="1"/>
    <col min="8" max="8" width="13.42578125" bestFit="1" customWidth="1"/>
    <col min="9" max="9" width="7.42578125" bestFit="1" customWidth="1"/>
    <col min="11" max="11" width="17.28515625" bestFit="1" customWidth="1"/>
    <col min="12" max="12" width="24" bestFit="1" customWidth="1"/>
    <col min="21" max="21" width="8.140625" bestFit="1" customWidth="1"/>
    <col min="22" max="22" width="7.42578125" bestFit="1" customWidth="1"/>
  </cols>
  <sheetData>
    <row r="1" spans="1:9">
      <c r="A1" t="s">
        <v>14</v>
      </c>
      <c r="B1" t="s">
        <v>15</v>
      </c>
      <c r="C1" s="107" t="s">
        <v>16</v>
      </c>
      <c r="D1" t="s">
        <v>17</v>
      </c>
      <c r="E1" t="str">
        <f>B1</f>
        <v>Forecast</v>
      </c>
      <c r="F1" s="107" t="s">
        <v>16</v>
      </c>
      <c r="G1" t="s">
        <v>17</v>
      </c>
      <c r="H1" t="s">
        <v>18</v>
      </c>
      <c r="I1" t="s">
        <v>19</v>
      </c>
    </row>
    <row r="2" spans="1:9">
      <c r="A2" s="197">
        <v>45444</v>
      </c>
      <c r="B2">
        <v>0</v>
      </c>
      <c r="C2" s="2">
        <f>B2*1.25</f>
        <v>0</v>
      </c>
      <c r="D2">
        <v>0</v>
      </c>
      <c r="E2" s="3">
        <f t="shared" ref="E2:G17" si="0">B2/1000</f>
        <v>0</v>
      </c>
      <c r="F2" s="3">
        <f>C2/1000</f>
        <v>0</v>
      </c>
      <c r="G2" s="3">
        <f t="shared" si="0"/>
        <v>0</v>
      </c>
      <c r="H2" s="94">
        <f>IFERROR(G2/F2,0)</f>
        <v>0</v>
      </c>
      <c r="I2" s="13">
        <v>1</v>
      </c>
    </row>
    <row r="3" spans="1:9">
      <c r="A3" s="197">
        <v>45445</v>
      </c>
      <c r="B3" s="2">
        <v>3125</v>
      </c>
      <c r="C3" s="2">
        <f t="shared" ref="C3:C31" si="1">B3*1.25</f>
        <v>3906.25</v>
      </c>
      <c r="D3">
        <v>3137</v>
      </c>
      <c r="E3" s="3">
        <f t="shared" si="0"/>
        <v>3.125</v>
      </c>
      <c r="F3" s="3">
        <f t="shared" ref="F3:F32" si="2">C3/1000</f>
        <v>3.90625</v>
      </c>
      <c r="G3" s="3">
        <f t="shared" si="0"/>
        <v>3.137</v>
      </c>
      <c r="H3" s="94">
        <f t="shared" ref="H3:H31" si="3">IFERROR(G3/F3,0)</f>
        <v>0.80307200000000001</v>
      </c>
      <c r="I3" s="13">
        <v>1</v>
      </c>
    </row>
    <row r="4" spans="1:9">
      <c r="A4" s="197">
        <v>45446</v>
      </c>
      <c r="B4" s="2">
        <v>2850</v>
      </c>
      <c r="C4" s="2">
        <f t="shared" si="1"/>
        <v>3562.5</v>
      </c>
      <c r="D4">
        <v>2724</v>
      </c>
      <c r="E4" s="3">
        <f t="shared" si="0"/>
        <v>2.85</v>
      </c>
      <c r="F4" s="3">
        <f t="shared" si="2"/>
        <v>3.5625</v>
      </c>
      <c r="G4" s="3">
        <f t="shared" si="0"/>
        <v>2.7240000000000002</v>
      </c>
      <c r="H4" s="94">
        <f t="shared" si="3"/>
        <v>0.76463157894736844</v>
      </c>
      <c r="I4" s="13">
        <v>1</v>
      </c>
    </row>
    <row r="5" spans="1:9">
      <c r="A5" s="197">
        <v>45447</v>
      </c>
      <c r="B5" s="2">
        <v>3351</v>
      </c>
      <c r="C5" s="2">
        <f t="shared" si="1"/>
        <v>4188.75</v>
      </c>
      <c r="D5">
        <v>2685</v>
      </c>
      <c r="E5" s="3">
        <f t="shared" si="0"/>
        <v>3.351</v>
      </c>
      <c r="F5" s="3">
        <f t="shared" si="2"/>
        <v>4.1887499999999998</v>
      </c>
      <c r="G5" s="3">
        <f t="shared" si="0"/>
        <v>2.6850000000000001</v>
      </c>
      <c r="H5" s="94">
        <f t="shared" si="3"/>
        <v>0.64100268576544317</v>
      </c>
      <c r="I5" s="13">
        <v>1</v>
      </c>
    </row>
    <row r="6" spans="1:9">
      <c r="A6" s="197">
        <v>45448</v>
      </c>
      <c r="B6" s="2">
        <v>3250</v>
      </c>
      <c r="C6" s="2">
        <f t="shared" si="1"/>
        <v>4062.5</v>
      </c>
      <c r="D6">
        <v>3111</v>
      </c>
      <c r="E6" s="3">
        <f t="shared" si="0"/>
        <v>3.25</v>
      </c>
      <c r="F6" s="3">
        <f t="shared" si="2"/>
        <v>4.0625</v>
      </c>
      <c r="G6" s="3">
        <f t="shared" si="0"/>
        <v>3.1110000000000002</v>
      </c>
      <c r="H6" s="94">
        <f t="shared" si="3"/>
        <v>0.7657846153846154</v>
      </c>
      <c r="I6" s="13">
        <v>1</v>
      </c>
    </row>
    <row r="7" spans="1:9">
      <c r="A7" s="197">
        <v>45449</v>
      </c>
      <c r="B7" s="2">
        <v>2756</v>
      </c>
      <c r="C7" s="2">
        <f t="shared" si="1"/>
        <v>3445</v>
      </c>
      <c r="D7">
        <v>2027</v>
      </c>
      <c r="E7" s="3">
        <f t="shared" si="0"/>
        <v>2.7559999999999998</v>
      </c>
      <c r="F7" s="3">
        <f t="shared" si="2"/>
        <v>3.4449999999999998</v>
      </c>
      <c r="G7" s="3">
        <f t="shared" si="0"/>
        <v>2.0270000000000001</v>
      </c>
      <c r="H7" s="94">
        <f t="shared" si="3"/>
        <v>0.58838896952104502</v>
      </c>
      <c r="I7" s="13">
        <v>1</v>
      </c>
    </row>
    <row r="8" spans="1:9">
      <c r="A8" s="197">
        <v>45450</v>
      </c>
      <c r="B8" s="2">
        <v>2994</v>
      </c>
      <c r="C8" s="2">
        <f t="shared" si="1"/>
        <v>3742.5</v>
      </c>
      <c r="D8" s="77">
        <v>2512</v>
      </c>
      <c r="E8" s="3">
        <f t="shared" si="0"/>
        <v>2.9940000000000002</v>
      </c>
      <c r="F8" s="3">
        <f t="shared" si="2"/>
        <v>3.7425000000000002</v>
      </c>
      <c r="G8" s="3">
        <f t="shared" si="0"/>
        <v>2.512</v>
      </c>
      <c r="H8" s="94">
        <f t="shared" si="3"/>
        <v>0.67120908483633934</v>
      </c>
      <c r="I8" s="13">
        <v>1</v>
      </c>
    </row>
    <row r="9" spans="1:9">
      <c r="A9" s="197">
        <v>45451</v>
      </c>
      <c r="B9">
        <v>0</v>
      </c>
      <c r="C9" s="2">
        <f t="shared" si="1"/>
        <v>0</v>
      </c>
      <c r="D9">
        <v>0</v>
      </c>
      <c r="E9" s="3">
        <f t="shared" si="0"/>
        <v>0</v>
      </c>
      <c r="F9" s="3">
        <f t="shared" si="2"/>
        <v>0</v>
      </c>
      <c r="G9" s="3">
        <f t="shared" si="0"/>
        <v>0</v>
      </c>
      <c r="H9" s="94">
        <f t="shared" si="3"/>
        <v>0</v>
      </c>
      <c r="I9" s="13">
        <v>1</v>
      </c>
    </row>
    <row r="10" spans="1:9">
      <c r="A10" s="197">
        <v>45452</v>
      </c>
      <c r="B10" s="2">
        <v>3100</v>
      </c>
      <c r="C10" s="2">
        <f t="shared" ref="C10" si="4">B10*1.25</f>
        <v>3875</v>
      </c>
      <c r="D10">
        <v>1835</v>
      </c>
      <c r="E10" s="3">
        <f t="shared" si="0"/>
        <v>3.1</v>
      </c>
      <c r="F10" s="3">
        <f t="shared" si="2"/>
        <v>3.875</v>
      </c>
      <c r="G10" s="3">
        <f t="shared" si="0"/>
        <v>1.835</v>
      </c>
      <c r="H10" s="94">
        <f t="shared" si="3"/>
        <v>0.47354838709677416</v>
      </c>
      <c r="I10" s="13">
        <v>1</v>
      </c>
    </row>
    <row r="11" spans="1:9">
      <c r="A11" s="197">
        <v>45453</v>
      </c>
      <c r="B11" s="2">
        <v>2785</v>
      </c>
      <c r="C11" s="2">
        <f t="shared" si="1"/>
        <v>3481.25</v>
      </c>
      <c r="D11" s="77">
        <v>2648</v>
      </c>
      <c r="E11" s="3">
        <f t="shared" si="0"/>
        <v>2.7850000000000001</v>
      </c>
      <c r="F11" s="3">
        <f t="shared" si="2"/>
        <v>3.4812500000000002</v>
      </c>
      <c r="G11" s="3">
        <f t="shared" si="0"/>
        <v>2.6480000000000001</v>
      </c>
      <c r="H11" s="94">
        <f t="shared" si="3"/>
        <v>0.76064631956912032</v>
      </c>
      <c r="I11" s="13">
        <v>1</v>
      </c>
    </row>
    <row r="12" spans="1:9">
      <c r="A12" s="197">
        <v>45454</v>
      </c>
      <c r="B12" s="2">
        <v>3485</v>
      </c>
      <c r="C12" s="2">
        <f t="shared" si="1"/>
        <v>4356.25</v>
      </c>
      <c r="D12" s="77">
        <v>2966</v>
      </c>
      <c r="E12" s="3">
        <f t="shared" si="0"/>
        <v>3.4849999999999999</v>
      </c>
      <c r="F12" s="3">
        <f t="shared" si="2"/>
        <v>4.3562500000000002</v>
      </c>
      <c r="G12" s="3">
        <f t="shared" si="0"/>
        <v>2.9660000000000002</v>
      </c>
      <c r="H12" s="94">
        <f t="shared" si="3"/>
        <v>0.68086083213773319</v>
      </c>
      <c r="I12" s="13">
        <v>1</v>
      </c>
    </row>
    <row r="13" spans="1:9">
      <c r="A13" s="197">
        <v>45455</v>
      </c>
      <c r="B13" s="2">
        <v>2842</v>
      </c>
      <c r="C13" s="2">
        <f t="shared" si="1"/>
        <v>3552.5</v>
      </c>
      <c r="D13" s="77">
        <v>2693</v>
      </c>
      <c r="E13" s="3">
        <f t="shared" si="0"/>
        <v>2.8420000000000001</v>
      </c>
      <c r="F13" s="3">
        <f t="shared" si="2"/>
        <v>3.5525000000000002</v>
      </c>
      <c r="G13" s="3">
        <f t="shared" si="0"/>
        <v>2.6930000000000001</v>
      </c>
      <c r="H13" s="94">
        <f t="shared" si="3"/>
        <v>0.758057705840957</v>
      </c>
      <c r="I13" s="13">
        <v>1</v>
      </c>
    </row>
    <row r="14" spans="1:9">
      <c r="A14" s="197">
        <v>45456</v>
      </c>
      <c r="B14" s="2">
        <v>2645</v>
      </c>
      <c r="C14" s="2">
        <f t="shared" si="1"/>
        <v>3306.25</v>
      </c>
      <c r="D14" s="77">
        <v>3099</v>
      </c>
      <c r="E14" s="3">
        <f t="shared" si="0"/>
        <v>2.645</v>
      </c>
      <c r="F14" s="3">
        <f t="shared" si="2"/>
        <v>3.3062499999999999</v>
      </c>
      <c r="G14" s="3">
        <f t="shared" si="0"/>
        <v>3.0990000000000002</v>
      </c>
      <c r="H14" s="94">
        <f t="shared" si="3"/>
        <v>0.93731568998109649</v>
      </c>
      <c r="I14" s="13">
        <v>1</v>
      </c>
    </row>
    <row r="15" spans="1:9">
      <c r="A15" s="197">
        <v>45457</v>
      </c>
      <c r="B15" s="2">
        <v>3120</v>
      </c>
      <c r="C15" s="2">
        <f t="shared" si="1"/>
        <v>3900</v>
      </c>
      <c r="D15" s="77">
        <v>2364</v>
      </c>
      <c r="E15" s="3">
        <f t="shared" si="0"/>
        <v>3.12</v>
      </c>
      <c r="F15" s="3">
        <f t="shared" si="2"/>
        <v>3.9</v>
      </c>
      <c r="G15" s="3">
        <f t="shared" si="0"/>
        <v>2.3639999999999999</v>
      </c>
      <c r="H15" s="94">
        <f t="shared" si="3"/>
        <v>0.60615384615384615</v>
      </c>
      <c r="I15" s="13">
        <v>1</v>
      </c>
    </row>
    <row r="16" spans="1:9">
      <c r="A16" s="197">
        <v>45458</v>
      </c>
      <c r="B16" s="2">
        <v>0</v>
      </c>
      <c r="C16" s="2">
        <f t="shared" si="1"/>
        <v>0</v>
      </c>
      <c r="D16">
        <v>0</v>
      </c>
      <c r="E16" s="3">
        <f t="shared" si="0"/>
        <v>0</v>
      </c>
      <c r="F16" s="3">
        <f t="shared" si="2"/>
        <v>0</v>
      </c>
      <c r="G16" s="3">
        <f t="shared" si="0"/>
        <v>0</v>
      </c>
      <c r="H16" s="94">
        <f t="shared" si="3"/>
        <v>0</v>
      </c>
      <c r="I16" s="13">
        <v>1</v>
      </c>
    </row>
    <row r="17" spans="1:22">
      <c r="A17" s="197">
        <v>45459</v>
      </c>
      <c r="B17" s="2">
        <v>2995</v>
      </c>
      <c r="C17" s="2">
        <f t="shared" ref="C17" si="5">B17*1.25</f>
        <v>3743.75</v>
      </c>
      <c r="D17">
        <v>3209</v>
      </c>
      <c r="E17" s="3">
        <f t="shared" si="0"/>
        <v>2.9950000000000001</v>
      </c>
      <c r="F17" s="3">
        <f t="shared" si="2"/>
        <v>3.7437499999999999</v>
      </c>
      <c r="G17" s="3">
        <f t="shared" si="0"/>
        <v>3.2090000000000001</v>
      </c>
      <c r="H17" s="94">
        <f t="shared" si="3"/>
        <v>0.85716193656093498</v>
      </c>
      <c r="I17" s="13">
        <v>1</v>
      </c>
    </row>
    <row r="18" spans="1:22">
      <c r="A18" s="197">
        <v>45460</v>
      </c>
      <c r="B18" s="2">
        <v>2845</v>
      </c>
      <c r="C18" s="2">
        <f t="shared" si="1"/>
        <v>3556.25</v>
      </c>
      <c r="D18" s="77">
        <v>2623</v>
      </c>
      <c r="E18" s="3">
        <f t="shared" ref="E18:E32" si="6">B18/1000</f>
        <v>2.8450000000000002</v>
      </c>
      <c r="F18" s="3">
        <f t="shared" si="2"/>
        <v>3.5562499999999999</v>
      </c>
      <c r="G18" s="3">
        <f t="shared" ref="G18:G31" si="7">D18/1000</f>
        <v>2.6230000000000002</v>
      </c>
      <c r="H18" s="94">
        <f t="shared" si="3"/>
        <v>0.73757469244288232</v>
      </c>
      <c r="I18" s="13">
        <v>1</v>
      </c>
    </row>
    <row r="19" spans="1:22">
      <c r="A19" s="197">
        <v>45461</v>
      </c>
      <c r="B19" s="2">
        <v>3498</v>
      </c>
      <c r="C19" s="2">
        <f t="shared" si="1"/>
        <v>4372.5</v>
      </c>
      <c r="D19" s="77">
        <v>2704</v>
      </c>
      <c r="E19" s="3">
        <f t="shared" si="6"/>
        <v>3.4980000000000002</v>
      </c>
      <c r="F19" s="3">
        <f t="shared" si="2"/>
        <v>4.3724999999999996</v>
      </c>
      <c r="G19" s="3">
        <f t="shared" si="7"/>
        <v>2.7040000000000002</v>
      </c>
      <c r="H19" s="94">
        <f t="shared" si="3"/>
        <v>0.6184105202973128</v>
      </c>
      <c r="I19" s="13">
        <v>1</v>
      </c>
    </row>
    <row r="20" spans="1:22">
      <c r="A20" s="197">
        <v>45462</v>
      </c>
      <c r="B20" s="2">
        <v>2350</v>
      </c>
      <c r="C20" s="2">
        <f t="shared" si="1"/>
        <v>2937.5</v>
      </c>
      <c r="D20" s="77">
        <v>2788</v>
      </c>
      <c r="E20" s="3">
        <f t="shared" si="6"/>
        <v>2.35</v>
      </c>
      <c r="F20" s="3">
        <f t="shared" si="2"/>
        <v>2.9375</v>
      </c>
      <c r="G20" s="3">
        <f t="shared" si="7"/>
        <v>2.7879999999999998</v>
      </c>
      <c r="H20" s="94">
        <f t="shared" si="3"/>
        <v>0.9491063829787233</v>
      </c>
      <c r="I20" s="13">
        <v>1</v>
      </c>
    </row>
    <row r="21" spans="1:22">
      <c r="A21" s="197">
        <v>45463</v>
      </c>
      <c r="B21" s="2">
        <v>2250</v>
      </c>
      <c r="C21" s="2">
        <f t="shared" si="1"/>
        <v>2812.5</v>
      </c>
      <c r="D21" s="77">
        <v>2566</v>
      </c>
      <c r="E21" s="3">
        <f t="shared" si="6"/>
        <v>2.25</v>
      </c>
      <c r="F21" s="3">
        <f t="shared" si="2"/>
        <v>2.8125</v>
      </c>
      <c r="G21" s="3">
        <f t="shared" si="7"/>
        <v>2.5659999999999998</v>
      </c>
      <c r="H21" s="94">
        <f t="shared" si="3"/>
        <v>0.91235555555555548</v>
      </c>
      <c r="I21" s="13">
        <v>1</v>
      </c>
    </row>
    <row r="22" spans="1:22">
      <c r="A22" s="197">
        <v>45464</v>
      </c>
      <c r="B22" s="2">
        <v>2364</v>
      </c>
      <c r="C22" s="2">
        <f t="shared" si="1"/>
        <v>2955</v>
      </c>
      <c r="D22" s="77">
        <v>3052</v>
      </c>
      <c r="E22" s="3">
        <f t="shared" si="6"/>
        <v>2.3639999999999999</v>
      </c>
      <c r="F22" s="3">
        <f t="shared" si="2"/>
        <v>2.9550000000000001</v>
      </c>
      <c r="G22" s="3">
        <f t="shared" si="7"/>
        <v>3.052</v>
      </c>
      <c r="H22" s="94">
        <f t="shared" si="3"/>
        <v>1.0328257191201353</v>
      </c>
      <c r="I22" s="13">
        <v>1</v>
      </c>
    </row>
    <row r="23" spans="1:22">
      <c r="A23" s="197">
        <v>45465</v>
      </c>
      <c r="B23">
        <v>0</v>
      </c>
      <c r="C23" s="2">
        <f t="shared" si="1"/>
        <v>0</v>
      </c>
      <c r="D23">
        <v>0</v>
      </c>
      <c r="E23" s="3">
        <f t="shared" si="6"/>
        <v>0</v>
      </c>
      <c r="F23" s="3">
        <f t="shared" si="2"/>
        <v>0</v>
      </c>
      <c r="G23" s="3">
        <f t="shared" si="7"/>
        <v>0</v>
      </c>
      <c r="H23" s="94">
        <f t="shared" si="3"/>
        <v>0</v>
      </c>
      <c r="I23" s="13">
        <v>1</v>
      </c>
    </row>
    <row r="24" spans="1:22">
      <c r="A24" s="197">
        <v>45466</v>
      </c>
      <c r="B24" s="2">
        <v>2875</v>
      </c>
      <c r="C24" s="2">
        <f t="shared" ref="C24" si="8">B24*1.25</f>
        <v>3593.75</v>
      </c>
      <c r="D24">
        <v>2639</v>
      </c>
      <c r="E24" s="3">
        <f t="shared" si="6"/>
        <v>2.875</v>
      </c>
      <c r="F24" s="3">
        <f t="shared" si="2"/>
        <v>3.59375</v>
      </c>
      <c r="G24" s="3">
        <f t="shared" si="7"/>
        <v>2.6389999999999998</v>
      </c>
      <c r="H24" s="94">
        <f t="shared" si="3"/>
        <v>0.73433043478260862</v>
      </c>
      <c r="I24" s="13">
        <v>1</v>
      </c>
    </row>
    <row r="25" spans="1:22">
      <c r="A25" s="197">
        <v>45467</v>
      </c>
      <c r="B25" s="2">
        <v>2698</v>
      </c>
      <c r="C25" s="2">
        <f t="shared" si="1"/>
        <v>3372.5</v>
      </c>
      <c r="D25" s="77">
        <v>2512</v>
      </c>
      <c r="E25" s="3">
        <f t="shared" si="6"/>
        <v>2.698</v>
      </c>
      <c r="F25" s="3">
        <f t="shared" si="2"/>
        <v>3.3725000000000001</v>
      </c>
      <c r="G25" s="3">
        <f t="shared" si="7"/>
        <v>2.512</v>
      </c>
      <c r="H25" s="94">
        <f t="shared" si="3"/>
        <v>0.74484803558191248</v>
      </c>
      <c r="I25" s="13">
        <v>1</v>
      </c>
    </row>
    <row r="26" spans="1:22">
      <c r="A26" s="197">
        <v>45468</v>
      </c>
      <c r="B26" s="2">
        <v>3120</v>
      </c>
      <c r="C26" s="2">
        <f t="shared" si="1"/>
        <v>3900</v>
      </c>
      <c r="D26" s="77">
        <v>3145</v>
      </c>
      <c r="E26" s="3">
        <f t="shared" si="6"/>
        <v>3.12</v>
      </c>
      <c r="F26" s="3">
        <f t="shared" si="2"/>
        <v>3.9</v>
      </c>
      <c r="G26" s="3">
        <f t="shared" si="7"/>
        <v>3.145</v>
      </c>
      <c r="H26" s="94">
        <f t="shared" si="3"/>
        <v>0.80641025641025643</v>
      </c>
      <c r="I26" s="13">
        <v>1</v>
      </c>
    </row>
    <row r="27" spans="1:22">
      <c r="A27" s="197">
        <v>45469</v>
      </c>
      <c r="B27" s="2">
        <v>2120</v>
      </c>
      <c r="C27" s="2">
        <f t="shared" si="1"/>
        <v>2650</v>
      </c>
      <c r="D27" s="77">
        <v>2267</v>
      </c>
      <c r="E27" s="3">
        <f t="shared" si="6"/>
        <v>2.12</v>
      </c>
      <c r="F27" s="3">
        <f t="shared" si="2"/>
        <v>2.65</v>
      </c>
      <c r="G27" s="3">
        <f t="shared" si="7"/>
        <v>2.2669999999999999</v>
      </c>
      <c r="H27" s="94">
        <f t="shared" si="3"/>
        <v>0.85547169811320756</v>
      </c>
      <c r="I27" s="13">
        <v>1</v>
      </c>
    </row>
    <row r="28" spans="1:22">
      <c r="A28" s="197">
        <v>45470</v>
      </c>
      <c r="B28" s="2">
        <v>2252</v>
      </c>
      <c r="C28" s="2">
        <f t="shared" si="1"/>
        <v>2815</v>
      </c>
      <c r="D28" s="77">
        <v>2753</v>
      </c>
      <c r="E28" s="3">
        <f t="shared" si="6"/>
        <v>2.2519999999999998</v>
      </c>
      <c r="F28" s="3">
        <f t="shared" si="2"/>
        <v>2.8149999999999999</v>
      </c>
      <c r="G28" s="3">
        <f t="shared" si="7"/>
        <v>2.7530000000000001</v>
      </c>
      <c r="H28" s="94">
        <f t="shared" si="3"/>
        <v>0.97797513321492013</v>
      </c>
      <c r="I28" s="13">
        <v>1</v>
      </c>
    </row>
    <row r="29" spans="1:22">
      <c r="A29" s="197">
        <v>45471</v>
      </c>
      <c r="B29" s="2">
        <v>2785</v>
      </c>
      <c r="C29" s="2">
        <f t="shared" si="1"/>
        <v>3481.25</v>
      </c>
      <c r="D29" s="77">
        <v>2222</v>
      </c>
      <c r="E29" s="3">
        <f t="shared" si="6"/>
        <v>2.7850000000000001</v>
      </c>
      <c r="F29" s="3">
        <f t="shared" si="2"/>
        <v>3.4812500000000002</v>
      </c>
      <c r="G29" s="3">
        <f t="shared" si="7"/>
        <v>2.222</v>
      </c>
      <c r="H29" s="94">
        <f t="shared" si="3"/>
        <v>0.63827648114901248</v>
      </c>
      <c r="I29" s="13">
        <v>1</v>
      </c>
    </row>
    <row r="30" spans="1:22">
      <c r="A30" s="197">
        <v>45472</v>
      </c>
      <c r="B30" s="2">
        <v>0</v>
      </c>
      <c r="C30" s="2">
        <f t="shared" si="1"/>
        <v>0</v>
      </c>
      <c r="D30">
        <v>0</v>
      </c>
      <c r="E30" s="3">
        <f t="shared" si="6"/>
        <v>0</v>
      </c>
      <c r="F30" s="3">
        <f t="shared" si="2"/>
        <v>0</v>
      </c>
      <c r="G30" s="3">
        <f t="shared" si="7"/>
        <v>0</v>
      </c>
      <c r="H30" s="94">
        <f t="shared" si="3"/>
        <v>0</v>
      </c>
      <c r="I30" s="13">
        <v>1</v>
      </c>
      <c r="U30" s="169">
        <v>45109</v>
      </c>
      <c r="V30" s="168">
        <v>2360</v>
      </c>
    </row>
    <row r="31" spans="1:22">
      <c r="A31" s="197">
        <v>45473</v>
      </c>
      <c r="B31" s="2">
        <v>2435</v>
      </c>
      <c r="C31" s="2">
        <f t="shared" si="1"/>
        <v>3043.75</v>
      </c>
      <c r="D31" s="77">
        <v>2835</v>
      </c>
      <c r="E31" s="3">
        <f t="shared" si="6"/>
        <v>2.4350000000000001</v>
      </c>
      <c r="F31" s="3">
        <f t="shared" si="2"/>
        <v>3.0437500000000002</v>
      </c>
      <c r="G31" s="3">
        <f t="shared" si="7"/>
        <v>2.835</v>
      </c>
      <c r="H31" s="94">
        <f t="shared" si="3"/>
        <v>0.93141683778234075</v>
      </c>
      <c r="I31" s="13">
        <v>1</v>
      </c>
      <c r="U31" s="169">
        <v>45110</v>
      </c>
      <c r="V31" s="168">
        <v>2555</v>
      </c>
    </row>
    <row r="32" spans="1:22">
      <c r="A32" s="76">
        <f t="shared" ref="A32" si="9">A31+1</f>
        <v>45474</v>
      </c>
      <c r="B32" s="2">
        <v>0</v>
      </c>
      <c r="C32" s="2">
        <f t="shared" ref="C32" si="10">B32*1.25</f>
        <v>0</v>
      </c>
      <c r="E32" s="3">
        <f t="shared" si="6"/>
        <v>0</v>
      </c>
      <c r="F32" s="3">
        <f t="shared" si="2"/>
        <v>0</v>
      </c>
      <c r="G32" s="3">
        <f t="shared" ref="G32" si="11">D32/1000</f>
        <v>0</v>
      </c>
      <c r="H32" s="94">
        <f t="shared" ref="H32" si="12">IFERROR(G32/F32,0)</f>
        <v>0</v>
      </c>
      <c r="I32" s="13">
        <v>1</v>
      </c>
      <c r="U32" s="169">
        <v>45111</v>
      </c>
      <c r="V32" s="168">
        <v>2568</v>
      </c>
    </row>
    <row r="33" spans="1:22">
      <c r="A33" s="76"/>
      <c r="B33" s="2"/>
      <c r="C33" s="2"/>
      <c r="D33" s="77"/>
      <c r="E33" s="3"/>
      <c r="F33" s="3"/>
      <c r="G33" s="3"/>
      <c r="H33" s="94"/>
      <c r="I33" s="13"/>
      <c r="U33" s="169">
        <v>45112</v>
      </c>
      <c r="V33" s="168">
        <v>1920</v>
      </c>
    </row>
    <row r="34" spans="1:22">
      <c r="A34" s="76"/>
      <c r="B34" s="2">
        <f>SUM(B2:B32)</f>
        <v>70890</v>
      </c>
      <c r="C34" s="2">
        <f>SUM(C2:C32)</f>
        <v>88612.5</v>
      </c>
      <c r="D34" s="77"/>
      <c r="E34" s="3"/>
      <c r="F34" s="3">
        <f>SUM(F2:F32)</f>
        <v>88.612500000000011</v>
      </c>
      <c r="G34" s="3"/>
      <c r="H34" s="94"/>
      <c r="I34" s="13"/>
      <c r="U34" s="169">
        <v>45113</v>
      </c>
      <c r="V34" s="168">
        <v>2134</v>
      </c>
    </row>
    <row r="35" spans="1:22">
      <c r="U35" s="169">
        <v>45114</v>
      </c>
      <c r="V35" s="168">
        <v>2017</v>
      </c>
    </row>
    <row r="36" spans="1:22">
      <c r="B36" s="120" t="s">
        <v>7</v>
      </c>
      <c r="C36" s="120"/>
      <c r="D36" s="120" t="s">
        <v>20</v>
      </c>
      <c r="E36" s="120" t="s">
        <v>21</v>
      </c>
      <c r="F36" s="108"/>
      <c r="U36" s="169">
        <v>45116</v>
      </c>
      <c r="V36" s="168">
        <v>2171</v>
      </c>
    </row>
    <row r="37" spans="1:22">
      <c r="B37" s="117" t="s">
        <v>240</v>
      </c>
      <c r="C37" s="117"/>
      <c r="D37" s="117">
        <v>69589</v>
      </c>
      <c r="E37" s="119">
        <f>D37/$D$37</f>
        <v>1</v>
      </c>
      <c r="F37" s="109"/>
      <c r="U37" s="169">
        <v>45117</v>
      </c>
      <c r="V37" s="168">
        <v>3732</v>
      </c>
    </row>
    <row r="38" spans="1:22">
      <c r="B38" s="117" t="s">
        <v>15</v>
      </c>
      <c r="C38" s="117"/>
      <c r="D38" s="117">
        <f>SUM(B2:B32)</f>
        <v>70890</v>
      </c>
      <c r="E38" s="119">
        <f>D38/$D$37</f>
        <v>1.0186954834815847</v>
      </c>
      <c r="F38" s="109">
        <f>$E$37-E38</f>
        <v>-1.8695483481584674E-2</v>
      </c>
      <c r="U38" s="169">
        <v>45118</v>
      </c>
      <c r="V38" s="168">
        <v>2872</v>
      </c>
    </row>
    <row r="39" spans="1:22">
      <c r="B39" s="117" t="s">
        <v>17</v>
      </c>
      <c r="C39" s="117"/>
      <c r="D39" s="117">
        <f>SUM(D2:D32)</f>
        <v>67116</v>
      </c>
      <c r="E39" s="119">
        <f>D39/$D$37</f>
        <v>0.96446277428903993</v>
      </c>
      <c r="F39" s="109">
        <f>$E$37-E39</f>
        <v>3.5537225710960074E-2</v>
      </c>
      <c r="U39" s="169">
        <v>45119</v>
      </c>
      <c r="V39" s="168">
        <v>2334</v>
      </c>
    </row>
    <row r="40" spans="1:22">
      <c r="D40" s="78"/>
      <c r="U40" s="169">
        <v>45120</v>
      </c>
      <c r="V40" s="168">
        <v>1725</v>
      </c>
    </row>
    <row r="41" spans="1:22">
      <c r="D41" s="78"/>
      <c r="E41" s="16"/>
      <c r="U41" s="169">
        <v>45121</v>
      </c>
      <c r="V41" s="168">
        <v>1</v>
      </c>
    </row>
    <row r="42" spans="1:22">
      <c r="D42" s="16"/>
      <c r="U42" s="169">
        <v>45123</v>
      </c>
      <c r="V42" s="168">
        <v>4810</v>
      </c>
    </row>
    <row r="43" spans="1:22">
      <c r="E43" s="16"/>
      <c r="U43" s="169">
        <v>45124</v>
      </c>
      <c r="V43" s="168">
        <v>3278</v>
      </c>
    </row>
    <row r="44" spans="1:22">
      <c r="U44" s="169">
        <v>45125</v>
      </c>
      <c r="V44" s="168">
        <v>3093</v>
      </c>
    </row>
    <row r="45" spans="1:22">
      <c r="U45" s="169">
        <v>45126</v>
      </c>
      <c r="V45" s="168">
        <v>3060</v>
      </c>
    </row>
    <row r="46" spans="1:22">
      <c r="U46" s="169">
        <v>45127</v>
      </c>
      <c r="V46" s="168">
        <v>2626</v>
      </c>
    </row>
    <row r="47" spans="1:22">
      <c r="U47" s="169">
        <v>45128</v>
      </c>
      <c r="V47" s="168">
        <v>2026</v>
      </c>
    </row>
    <row r="48" spans="1:22">
      <c r="U48" s="169">
        <v>45130</v>
      </c>
      <c r="V48" s="168">
        <v>3014</v>
      </c>
    </row>
    <row r="49" spans="1:22">
      <c r="K49" t="s">
        <v>97</v>
      </c>
      <c r="L49" t="s">
        <v>210</v>
      </c>
      <c r="U49" s="169">
        <v>45131</v>
      </c>
      <c r="V49" s="168">
        <v>2904</v>
      </c>
    </row>
    <row r="50" spans="1:22">
      <c r="K50" s="1" t="s">
        <v>211</v>
      </c>
      <c r="L50">
        <v>2823</v>
      </c>
      <c r="U50" s="169">
        <v>45132</v>
      </c>
      <c r="V50" s="168">
        <v>2666</v>
      </c>
    </row>
    <row r="51" spans="1:22">
      <c r="K51" s="1" t="s">
        <v>212</v>
      </c>
      <c r="L51">
        <v>2530</v>
      </c>
      <c r="U51" s="169">
        <v>45133</v>
      </c>
      <c r="V51" s="168">
        <v>2568</v>
      </c>
    </row>
    <row r="52" spans="1:22">
      <c r="K52" s="1" t="s">
        <v>213</v>
      </c>
      <c r="L52">
        <v>2471</v>
      </c>
      <c r="U52" s="169">
        <v>45134</v>
      </c>
      <c r="V52" s="168">
        <v>2118</v>
      </c>
    </row>
    <row r="53" spans="1:22">
      <c r="E53" t="s">
        <v>97</v>
      </c>
      <c r="F53" t="s">
        <v>210</v>
      </c>
      <c r="K53" s="1" t="s">
        <v>214</v>
      </c>
      <c r="L53">
        <v>2401</v>
      </c>
      <c r="U53" s="169">
        <v>45135</v>
      </c>
      <c r="V53" s="168">
        <v>2023</v>
      </c>
    </row>
    <row r="54" spans="1:22">
      <c r="A54" s="76">
        <v>45170</v>
      </c>
      <c r="E54" s="75">
        <v>45170</v>
      </c>
      <c r="F54">
        <v>2230</v>
      </c>
      <c r="K54" s="1">
        <v>45143</v>
      </c>
      <c r="U54" s="169">
        <v>45137</v>
      </c>
      <c r="V54" s="168">
        <v>3045</v>
      </c>
    </row>
    <row r="55" spans="1:22">
      <c r="A55" s="76">
        <f>A54+1</f>
        <v>45171</v>
      </c>
      <c r="E55" s="75">
        <f>A55</f>
        <v>45171</v>
      </c>
      <c r="F55">
        <v>0</v>
      </c>
      <c r="K55" s="1" t="s">
        <v>215</v>
      </c>
      <c r="L55">
        <v>2794</v>
      </c>
      <c r="U55" s="169">
        <v>45138</v>
      </c>
      <c r="V55" s="168">
        <v>2843</v>
      </c>
    </row>
    <row r="56" spans="1:22">
      <c r="A56" s="76">
        <f t="shared" ref="A56:A83" si="13">A55+1</f>
        <v>45172</v>
      </c>
      <c r="E56" s="75">
        <v>45172</v>
      </c>
      <c r="F56">
        <v>2764</v>
      </c>
      <c r="K56" s="1" t="s">
        <v>216</v>
      </c>
      <c r="L56">
        <v>3005</v>
      </c>
    </row>
    <row r="57" spans="1:22">
      <c r="A57" s="76">
        <f t="shared" si="13"/>
        <v>45173</v>
      </c>
      <c r="E57" s="75">
        <v>45173</v>
      </c>
      <c r="F57">
        <v>2006</v>
      </c>
      <c r="K57" s="1" t="s">
        <v>217</v>
      </c>
      <c r="L57">
        <v>2886</v>
      </c>
    </row>
    <row r="58" spans="1:22">
      <c r="A58" s="76">
        <f t="shared" si="13"/>
        <v>45174</v>
      </c>
      <c r="E58" s="75">
        <v>45174</v>
      </c>
      <c r="F58">
        <v>1980</v>
      </c>
      <c r="K58" s="1" t="s">
        <v>218</v>
      </c>
      <c r="L58">
        <v>2250</v>
      </c>
    </row>
    <row r="59" spans="1:22">
      <c r="A59" s="76">
        <f t="shared" si="13"/>
        <v>45175</v>
      </c>
      <c r="E59" s="75">
        <v>45175</v>
      </c>
      <c r="F59">
        <v>1750</v>
      </c>
      <c r="K59" s="1" t="s">
        <v>219</v>
      </c>
      <c r="L59">
        <v>932</v>
      </c>
    </row>
    <row r="60" spans="1:22">
      <c r="A60" s="76">
        <f t="shared" si="13"/>
        <v>45176</v>
      </c>
      <c r="E60" s="75">
        <v>45176</v>
      </c>
      <c r="F60">
        <v>1596</v>
      </c>
      <c r="K60" s="1" t="s">
        <v>220</v>
      </c>
      <c r="L60">
        <v>3381</v>
      </c>
    </row>
    <row r="61" spans="1:22">
      <c r="A61" s="76">
        <f t="shared" si="13"/>
        <v>45177</v>
      </c>
      <c r="E61" s="75">
        <v>45177</v>
      </c>
      <c r="F61">
        <v>1746</v>
      </c>
      <c r="K61" s="1">
        <v>45150</v>
      </c>
    </row>
    <row r="62" spans="1:22">
      <c r="A62" s="76">
        <f t="shared" si="13"/>
        <v>45178</v>
      </c>
      <c r="E62" s="75">
        <f>A62</f>
        <v>45178</v>
      </c>
      <c r="F62">
        <v>0</v>
      </c>
      <c r="K62" s="1" t="s">
        <v>221</v>
      </c>
      <c r="L62">
        <v>1517</v>
      </c>
    </row>
    <row r="63" spans="1:22">
      <c r="A63" s="76">
        <f t="shared" si="13"/>
        <v>45179</v>
      </c>
      <c r="E63" s="75">
        <v>45179</v>
      </c>
      <c r="F63">
        <v>2937</v>
      </c>
      <c r="K63" s="1" t="s">
        <v>222</v>
      </c>
      <c r="L63">
        <v>4273</v>
      </c>
    </row>
    <row r="64" spans="1:22">
      <c r="A64" s="76">
        <f t="shared" si="13"/>
        <v>45180</v>
      </c>
      <c r="E64" s="75">
        <v>45180</v>
      </c>
      <c r="F64">
        <v>2111</v>
      </c>
      <c r="K64" s="1" t="s">
        <v>223</v>
      </c>
      <c r="L64">
        <v>3398</v>
      </c>
    </row>
    <row r="65" spans="1:12">
      <c r="A65" s="76">
        <f t="shared" si="13"/>
        <v>45181</v>
      </c>
      <c r="E65" s="75">
        <v>45181</v>
      </c>
      <c r="F65">
        <v>2108</v>
      </c>
      <c r="K65" s="1" t="s">
        <v>224</v>
      </c>
      <c r="L65">
        <v>3435</v>
      </c>
    </row>
    <row r="66" spans="1:12">
      <c r="A66" s="76">
        <f t="shared" si="13"/>
        <v>45182</v>
      </c>
      <c r="E66" s="75">
        <v>45182</v>
      </c>
      <c r="F66">
        <v>1908</v>
      </c>
      <c r="K66" s="1" t="s">
        <v>225</v>
      </c>
      <c r="L66">
        <v>2104</v>
      </c>
    </row>
    <row r="67" spans="1:12">
      <c r="A67" s="76">
        <f t="shared" si="13"/>
        <v>45183</v>
      </c>
      <c r="E67" s="75">
        <v>45183</v>
      </c>
      <c r="F67">
        <v>2825</v>
      </c>
      <c r="K67" s="1" t="s">
        <v>226</v>
      </c>
      <c r="L67">
        <v>2077</v>
      </c>
    </row>
    <row r="68" spans="1:12">
      <c r="A68" s="76">
        <f t="shared" si="13"/>
        <v>45184</v>
      </c>
      <c r="E68" s="75">
        <v>45184</v>
      </c>
      <c r="F68">
        <v>2793</v>
      </c>
      <c r="K68" s="1" t="s">
        <v>227</v>
      </c>
      <c r="L68">
        <v>47</v>
      </c>
    </row>
    <row r="69" spans="1:12">
      <c r="A69" s="76">
        <f t="shared" si="13"/>
        <v>45185</v>
      </c>
      <c r="E69" s="75">
        <f>A69</f>
        <v>45185</v>
      </c>
      <c r="F69">
        <v>0</v>
      </c>
      <c r="K69" s="1" t="s">
        <v>228</v>
      </c>
      <c r="L69">
        <v>2933</v>
      </c>
    </row>
    <row r="70" spans="1:12">
      <c r="A70" s="76">
        <f t="shared" si="13"/>
        <v>45186</v>
      </c>
      <c r="E70" s="75">
        <v>45186</v>
      </c>
      <c r="F70">
        <v>3287</v>
      </c>
      <c r="K70" s="1" t="s">
        <v>229</v>
      </c>
      <c r="L70">
        <v>2472</v>
      </c>
    </row>
    <row r="71" spans="1:12">
      <c r="A71" s="76">
        <f t="shared" si="13"/>
        <v>45187</v>
      </c>
      <c r="E71" s="75">
        <v>45187</v>
      </c>
      <c r="F71">
        <v>3471</v>
      </c>
      <c r="K71" s="1" t="s">
        <v>230</v>
      </c>
      <c r="L71">
        <v>2360</v>
      </c>
    </row>
    <row r="72" spans="1:12">
      <c r="A72" s="76">
        <f t="shared" si="13"/>
        <v>45188</v>
      </c>
      <c r="E72" s="75">
        <v>45188</v>
      </c>
      <c r="F72">
        <v>3252</v>
      </c>
      <c r="K72" s="1" t="s">
        <v>231</v>
      </c>
      <c r="L72">
        <v>2136</v>
      </c>
    </row>
    <row r="73" spans="1:12">
      <c r="A73" s="76">
        <f t="shared" si="13"/>
        <v>45189</v>
      </c>
      <c r="E73" s="75">
        <v>45189</v>
      </c>
      <c r="F73">
        <v>2808</v>
      </c>
      <c r="K73" s="1" t="s">
        <v>232</v>
      </c>
      <c r="L73">
        <v>2440</v>
      </c>
    </row>
    <row r="74" spans="1:12">
      <c r="A74" s="76">
        <f t="shared" si="13"/>
        <v>45190</v>
      </c>
      <c r="E74" s="75">
        <v>45190</v>
      </c>
      <c r="F74">
        <v>1634</v>
      </c>
      <c r="K74" s="1" t="s">
        <v>233</v>
      </c>
      <c r="L74">
        <v>1845</v>
      </c>
    </row>
    <row r="75" spans="1:12">
      <c r="A75" s="76">
        <f t="shared" si="13"/>
        <v>45191</v>
      </c>
      <c r="E75" s="75">
        <f t="shared" ref="E75:E76" si="14">E74+1</f>
        <v>45191</v>
      </c>
      <c r="F75">
        <v>0</v>
      </c>
      <c r="K75" s="1">
        <v>45164</v>
      </c>
    </row>
    <row r="76" spans="1:12">
      <c r="A76" s="76">
        <f t="shared" si="13"/>
        <v>45192</v>
      </c>
      <c r="E76" s="75">
        <f t="shared" si="14"/>
        <v>45192</v>
      </c>
      <c r="F76">
        <v>0</v>
      </c>
      <c r="K76" s="1" t="s">
        <v>234</v>
      </c>
      <c r="L76">
        <v>2755</v>
      </c>
    </row>
    <row r="77" spans="1:12">
      <c r="A77" s="76">
        <f t="shared" si="13"/>
        <v>45193</v>
      </c>
      <c r="E77" s="75">
        <v>45193</v>
      </c>
      <c r="F77">
        <v>3634</v>
      </c>
      <c r="K77" s="1" t="s">
        <v>235</v>
      </c>
      <c r="L77">
        <v>2333</v>
      </c>
    </row>
    <row r="78" spans="1:12">
      <c r="A78" s="76">
        <f t="shared" si="13"/>
        <v>45194</v>
      </c>
      <c r="E78" s="75">
        <v>45194</v>
      </c>
      <c r="F78">
        <v>1850</v>
      </c>
      <c r="K78" s="1" t="s">
        <v>236</v>
      </c>
      <c r="L78">
        <v>2103</v>
      </c>
    </row>
    <row r="79" spans="1:12">
      <c r="A79" s="76">
        <f t="shared" si="13"/>
        <v>45195</v>
      </c>
      <c r="E79" s="75">
        <v>45195</v>
      </c>
      <c r="F79">
        <v>1988</v>
      </c>
      <c r="K79" s="1" t="s">
        <v>237</v>
      </c>
      <c r="L79">
        <v>2413</v>
      </c>
    </row>
    <row r="80" spans="1:12">
      <c r="A80" s="76">
        <f t="shared" si="13"/>
        <v>45196</v>
      </c>
      <c r="E80" s="75">
        <v>45196</v>
      </c>
      <c r="F80">
        <v>2096</v>
      </c>
      <c r="K80" s="1" t="s">
        <v>238</v>
      </c>
      <c r="L80">
        <v>2454</v>
      </c>
    </row>
    <row r="81" spans="1:12">
      <c r="A81" s="76">
        <f t="shared" si="13"/>
        <v>45197</v>
      </c>
      <c r="E81" s="75">
        <v>45197</v>
      </c>
      <c r="F81">
        <v>2506</v>
      </c>
      <c r="K81" s="1" t="s">
        <v>98</v>
      </c>
      <c r="L81">
        <v>68568</v>
      </c>
    </row>
    <row r="82" spans="1:12">
      <c r="A82" s="76">
        <f t="shared" si="13"/>
        <v>45198</v>
      </c>
      <c r="E82" s="75">
        <v>45198</v>
      </c>
      <c r="F82">
        <v>2090</v>
      </c>
    </row>
    <row r="83" spans="1:12">
      <c r="A83" s="76">
        <f t="shared" si="13"/>
        <v>45199</v>
      </c>
      <c r="E83" s="75">
        <v>45199</v>
      </c>
      <c r="F83">
        <v>1411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D73D-8D4C-436B-B02F-D8BC82D159C0}">
  <sheetPr>
    <pageSetUpPr fitToPage="1"/>
  </sheetPr>
  <dimension ref="B1:G14"/>
  <sheetViews>
    <sheetView showGridLines="0" topLeftCell="A4" workbookViewId="0">
      <selection activeCell="B2" sqref="B2:G14"/>
    </sheetView>
  </sheetViews>
  <sheetFormatPr defaultRowHeight="15"/>
  <cols>
    <col min="1" max="1" width="2.140625" customWidth="1"/>
    <col min="2" max="2" width="13.42578125" bestFit="1" customWidth="1"/>
    <col min="3" max="3" width="17" customWidth="1"/>
    <col min="4" max="4" width="61.140625" customWidth="1"/>
    <col min="5" max="5" width="29.5703125" customWidth="1"/>
    <col min="6" max="6" width="16.5703125" customWidth="1"/>
    <col min="7" max="7" width="18.42578125" customWidth="1"/>
    <col min="8" max="8" width="2.140625" customWidth="1"/>
  </cols>
  <sheetData>
    <row r="1" spans="2:7" ht="11.1" customHeight="1"/>
    <row r="2" spans="2:7" ht="18" customHeight="1">
      <c r="B2" s="219" t="s">
        <v>0</v>
      </c>
      <c r="C2" s="220"/>
      <c r="D2" s="220"/>
      <c r="E2" s="220"/>
      <c r="F2" s="220"/>
      <c r="G2" s="221"/>
    </row>
    <row r="3" spans="2:7" ht="48.6" customHeight="1">
      <c r="B3" s="110" t="s">
        <v>1</v>
      </c>
      <c r="C3" s="222" t="s">
        <v>197</v>
      </c>
      <c r="D3" s="222"/>
      <c r="E3" s="223"/>
      <c r="F3" s="224"/>
      <c r="G3" s="225"/>
    </row>
    <row r="4" spans="2:7">
      <c r="B4" s="111" t="s">
        <v>2</v>
      </c>
      <c r="C4" s="226">
        <v>45217</v>
      </c>
      <c r="D4" s="226"/>
      <c r="E4" s="223"/>
      <c r="F4" s="224"/>
      <c r="G4" s="225"/>
    </row>
    <row r="5" spans="2:7" ht="35.1" customHeight="1">
      <c r="B5" s="111" t="s">
        <v>3</v>
      </c>
      <c r="C5" s="227" t="s">
        <v>4</v>
      </c>
      <c r="D5" s="228"/>
      <c r="E5" s="223"/>
      <c r="F5" s="224"/>
      <c r="G5" s="225"/>
    </row>
    <row r="6" spans="2:7" ht="32.450000000000003" customHeight="1">
      <c r="B6" s="111" t="s">
        <v>5</v>
      </c>
      <c r="C6" s="229" t="s">
        <v>263</v>
      </c>
      <c r="D6" s="230"/>
      <c r="E6" s="230"/>
      <c r="F6" s="230"/>
      <c r="G6" s="231"/>
    </row>
    <row r="7" spans="2:7">
      <c r="B7" s="111" t="s">
        <v>6</v>
      </c>
      <c r="C7" s="216"/>
      <c r="D7" s="217"/>
      <c r="E7" s="217"/>
      <c r="F7" s="217"/>
      <c r="G7" s="218"/>
    </row>
    <row r="9" spans="2:7">
      <c r="B9" s="172" t="s">
        <v>7</v>
      </c>
      <c r="C9" s="172" t="s">
        <v>8</v>
      </c>
      <c r="D9" s="172" t="s">
        <v>9</v>
      </c>
      <c r="E9" s="172" t="s">
        <v>10</v>
      </c>
      <c r="F9" s="172" t="s">
        <v>11</v>
      </c>
      <c r="G9" s="172" t="s">
        <v>12</v>
      </c>
    </row>
    <row r="10" spans="2:7" ht="26.1" customHeight="1">
      <c r="B10" s="173">
        <v>1</v>
      </c>
      <c r="C10" s="174" t="s">
        <v>208</v>
      </c>
      <c r="D10" s="175" t="s">
        <v>262</v>
      </c>
      <c r="E10" s="174" t="s">
        <v>209</v>
      </c>
      <c r="F10" s="176">
        <v>45229</v>
      </c>
      <c r="G10" s="177" t="s">
        <v>198</v>
      </c>
    </row>
    <row r="11" spans="2:7" ht="26.1" customHeight="1">
      <c r="B11" s="174">
        <v>2</v>
      </c>
      <c r="C11" s="174" t="s">
        <v>208</v>
      </c>
      <c r="D11" s="178" t="s">
        <v>264</v>
      </c>
      <c r="E11" s="173" t="s">
        <v>265</v>
      </c>
      <c r="F11" s="176">
        <v>45199</v>
      </c>
      <c r="G11" s="177" t="s">
        <v>245</v>
      </c>
    </row>
    <row r="12" spans="2:7" ht="26.1" customHeight="1">
      <c r="B12" s="174">
        <v>3</v>
      </c>
      <c r="C12" s="174" t="s">
        <v>208</v>
      </c>
      <c r="D12" s="178" t="s">
        <v>266</v>
      </c>
      <c r="E12" s="174" t="s">
        <v>13</v>
      </c>
      <c r="F12" s="176">
        <v>45229</v>
      </c>
      <c r="G12" s="177" t="s">
        <v>198</v>
      </c>
    </row>
    <row r="13" spans="2:7">
      <c r="B13" s="174">
        <v>4</v>
      </c>
      <c r="C13" s="174" t="s">
        <v>208</v>
      </c>
      <c r="D13" s="178" t="s">
        <v>267</v>
      </c>
      <c r="E13" s="174" t="s">
        <v>268</v>
      </c>
      <c r="F13" s="176">
        <v>45199</v>
      </c>
      <c r="G13" s="177" t="s">
        <v>245</v>
      </c>
    </row>
    <row r="14" spans="2:7" ht="25.5">
      <c r="B14" s="174">
        <v>5</v>
      </c>
      <c r="C14" s="174" t="s">
        <v>208</v>
      </c>
      <c r="D14" s="178" t="s">
        <v>269</v>
      </c>
      <c r="E14" s="174" t="s">
        <v>268</v>
      </c>
      <c r="F14" s="176">
        <v>45199</v>
      </c>
      <c r="G14" s="177" t="s">
        <v>245</v>
      </c>
    </row>
  </sheetData>
  <mergeCells count="7">
    <mergeCell ref="C7:G7"/>
    <mergeCell ref="B2:G2"/>
    <mergeCell ref="C3:D3"/>
    <mergeCell ref="E3:G5"/>
    <mergeCell ref="C4:D4"/>
    <mergeCell ref="C5:D5"/>
    <mergeCell ref="C6:G6"/>
  </mergeCells>
  <pageMargins left="0.511811024" right="0.511811024" top="0.78740157499999996" bottom="0.78740157499999996" header="0.31496062000000002" footer="0.31496062000000002"/>
  <pageSetup paperSize="9" scale="5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BBC4-8612-4841-AE11-74B1B0E02529}">
  <dimension ref="A1:J95"/>
  <sheetViews>
    <sheetView showGridLines="0" zoomScale="90" zoomScaleNormal="90" workbookViewId="0">
      <selection activeCell="C37" sqref="C37"/>
    </sheetView>
  </sheetViews>
  <sheetFormatPr defaultRowHeight="15"/>
  <cols>
    <col min="1" max="1" width="11.5703125" bestFit="1" customWidth="1"/>
    <col min="2" max="5" width="14.140625" customWidth="1"/>
    <col min="10" max="10" width="15.85546875" bestFit="1" customWidth="1"/>
  </cols>
  <sheetData>
    <row r="1" spans="1:4">
      <c r="A1" t="s">
        <v>14</v>
      </c>
      <c r="B1" t="s">
        <v>15</v>
      </c>
      <c r="C1" s="107" t="s">
        <v>16</v>
      </c>
      <c r="D1" t="s">
        <v>17</v>
      </c>
    </row>
    <row r="2" spans="1:4">
      <c r="A2" s="197">
        <v>45444</v>
      </c>
      <c r="B2" s="72">
        <v>0</v>
      </c>
      <c r="C2" s="72">
        <f>B2*1.25</f>
        <v>0</v>
      </c>
      <c r="D2" s="72" t="s">
        <v>287</v>
      </c>
    </row>
    <row r="3" spans="1:4">
      <c r="A3" s="197">
        <v>45445</v>
      </c>
      <c r="B3" s="72">
        <v>280</v>
      </c>
      <c r="C3" s="72">
        <f t="shared" ref="C3:C31" si="0">B3*1.25</f>
        <v>350</v>
      </c>
      <c r="D3" s="72">
        <v>397</v>
      </c>
    </row>
    <row r="4" spans="1:4">
      <c r="A4" s="197">
        <v>45446</v>
      </c>
      <c r="B4" s="72">
        <v>430</v>
      </c>
      <c r="C4" s="72">
        <f t="shared" si="0"/>
        <v>537.5</v>
      </c>
      <c r="D4" s="72">
        <v>258</v>
      </c>
    </row>
    <row r="5" spans="1:4">
      <c r="A5" s="197">
        <v>45447</v>
      </c>
      <c r="B5" s="72">
        <v>600</v>
      </c>
      <c r="C5" s="72">
        <f t="shared" si="0"/>
        <v>750</v>
      </c>
      <c r="D5" s="72">
        <v>514</v>
      </c>
    </row>
    <row r="6" spans="1:4">
      <c r="A6" s="197">
        <v>45448</v>
      </c>
      <c r="B6" s="72">
        <v>620</v>
      </c>
      <c r="C6" s="72">
        <f t="shared" si="0"/>
        <v>775</v>
      </c>
      <c r="D6" s="72">
        <v>602</v>
      </c>
    </row>
    <row r="7" spans="1:4">
      <c r="A7" s="197">
        <v>45449</v>
      </c>
      <c r="B7" s="72">
        <v>584</v>
      </c>
      <c r="C7" s="72">
        <f t="shared" si="0"/>
        <v>730</v>
      </c>
      <c r="D7" s="72">
        <v>497</v>
      </c>
    </row>
    <row r="8" spans="1:4">
      <c r="A8" s="197">
        <v>45450</v>
      </c>
      <c r="B8" s="72">
        <v>600</v>
      </c>
      <c r="C8" s="72">
        <f t="shared" si="0"/>
        <v>750</v>
      </c>
      <c r="D8" s="72">
        <v>531</v>
      </c>
    </row>
    <row r="9" spans="1:4">
      <c r="A9" s="197">
        <v>45451</v>
      </c>
      <c r="B9" s="72">
        <v>0</v>
      </c>
      <c r="C9" s="72">
        <f t="shared" si="0"/>
        <v>0</v>
      </c>
      <c r="D9" s="72" t="s">
        <v>287</v>
      </c>
    </row>
    <row r="10" spans="1:4">
      <c r="A10" s="197">
        <v>45452</v>
      </c>
      <c r="B10" s="72">
        <v>320</v>
      </c>
      <c r="C10" s="72">
        <f t="shared" si="0"/>
        <v>400</v>
      </c>
      <c r="D10" s="72">
        <v>555</v>
      </c>
    </row>
    <row r="11" spans="1:4">
      <c r="A11" s="197">
        <v>45453</v>
      </c>
      <c r="B11" s="72">
        <v>520</v>
      </c>
      <c r="C11" s="72">
        <f t="shared" si="0"/>
        <v>650</v>
      </c>
      <c r="D11" s="72">
        <v>393</v>
      </c>
    </row>
    <row r="12" spans="1:4">
      <c r="A12" s="197">
        <v>45454</v>
      </c>
      <c r="B12" s="72">
        <v>495</v>
      </c>
      <c r="C12" s="72">
        <f t="shared" si="0"/>
        <v>618.75</v>
      </c>
      <c r="D12" s="72">
        <v>702</v>
      </c>
    </row>
    <row r="13" spans="1:4">
      <c r="A13" s="197">
        <v>45455</v>
      </c>
      <c r="B13" s="72">
        <v>464</v>
      </c>
      <c r="C13" s="72">
        <f t="shared" si="0"/>
        <v>580</v>
      </c>
      <c r="D13" s="72">
        <v>626</v>
      </c>
    </row>
    <row r="14" spans="1:4">
      <c r="A14" s="197">
        <v>45456</v>
      </c>
      <c r="B14" s="72">
        <v>480</v>
      </c>
      <c r="C14" s="72">
        <f t="shared" si="0"/>
        <v>600</v>
      </c>
      <c r="D14" s="72">
        <v>476</v>
      </c>
    </row>
    <row r="15" spans="1:4">
      <c r="A15" s="197">
        <v>45457</v>
      </c>
      <c r="B15" s="72">
        <v>485</v>
      </c>
      <c r="C15" s="72">
        <f t="shared" si="0"/>
        <v>606.25</v>
      </c>
      <c r="D15" s="72">
        <v>446</v>
      </c>
    </row>
    <row r="16" spans="1:4">
      <c r="A16" s="197">
        <v>45458</v>
      </c>
      <c r="B16" s="72">
        <v>0</v>
      </c>
      <c r="C16" s="72">
        <f t="shared" si="0"/>
        <v>0</v>
      </c>
      <c r="D16" s="72" t="s">
        <v>287</v>
      </c>
    </row>
    <row r="17" spans="1:10">
      <c r="A17" s="197">
        <v>45459</v>
      </c>
      <c r="B17" s="72">
        <v>305</v>
      </c>
      <c r="C17" s="72">
        <f t="shared" si="0"/>
        <v>381.25</v>
      </c>
      <c r="D17" s="72">
        <v>332</v>
      </c>
    </row>
    <row r="18" spans="1:10">
      <c r="A18" s="197">
        <v>45460</v>
      </c>
      <c r="B18" s="72">
        <v>290</v>
      </c>
      <c r="C18" s="72">
        <f t="shared" si="0"/>
        <v>362.5</v>
      </c>
      <c r="D18" s="72">
        <v>328</v>
      </c>
    </row>
    <row r="19" spans="1:10">
      <c r="A19" s="197">
        <v>45461</v>
      </c>
      <c r="B19" s="72">
        <v>480</v>
      </c>
      <c r="C19" s="72">
        <f t="shared" si="0"/>
        <v>600</v>
      </c>
      <c r="D19" s="72">
        <v>455</v>
      </c>
    </row>
    <row r="20" spans="1:10">
      <c r="A20" s="197">
        <v>45462</v>
      </c>
      <c r="B20" s="72">
        <v>395</v>
      </c>
      <c r="C20" s="72">
        <f t="shared" si="0"/>
        <v>493.75</v>
      </c>
      <c r="D20" s="72">
        <v>516</v>
      </c>
    </row>
    <row r="21" spans="1:10">
      <c r="A21" s="197">
        <v>45463</v>
      </c>
      <c r="B21" s="72">
        <v>474</v>
      </c>
      <c r="C21" s="72">
        <f t="shared" si="0"/>
        <v>592.5</v>
      </c>
      <c r="D21" s="72">
        <v>503</v>
      </c>
    </row>
    <row r="22" spans="1:10">
      <c r="A22" s="197">
        <v>45464</v>
      </c>
      <c r="B22" s="72">
        <v>450</v>
      </c>
      <c r="C22" s="72">
        <f t="shared" si="0"/>
        <v>562.5</v>
      </c>
      <c r="D22" s="72">
        <v>420</v>
      </c>
    </row>
    <row r="23" spans="1:10">
      <c r="A23" s="197">
        <v>45465</v>
      </c>
      <c r="B23" s="72">
        <v>0</v>
      </c>
      <c r="C23" s="72">
        <f t="shared" si="0"/>
        <v>0</v>
      </c>
      <c r="D23" s="72" t="s">
        <v>287</v>
      </c>
    </row>
    <row r="24" spans="1:10">
      <c r="A24" s="197">
        <v>45466</v>
      </c>
      <c r="B24" s="72">
        <v>268</v>
      </c>
      <c r="C24" s="72">
        <f t="shared" si="0"/>
        <v>335</v>
      </c>
      <c r="D24" s="72">
        <v>342</v>
      </c>
    </row>
    <row r="25" spans="1:10">
      <c r="A25" s="197">
        <v>45467</v>
      </c>
      <c r="B25" s="72">
        <v>300</v>
      </c>
      <c r="C25" s="72">
        <f t="shared" si="0"/>
        <v>375</v>
      </c>
      <c r="D25" s="72">
        <v>297</v>
      </c>
    </row>
    <row r="26" spans="1:10">
      <c r="A26" s="197">
        <v>45468</v>
      </c>
      <c r="B26" s="72">
        <v>488</v>
      </c>
      <c r="C26" s="72">
        <f t="shared" si="0"/>
        <v>610</v>
      </c>
      <c r="D26" s="72">
        <v>572</v>
      </c>
    </row>
    <row r="27" spans="1:10">
      <c r="A27" s="197">
        <v>45469</v>
      </c>
      <c r="B27" s="72">
        <v>385</v>
      </c>
      <c r="C27" s="72">
        <f t="shared" si="0"/>
        <v>481.25</v>
      </c>
      <c r="D27" s="72">
        <v>411</v>
      </c>
    </row>
    <row r="28" spans="1:10">
      <c r="A28" s="197">
        <v>45470</v>
      </c>
      <c r="B28" s="72">
        <v>468</v>
      </c>
      <c r="C28" s="72">
        <f t="shared" si="0"/>
        <v>585</v>
      </c>
      <c r="D28" s="72">
        <v>426</v>
      </c>
    </row>
    <row r="29" spans="1:10">
      <c r="A29" s="197">
        <v>45471</v>
      </c>
      <c r="B29" s="72">
        <v>425</v>
      </c>
      <c r="C29" s="72">
        <f t="shared" si="0"/>
        <v>531.25</v>
      </c>
      <c r="D29" s="72">
        <v>434</v>
      </c>
    </row>
    <row r="30" spans="1:10">
      <c r="A30" s="197">
        <v>45472</v>
      </c>
      <c r="B30" s="72">
        <v>0</v>
      </c>
      <c r="C30" s="72">
        <f t="shared" si="0"/>
        <v>0</v>
      </c>
      <c r="D30" s="72" t="s">
        <v>287</v>
      </c>
      <c r="I30" t="s">
        <v>22</v>
      </c>
      <c r="J30" t="s">
        <v>23</v>
      </c>
    </row>
    <row r="31" spans="1:10">
      <c r="A31" s="197">
        <v>45473</v>
      </c>
      <c r="B31" s="72">
        <v>272</v>
      </c>
      <c r="C31" s="72">
        <f t="shared" si="0"/>
        <v>340</v>
      </c>
      <c r="D31" s="72">
        <v>265</v>
      </c>
      <c r="I31" s="14">
        <v>45292</v>
      </c>
      <c r="J31" s="2">
        <v>8921</v>
      </c>
    </row>
    <row r="32" spans="1:10">
      <c r="A32" s="76"/>
      <c r="B32" s="72"/>
      <c r="C32" s="72"/>
      <c r="D32" s="72"/>
      <c r="F32">
        <f>B32*25%</f>
        <v>0</v>
      </c>
      <c r="I32" s="14">
        <v>45323</v>
      </c>
      <c r="J32" s="2">
        <v>9548</v>
      </c>
    </row>
    <row r="33" spans="1:10">
      <c r="A33" s="1"/>
      <c r="B33" s="72"/>
      <c r="C33" s="72"/>
      <c r="D33" s="72"/>
      <c r="I33" s="14">
        <v>45352</v>
      </c>
      <c r="J33" s="2">
        <v>10943</v>
      </c>
    </row>
    <row r="34" spans="1:10">
      <c r="B34" s="72">
        <f>SUM(B2:B32)</f>
        <v>10878</v>
      </c>
      <c r="C34" s="72"/>
      <c r="D34" s="72">
        <f>SUM(D2:D32)</f>
        <v>11298</v>
      </c>
      <c r="F34" s="72">
        <f>B32-F32</f>
        <v>0</v>
      </c>
      <c r="I34" s="14">
        <v>45383</v>
      </c>
      <c r="J34" s="2">
        <v>10365</v>
      </c>
    </row>
    <row r="35" spans="1:10">
      <c r="B35" s="72"/>
      <c r="C35" s="72"/>
      <c r="D35" s="72"/>
      <c r="I35" s="14">
        <v>45413</v>
      </c>
      <c r="J35" s="2">
        <v>10605</v>
      </c>
    </row>
    <row r="36" spans="1:10">
      <c r="C36" s="116" t="s">
        <v>7</v>
      </c>
      <c r="D36" s="116" t="s">
        <v>20</v>
      </c>
      <c r="E36" s="116" t="s">
        <v>21</v>
      </c>
      <c r="I36" s="14">
        <v>45444</v>
      </c>
      <c r="J36" s="2">
        <v>11298</v>
      </c>
    </row>
    <row r="37" spans="1:10">
      <c r="C37" s="117" t="s">
        <v>240</v>
      </c>
      <c r="D37" s="118">
        <v>8702</v>
      </c>
      <c r="E37" s="119">
        <f>D37/$D$37</f>
        <v>1</v>
      </c>
      <c r="I37" s="14">
        <v>45474</v>
      </c>
      <c r="J37" s="2"/>
    </row>
    <row r="38" spans="1:10">
      <c r="C38" s="117" t="s">
        <v>15</v>
      </c>
      <c r="D38" s="118">
        <f>SUM(B2:B31)</f>
        <v>10878</v>
      </c>
      <c r="E38" s="119">
        <f>D38/$D$37</f>
        <v>1.2500574580556194</v>
      </c>
      <c r="F38" s="23">
        <f>E38-E37</f>
        <v>0.25005745805561941</v>
      </c>
      <c r="I38" s="14">
        <v>45505</v>
      </c>
      <c r="J38" s="2"/>
    </row>
    <row r="39" spans="1:10">
      <c r="C39" s="117" t="s">
        <v>17</v>
      </c>
      <c r="D39" s="118">
        <f>SUM(D2:D31)</f>
        <v>11298</v>
      </c>
      <c r="E39" s="119">
        <f>D39/$D$37</f>
        <v>1.2983222247759136</v>
      </c>
      <c r="F39" s="23">
        <f>E39-E37</f>
        <v>0.29832222477591364</v>
      </c>
      <c r="I39" s="14">
        <v>45536</v>
      </c>
      <c r="J39" s="2"/>
    </row>
    <row r="40" spans="1:10">
      <c r="I40" s="14">
        <v>45566</v>
      </c>
      <c r="J40" s="2"/>
    </row>
    <row r="41" spans="1:10">
      <c r="B41">
        <f>1-D39/D38</f>
        <v>-3.8610038610038533E-2</v>
      </c>
      <c r="D41" s="94">
        <f>D39/D38</f>
        <v>1.0386100386100385</v>
      </c>
      <c r="I41" s="14">
        <v>45597</v>
      </c>
      <c r="J41" s="2"/>
    </row>
    <row r="42" spans="1:10">
      <c r="B42" s="94">
        <f>D39/D38</f>
        <v>1.0386100386100385</v>
      </c>
      <c r="C42" s="94"/>
      <c r="D42" s="94">
        <v>1</v>
      </c>
      <c r="I42" s="14">
        <v>45627</v>
      </c>
      <c r="J42" s="2"/>
    </row>
    <row r="43" spans="1:10">
      <c r="B43" s="94">
        <f>D39/D37</f>
        <v>1.2983222247759136</v>
      </c>
      <c r="C43" s="94"/>
      <c r="D43">
        <f>D42-D41</f>
        <v>-3.8610038610038533E-2</v>
      </c>
    </row>
    <row r="60" spans="2:9">
      <c r="B60" t="s">
        <v>14</v>
      </c>
      <c r="C60" t="s">
        <v>14</v>
      </c>
      <c r="D60" t="s">
        <v>210</v>
      </c>
      <c r="I60" s="168"/>
    </row>
    <row r="61" spans="2:9">
      <c r="B61" s="1">
        <v>45170</v>
      </c>
      <c r="C61" s="75">
        <v>45170</v>
      </c>
      <c r="D61">
        <v>517</v>
      </c>
      <c r="I61" s="168"/>
    </row>
    <row r="62" spans="2:9">
      <c r="B62" s="1">
        <f>B61+1</f>
        <v>45171</v>
      </c>
      <c r="C62" s="75">
        <f>B62</f>
        <v>45171</v>
      </c>
      <c r="D62">
        <v>0</v>
      </c>
      <c r="I62" s="168"/>
    </row>
    <row r="63" spans="2:9">
      <c r="B63" s="1">
        <f t="shared" ref="B63:B90" si="1">B62+1</f>
        <v>45172</v>
      </c>
      <c r="C63" s="75">
        <v>45172</v>
      </c>
      <c r="D63">
        <v>224</v>
      </c>
      <c r="I63" s="168"/>
    </row>
    <row r="64" spans="2:9">
      <c r="B64" s="1">
        <f t="shared" si="1"/>
        <v>45173</v>
      </c>
      <c r="C64" s="75">
        <v>45173</v>
      </c>
      <c r="D64">
        <v>305</v>
      </c>
      <c r="I64" s="168"/>
    </row>
    <row r="65" spans="2:9">
      <c r="B65" s="1">
        <f t="shared" si="1"/>
        <v>45174</v>
      </c>
      <c r="C65" s="75">
        <v>45174</v>
      </c>
      <c r="D65">
        <v>428</v>
      </c>
      <c r="I65" s="168"/>
    </row>
    <row r="66" spans="2:9">
      <c r="B66" s="1">
        <f t="shared" si="1"/>
        <v>45175</v>
      </c>
      <c r="C66" s="75">
        <v>45175</v>
      </c>
      <c r="D66">
        <v>379</v>
      </c>
      <c r="I66" s="168"/>
    </row>
    <row r="67" spans="2:9">
      <c r="B67" s="1">
        <f t="shared" si="1"/>
        <v>45176</v>
      </c>
      <c r="C67" s="75">
        <v>45176</v>
      </c>
      <c r="D67">
        <v>350</v>
      </c>
      <c r="I67" s="168"/>
    </row>
    <row r="68" spans="2:9">
      <c r="B68" s="1">
        <f t="shared" si="1"/>
        <v>45177</v>
      </c>
      <c r="C68" s="75">
        <v>45177</v>
      </c>
      <c r="D68">
        <v>160</v>
      </c>
      <c r="I68" s="168"/>
    </row>
    <row r="69" spans="2:9">
      <c r="B69" s="1">
        <f t="shared" si="1"/>
        <v>45178</v>
      </c>
      <c r="C69" s="75">
        <f>B69</f>
        <v>45178</v>
      </c>
      <c r="D69">
        <v>0</v>
      </c>
      <c r="I69" s="168"/>
    </row>
    <row r="70" spans="2:9">
      <c r="B70" s="1">
        <f t="shared" si="1"/>
        <v>45179</v>
      </c>
      <c r="C70" s="75">
        <v>45179</v>
      </c>
      <c r="D70">
        <v>287</v>
      </c>
      <c r="I70" s="168"/>
    </row>
    <row r="71" spans="2:9">
      <c r="B71" s="1">
        <f t="shared" si="1"/>
        <v>45180</v>
      </c>
      <c r="C71" s="75">
        <v>45180</v>
      </c>
      <c r="D71">
        <v>238</v>
      </c>
      <c r="I71" s="168"/>
    </row>
    <row r="72" spans="2:9">
      <c r="B72" s="1">
        <f t="shared" si="1"/>
        <v>45181</v>
      </c>
      <c r="C72" s="75">
        <v>45181</v>
      </c>
      <c r="D72">
        <v>759</v>
      </c>
      <c r="I72" s="168"/>
    </row>
    <row r="73" spans="2:9">
      <c r="B73" s="1">
        <f t="shared" si="1"/>
        <v>45182</v>
      </c>
      <c r="C73" s="75">
        <v>45182</v>
      </c>
      <c r="D73">
        <v>472</v>
      </c>
      <c r="I73" s="168"/>
    </row>
    <row r="74" spans="2:9">
      <c r="B74" s="1">
        <f t="shared" si="1"/>
        <v>45183</v>
      </c>
      <c r="C74" s="75">
        <v>45183</v>
      </c>
      <c r="D74">
        <v>414</v>
      </c>
      <c r="I74" s="168"/>
    </row>
    <row r="75" spans="2:9">
      <c r="B75" s="1">
        <f t="shared" si="1"/>
        <v>45184</v>
      </c>
      <c r="C75" s="75">
        <v>45184</v>
      </c>
      <c r="D75">
        <v>397</v>
      </c>
      <c r="I75" s="168"/>
    </row>
    <row r="76" spans="2:9">
      <c r="B76" s="1">
        <f t="shared" si="1"/>
        <v>45185</v>
      </c>
      <c r="C76" s="75">
        <f>B76</f>
        <v>45185</v>
      </c>
      <c r="D76">
        <v>0</v>
      </c>
      <c r="I76" s="168"/>
    </row>
    <row r="77" spans="2:9">
      <c r="B77" s="1">
        <f t="shared" si="1"/>
        <v>45186</v>
      </c>
      <c r="C77" s="75">
        <v>45186</v>
      </c>
      <c r="D77">
        <v>150</v>
      </c>
      <c r="I77" s="168"/>
    </row>
    <row r="78" spans="2:9">
      <c r="B78" s="1">
        <f t="shared" si="1"/>
        <v>45187</v>
      </c>
      <c r="C78" s="75">
        <v>45187</v>
      </c>
      <c r="D78">
        <v>268</v>
      </c>
      <c r="I78" s="168"/>
    </row>
    <row r="79" spans="2:9">
      <c r="B79" s="1">
        <f t="shared" si="1"/>
        <v>45188</v>
      </c>
      <c r="C79" s="75">
        <v>45188</v>
      </c>
      <c r="D79">
        <v>428</v>
      </c>
      <c r="I79" s="168"/>
    </row>
    <row r="80" spans="2:9">
      <c r="B80" s="1">
        <f t="shared" si="1"/>
        <v>45189</v>
      </c>
      <c r="C80" s="75">
        <v>45189</v>
      </c>
      <c r="D80">
        <v>498</v>
      </c>
      <c r="I80" s="168"/>
    </row>
    <row r="81" spans="2:9">
      <c r="B81" s="1">
        <f t="shared" si="1"/>
        <v>45190</v>
      </c>
      <c r="C81" s="75">
        <v>45190</v>
      </c>
      <c r="D81">
        <v>297</v>
      </c>
      <c r="I81" s="168"/>
    </row>
    <row r="82" spans="2:9">
      <c r="B82" s="1">
        <f t="shared" si="1"/>
        <v>45191</v>
      </c>
      <c r="C82" s="75">
        <f>B82</f>
        <v>45191</v>
      </c>
      <c r="D82">
        <v>0</v>
      </c>
      <c r="I82" s="168"/>
    </row>
    <row r="83" spans="2:9">
      <c r="B83" s="1">
        <f t="shared" si="1"/>
        <v>45192</v>
      </c>
      <c r="C83" s="75">
        <f>B83</f>
        <v>45192</v>
      </c>
      <c r="D83">
        <v>0</v>
      </c>
      <c r="I83" s="168"/>
    </row>
    <row r="84" spans="2:9">
      <c r="B84" s="1">
        <f t="shared" si="1"/>
        <v>45193</v>
      </c>
      <c r="C84" s="75">
        <v>45193</v>
      </c>
      <c r="D84">
        <v>467</v>
      </c>
      <c r="I84" s="168"/>
    </row>
    <row r="85" spans="2:9">
      <c r="B85" s="1">
        <f t="shared" si="1"/>
        <v>45194</v>
      </c>
      <c r="C85" s="75">
        <v>45194</v>
      </c>
      <c r="D85">
        <v>223</v>
      </c>
      <c r="I85" s="168"/>
    </row>
    <row r="86" spans="2:9">
      <c r="B86" s="1">
        <f t="shared" si="1"/>
        <v>45195</v>
      </c>
      <c r="C86" s="75">
        <v>45195</v>
      </c>
      <c r="D86">
        <v>510</v>
      </c>
      <c r="I86" s="168"/>
    </row>
    <row r="87" spans="2:9">
      <c r="B87" s="1">
        <f t="shared" si="1"/>
        <v>45196</v>
      </c>
      <c r="C87" s="75">
        <v>45196</v>
      </c>
      <c r="D87">
        <v>481</v>
      </c>
      <c r="I87" s="168"/>
    </row>
    <row r="88" spans="2:9">
      <c r="B88" s="1">
        <f t="shared" si="1"/>
        <v>45197</v>
      </c>
      <c r="C88" s="75">
        <v>45197</v>
      </c>
      <c r="D88">
        <v>513</v>
      </c>
      <c r="I88" s="168"/>
    </row>
    <row r="89" spans="2:9">
      <c r="B89" s="1">
        <f t="shared" si="1"/>
        <v>45198</v>
      </c>
      <c r="C89" s="75">
        <v>45198</v>
      </c>
      <c r="D89">
        <v>334</v>
      </c>
    </row>
    <row r="90" spans="2:9">
      <c r="B90" s="1">
        <f t="shared" si="1"/>
        <v>45199</v>
      </c>
      <c r="C90" s="75">
        <v>45199</v>
      </c>
      <c r="D90">
        <v>205</v>
      </c>
    </row>
    <row r="91" spans="2:9">
      <c r="B91" s="1"/>
    </row>
    <row r="92" spans="2:9">
      <c r="B92" s="1"/>
      <c r="C92" s="115"/>
    </row>
    <row r="93" spans="2:9">
      <c r="B93" s="1"/>
      <c r="C93" s="1"/>
    </row>
    <row r="94" spans="2:9">
      <c r="B94" s="1"/>
      <c r="C94" s="1"/>
    </row>
    <row r="95" spans="2:9">
      <c r="B95" s="1"/>
      <c r="C9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D9A4-449E-41E9-8553-2FFA11DB6340}">
  <sheetPr filterMode="1"/>
  <dimension ref="A1:AP14"/>
  <sheetViews>
    <sheetView showGridLines="0" tabSelected="1" topLeftCell="B1" workbookViewId="0">
      <selection activeCell="Y15" sqref="Y15"/>
    </sheetView>
  </sheetViews>
  <sheetFormatPr defaultRowHeight="15"/>
  <cols>
    <col min="1" max="1" width="11" hidden="1" customWidth="1"/>
    <col min="2" max="2" width="39.85546875" customWidth="1"/>
    <col min="3" max="3" width="6.42578125" bestFit="1" customWidth="1"/>
    <col min="4" max="4" width="13.42578125" bestFit="1" customWidth="1"/>
    <col min="5" max="5" width="6.5703125" hidden="1" customWidth="1"/>
    <col min="6" max="6" width="7" hidden="1" customWidth="1"/>
    <col min="7" max="7" width="6.5703125" hidden="1" customWidth="1"/>
    <col min="8" max="8" width="6.85546875" hidden="1" customWidth="1"/>
    <col min="9" max="9" width="7.140625" hidden="1" customWidth="1"/>
    <col min="10" max="10" width="7" hidden="1" customWidth="1"/>
    <col min="11" max="11" width="9.42578125" hidden="1" customWidth="1"/>
    <col min="12" max="12" width="1.140625" customWidth="1"/>
    <col min="13" max="18" width="9.42578125" customWidth="1"/>
    <col min="19" max="19" width="1.140625" customWidth="1"/>
    <col min="20" max="20" width="9.42578125" customWidth="1"/>
  </cols>
  <sheetData>
    <row r="1" spans="1:42">
      <c r="A1" s="24" t="s">
        <v>24</v>
      </c>
      <c r="B1" s="121" t="s">
        <v>25</v>
      </c>
      <c r="C1" s="121" t="s">
        <v>26</v>
      </c>
      <c r="D1" s="121" t="s">
        <v>19</v>
      </c>
      <c r="E1" s="122" t="s">
        <v>27</v>
      </c>
      <c r="F1" s="123" t="s">
        <v>28</v>
      </c>
      <c r="G1" s="123" t="s">
        <v>29</v>
      </c>
      <c r="H1" s="123" t="s">
        <v>30</v>
      </c>
      <c r="I1" s="123" t="s">
        <v>31</v>
      </c>
      <c r="J1" s="123" t="s">
        <v>32</v>
      </c>
      <c r="K1" s="123" t="s">
        <v>178</v>
      </c>
      <c r="L1" s="124"/>
      <c r="M1" s="125">
        <v>45292</v>
      </c>
      <c r="N1" s="125">
        <v>45323</v>
      </c>
      <c r="O1" s="125">
        <v>45352</v>
      </c>
      <c r="P1" s="125">
        <v>45383</v>
      </c>
      <c r="Q1" s="125">
        <v>45413</v>
      </c>
      <c r="R1" s="125">
        <v>45444</v>
      </c>
      <c r="S1" s="124"/>
      <c r="T1" s="123" t="s">
        <v>288</v>
      </c>
    </row>
    <row r="2" spans="1:42" ht="27.6" hidden="1" customHeight="1">
      <c r="A2" s="9" t="s">
        <v>37</v>
      </c>
      <c r="B2" s="126" t="s">
        <v>38</v>
      </c>
      <c r="C2" s="127" t="s">
        <v>35</v>
      </c>
      <c r="D2" s="128" t="s">
        <v>39</v>
      </c>
      <c r="E2" s="148">
        <v>1.7100000000000001E-2</v>
      </c>
      <c r="F2" s="148">
        <v>0.02</v>
      </c>
      <c r="G2" s="129">
        <v>8.4699999999999998E-2</v>
      </c>
      <c r="H2" s="148">
        <v>4.5999999999999999E-2</v>
      </c>
      <c r="I2" s="148">
        <v>6.2E-2</v>
      </c>
      <c r="J2" s="149">
        <v>1.3299999999999999E-2</v>
      </c>
      <c r="K2" s="151">
        <v>2.5489999999999999E-2</v>
      </c>
      <c r="L2" s="124"/>
      <c r="M2" s="130">
        <v>4.0000000000000002E-4</v>
      </c>
      <c r="N2" s="130">
        <v>7.9000000000000008E-3</v>
      </c>
      <c r="O2" s="158">
        <v>6.3E-2</v>
      </c>
      <c r="P2" s="131">
        <v>4.0000000000000002E-4</v>
      </c>
      <c r="Q2" s="130">
        <v>5.4000000000000003E-3</v>
      </c>
      <c r="R2" s="158">
        <v>2.1899999999999999E-2</v>
      </c>
      <c r="S2" s="124"/>
      <c r="T2" s="158">
        <f>AVERAGE(M2:R2)</f>
        <v>1.6500000000000001E-2</v>
      </c>
      <c r="AC2" s="165">
        <v>3</v>
      </c>
      <c r="AD2" s="166">
        <v>1</v>
      </c>
      <c r="AE2" s="165">
        <v>2</v>
      </c>
      <c r="AF2" s="166">
        <v>1</v>
      </c>
      <c r="AG2" s="166">
        <v>1</v>
      </c>
      <c r="AH2" s="166">
        <v>1</v>
      </c>
      <c r="AI2" s="166">
        <v>1</v>
      </c>
      <c r="AJ2" s="166">
        <v>7</v>
      </c>
      <c r="AK2" s="166">
        <v>7</v>
      </c>
      <c r="AL2" s="88">
        <v>6</v>
      </c>
      <c r="AM2" s="113">
        <v>6</v>
      </c>
      <c r="AN2" s="113">
        <v>5</v>
      </c>
      <c r="AO2" s="113">
        <v>6</v>
      </c>
      <c r="AP2" s="113">
        <v>5</v>
      </c>
    </row>
    <row r="3" spans="1:42" ht="27.6" hidden="1" customHeight="1">
      <c r="A3" s="6" t="s">
        <v>37</v>
      </c>
      <c r="B3" s="132" t="s">
        <v>40</v>
      </c>
      <c r="C3" s="133" t="s">
        <v>35</v>
      </c>
      <c r="D3" s="134" t="s">
        <v>41</v>
      </c>
      <c r="E3" s="129">
        <v>0.94210000000000005</v>
      </c>
      <c r="F3" s="129">
        <v>0.95540000000000003</v>
      </c>
      <c r="G3" s="129">
        <v>0.89580000000000004</v>
      </c>
      <c r="H3" s="129">
        <v>0.89739999999999998</v>
      </c>
      <c r="I3" s="129">
        <v>0.93630000000000002</v>
      </c>
      <c r="J3" s="135">
        <v>0.94920000000000004</v>
      </c>
      <c r="K3" s="136">
        <v>0.92632499999999984</v>
      </c>
      <c r="L3" s="124"/>
      <c r="M3" s="137">
        <v>0.99139999999999995</v>
      </c>
      <c r="N3" s="137">
        <v>0.98950000000000005</v>
      </c>
      <c r="O3" s="137">
        <v>0.9788</v>
      </c>
      <c r="P3" s="137">
        <v>0.97760000000000002</v>
      </c>
      <c r="Q3" s="159">
        <v>0.97070000000000001</v>
      </c>
      <c r="R3" s="159">
        <v>0.98280000000000001</v>
      </c>
      <c r="S3" s="124"/>
      <c r="T3" s="137">
        <f>AVERAGE(L3:R3)</f>
        <v>0.98180000000000012</v>
      </c>
      <c r="AC3" s="167">
        <v>7</v>
      </c>
      <c r="AD3" s="167">
        <v>7</v>
      </c>
      <c r="AE3" s="167">
        <v>7</v>
      </c>
      <c r="AF3" s="167">
        <v>7</v>
      </c>
      <c r="AG3" s="167">
        <v>7</v>
      </c>
      <c r="AH3" s="167">
        <v>7</v>
      </c>
      <c r="AI3" s="167">
        <v>7</v>
      </c>
      <c r="AJ3" s="167">
        <v>7</v>
      </c>
      <c r="AK3" s="167">
        <v>7</v>
      </c>
      <c r="AL3" s="167">
        <v>7</v>
      </c>
      <c r="AM3" s="167">
        <v>7</v>
      </c>
      <c r="AN3" s="167">
        <v>7</v>
      </c>
      <c r="AO3" s="167">
        <v>7</v>
      </c>
      <c r="AP3" s="167">
        <v>7</v>
      </c>
    </row>
    <row r="4" spans="1:42" ht="27.6" hidden="1" customHeight="1">
      <c r="A4" s="6" t="s">
        <v>33</v>
      </c>
      <c r="B4" s="132" t="s">
        <v>34</v>
      </c>
      <c r="C4" s="133" t="s">
        <v>35</v>
      </c>
      <c r="D4" s="134" t="s">
        <v>36</v>
      </c>
      <c r="E4" s="140">
        <v>0.98780000000000001</v>
      </c>
      <c r="F4" s="140">
        <v>0.98970000000000002</v>
      </c>
      <c r="G4" s="129">
        <v>0.94489999999999996</v>
      </c>
      <c r="H4" s="140">
        <v>0.98870000000000002</v>
      </c>
      <c r="I4" s="140">
        <v>0.98939999999999995</v>
      </c>
      <c r="J4" s="150">
        <v>0.98919999999999997</v>
      </c>
      <c r="K4" s="137">
        <v>0.99248833333333331</v>
      </c>
      <c r="L4" s="124"/>
      <c r="M4" s="130">
        <v>0.98839999999999995</v>
      </c>
      <c r="N4" s="130">
        <v>0.98560000000000003</v>
      </c>
      <c r="O4" s="157">
        <v>0.99929999999999997</v>
      </c>
      <c r="P4" s="130">
        <v>1</v>
      </c>
      <c r="Q4" s="130">
        <v>0.99360000000000004</v>
      </c>
      <c r="R4" s="130">
        <v>1</v>
      </c>
      <c r="S4" s="124"/>
      <c r="T4" s="137">
        <f>AVERAGE(L4:R4)</f>
        <v>0.99448333333333327</v>
      </c>
      <c r="AC4" s="14">
        <v>44743</v>
      </c>
      <c r="AD4" s="14">
        <v>44774</v>
      </c>
      <c r="AE4" s="14">
        <v>44805</v>
      </c>
      <c r="AF4" s="14">
        <v>44835</v>
      </c>
      <c r="AG4" s="14">
        <v>44866</v>
      </c>
      <c r="AH4" s="14">
        <v>44896</v>
      </c>
      <c r="AI4" s="14" t="str">
        <f>K1</f>
        <v>FY 2023</v>
      </c>
      <c r="AJ4" s="14">
        <v>45292</v>
      </c>
      <c r="AK4" s="14">
        <v>45323</v>
      </c>
      <c r="AL4" s="14">
        <v>45352</v>
      </c>
      <c r="AM4" s="14">
        <v>45383</v>
      </c>
      <c r="AN4" s="14">
        <v>45413</v>
      </c>
      <c r="AO4" s="14">
        <v>45444</v>
      </c>
      <c r="AP4" t="str">
        <f>T1</f>
        <v>FY 2024</v>
      </c>
    </row>
    <row r="5" spans="1:42" ht="27.6" customHeight="1">
      <c r="A5" s="6" t="s">
        <v>37</v>
      </c>
      <c r="B5" s="132" t="s">
        <v>47</v>
      </c>
      <c r="C5" s="133" t="s">
        <v>35</v>
      </c>
      <c r="D5" s="134" t="s">
        <v>45</v>
      </c>
      <c r="E5" s="140">
        <v>4.0000000000000002E-4</v>
      </c>
      <c r="F5" s="129">
        <v>1E-3</v>
      </c>
      <c r="G5" s="139">
        <v>8.9999999999999998E-4</v>
      </c>
      <c r="H5" s="129">
        <v>1.5E-3</v>
      </c>
      <c r="I5" s="129">
        <v>1.1999999999999999E-3</v>
      </c>
      <c r="J5" s="135">
        <v>6.9999999999999999E-4</v>
      </c>
      <c r="K5" s="136">
        <v>6.333333333333333E-4</v>
      </c>
      <c r="L5" s="124"/>
      <c r="M5" s="130">
        <v>4.0000000000000002E-4</v>
      </c>
      <c r="N5" s="130">
        <v>4.0000000000000002E-4</v>
      </c>
      <c r="O5" s="130">
        <v>5.0000000000000001E-4</v>
      </c>
      <c r="P5" s="130">
        <v>4.0000000000000002E-4</v>
      </c>
      <c r="Q5" s="130">
        <v>2.9999999999999997E-4</v>
      </c>
      <c r="R5" s="130">
        <v>5.0000000000000001E-4</v>
      </c>
      <c r="S5" s="124"/>
      <c r="T5" s="137">
        <f>AVERAGE(L5:R5)</f>
        <v>4.1666666666666669E-4</v>
      </c>
      <c r="AB5" t="s">
        <v>48</v>
      </c>
      <c r="AC5" s="13">
        <f>AC2/AC3</f>
        <v>0.42857142857142855</v>
      </c>
      <c r="AD5" s="13">
        <f t="shared" ref="AD5:AH5" si="0">AD2/AD3</f>
        <v>0.14285714285714285</v>
      </c>
      <c r="AE5" s="13">
        <f t="shared" si="0"/>
        <v>0.2857142857142857</v>
      </c>
      <c r="AF5" s="13">
        <f t="shared" si="0"/>
        <v>0.14285714285714285</v>
      </c>
      <c r="AG5" s="13">
        <f t="shared" si="0"/>
        <v>0.14285714285714285</v>
      </c>
      <c r="AH5" s="13">
        <f t="shared" si="0"/>
        <v>0.14285714285714285</v>
      </c>
      <c r="AI5" s="13">
        <f t="shared" ref="AI5" si="1">AI2/AI3</f>
        <v>0.14285714285714285</v>
      </c>
      <c r="AJ5" s="13">
        <f>AK2/AK3</f>
        <v>1</v>
      </c>
      <c r="AK5" s="13">
        <f t="shared" ref="AK5:AO5" si="2">AK2/AK3</f>
        <v>1</v>
      </c>
      <c r="AL5" s="13">
        <f t="shared" si="2"/>
        <v>0.8571428571428571</v>
      </c>
      <c r="AM5" s="13">
        <f t="shared" si="2"/>
        <v>0.8571428571428571</v>
      </c>
      <c r="AN5" s="13">
        <f t="shared" si="2"/>
        <v>0.7142857142857143</v>
      </c>
      <c r="AO5" s="13">
        <f t="shared" si="2"/>
        <v>0.8571428571428571</v>
      </c>
      <c r="AP5" s="13">
        <f>AP2/AP3</f>
        <v>0.7142857142857143</v>
      </c>
    </row>
    <row r="6" spans="1:42" ht="27.6" customHeight="1">
      <c r="A6" s="6" t="s">
        <v>37</v>
      </c>
      <c r="B6" s="132" t="s">
        <v>44</v>
      </c>
      <c r="C6" s="133" t="s">
        <v>35</v>
      </c>
      <c r="D6" s="134" t="s">
        <v>45</v>
      </c>
      <c r="E6" s="129">
        <v>8.0000000000000004E-4</v>
      </c>
      <c r="F6" s="129">
        <v>8.9999999999999998E-4</v>
      </c>
      <c r="G6" s="139">
        <v>6.9999999999999999E-4</v>
      </c>
      <c r="H6" s="129">
        <v>1.6000000000000001E-3</v>
      </c>
      <c r="I6" s="129">
        <v>1.8E-3</v>
      </c>
      <c r="J6" s="135">
        <v>1.2999999999999999E-3</v>
      </c>
      <c r="K6" s="136">
        <v>8.4166666666666678E-4</v>
      </c>
      <c r="L6" s="124"/>
      <c r="M6" s="130">
        <v>5.0000000000000001E-4</v>
      </c>
      <c r="N6" s="130">
        <v>5.0000000000000001E-4</v>
      </c>
      <c r="O6" s="130">
        <v>5.0000000000000001E-4</v>
      </c>
      <c r="P6" s="136">
        <v>8.0000000000000004E-4</v>
      </c>
      <c r="Q6" s="136">
        <v>8.0000000000000004E-4</v>
      </c>
      <c r="R6" s="130">
        <v>5.0000000000000001E-4</v>
      </c>
      <c r="S6" s="124"/>
      <c r="T6" s="163">
        <f>AVERAGE(L6:R6)</f>
        <v>5.9999999999999995E-4</v>
      </c>
      <c r="AB6" t="s">
        <v>49</v>
      </c>
      <c r="AC6" s="13">
        <f>1-AC5</f>
        <v>0.5714285714285714</v>
      </c>
      <c r="AD6" s="13">
        <f t="shared" ref="AD6:AH6" si="3">1-AD5</f>
        <v>0.85714285714285721</v>
      </c>
      <c r="AE6" s="13">
        <f t="shared" si="3"/>
        <v>0.7142857142857143</v>
      </c>
      <c r="AF6" s="13">
        <f t="shared" si="3"/>
        <v>0.85714285714285721</v>
      </c>
      <c r="AG6" s="13">
        <f t="shared" si="3"/>
        <v>0.85714285714285721</v>
      </c>
      <c r="AH6" s="13">
        <f t="shared" si="3"/>
        <v>0.85714285714285721</v>
      </c>
      <c r="AI6" s="13">
        <f t="shared" ref="AI6" si="4">1-AI5</f>
        <v>0.85714285714285721</v>
      </c>
      <c r="AJ6" s="13">
        <f>1-AJ5</f>
        <v>0</v>
      </c>
      <c r="AK6" s="13">
        <f t="shared" ref="AK6:AO6" si="5">1-AK2/AK3</f>
        <v>0</v>
      </c>
      <c r="AL6" s="13">
        <f t="shared" si="5"/>
        <v>0.1428571428571429</v>
      </c>
      <c r="AM6" s="13">
        <f t="shared" si="5"/>
        <v>0.1428571428571429</v>
      </c>
      <c r="AN6" s="13">
        <f t="shared" si="5"/>
        <v>0.2857142857142857</v>
      </c>
      <c r="AO6" s="13">
        <f t="shared" si="5"/>
        <v>0.1428571428571429</v>
      </c>
      <c r="AP6" s="13">
        <f>1-AP2/AP3</f>
        <v>0.2857142857142857</v>
      </c>
    </row>
    <row r="7" spans="1:42" ht="27.6" customHeight="1">
      <c r="A7" s="6" t="s">
        <v>37</v>
      </c>
      <c r="B7" s="132" t="s">
        <v>46</v>
      </c>
      <c r="C7" s="133" t="s">
        <v>35</v>
      </c>
      <c r="D7" s="134" t="s">
        <v>43</v>
      </c>
      <c r="E7" s="140">
        <v>5.9999999999999995E-4</v>
      </c>
      <c r="F7" s="129">
        <v>1.2999999999999999E-3</v>
      </c>
      <c r="G7" s="138">
        <v>8.0000000000000004E-4</v>
      </c>
      <c r="H7" s="129">
        <v>1.1999999999999999E-3</v>
      </c>
      <c r="I7" s="129">
        <v>2.0999999999999999E-3</v>
      </c>
      <c r="J7" s="135">
        <v>1.6000000000000001E-3</v>
      </c>
      <c r="K7" s="136">
        <v>8.916666666666668E-4</v>
      </c>
      <c r="L7" s="124"/>
      <c r="M7" s="130">
        <v>6.9999999999999999E-4</v>
      </c>
      <c r="N7" s="130">
        <v>2.0000000000000001E-4</v>
      </c>
      <c r="O7" s="130">
        <v>5.0000000000000001E-4</v>
      </c>
      <c r="P7" s="130">
        <v>6.9999999999999999E-4</v>
      </c>
      <c r="Q7" s="130">
        <v>2.9999999999999997E-4</v>
      </c>
      <c r="R7" s="130">
        <v>5.0000000000000001E-4</v>
      </c>
      <c r="S7" s="124"/>
      <c r="T7" s="137">
        <f>AVERAGE(L7:R7)</f>
        <v>4.8333333333333328E-4</v>
      </c>
      <c r="U7" s="81"/>
    </row>
    <row r="8" spans="1:42" ht="27.6" customHeight="1">
      <c r="A8" s="6" t="s">
        <v>37</v>
      </c>
      <c r="B8" s="132" t="s">
        <v>42</v>
      </c>
      <c r="C8" s="133" t="s">
        <v>35</v>
      </c>
      <c r="D8" s="134" t="s">
        <v>43</v>
      </c>
      <c r="E8" s="129">
        <v>1E-3</v>
      </c>
      <c r="F8" s="129">
        <v>1.2999999999999999E-3</v>
      </c>
      <c r="G8" s="138">
        <v>5.9999999999999995E-4</v>
      </c>
      <c r="H8" s="129">
        <v>1.6999999999999999E-3</v>
      </c>
      <c r="I8" s="129">
        <v>3.0000000000000001E-3</v>
      </c>
      <c r="J8" s="135">
        <v>1.8E-3</v>
      </c>
      <c r="K8" s="136">
        <v>1.2166666666666665E-3</v>
      </c>
      <c r="L8" s="124"/>
      <c r="M8" s="130">
        <v>8.9999999999999998E-4</v>
      </c>
      <c r="N8" s="130">
        <v>8.9999999999999998E-4</v>
      </c>
      <c r="O8" s="136">
        <v>1.2999999999999999E-3</v>
      </c>
      <c r="P8" s="130">
        <v>8.9999999999999998E-4</v>
      </c>
      <c r="Q8" s="136">
        <v>1.2999999999999999E-3</v>
      </c>
      <c r="R8" s="130">
        <v>8.9999999999999998E-4</v>
      </c>
      <c r="S8" s="124"/>
      <c r="T8" s="163">
        <f>AVERAGE(M8:R8)</f>
        <v>1.0333333333333334E-3</v>
      </c>
    </row>
    <row r="11" spans="1:42">
      <c r="S11" s="12"/>
    </row>
    <row r="12" spans="1:42">
      <c r="S12" s="11"/>
    </row>
    <row r="14" spans="1:42">
      <c r="S14" s="13"/>
    </row>
  </sheetData>
  <autoFilter ref="A1:K8" xr:uid="{59C7D9A4-449E-41E9-8553-2FFA11DB6340}">
    <filterColumn colId="1">
      <filters>
        <filter val="Reclamação por inversão de produtos B2B"/>
        <filter val="Reclamação por inversão de produtos B2C"/>
        <filter val="Reclamações por falta de produto B2B"/>
        <filter val="Reclamações por falta de produto B2C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ignoredErrors>
    <ignoredError sqref="T3:T7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7201-8B56-451B-B73F-6812439741A6}">
  <dimension ref="A1:AE18"/>
  <sheetViews>
    <sheetView showGridLines="0" topLeftCell="B1" zoomScale="85" zoomScaleNormal="85" workbookViewId="0">
      <selection activeCell="AE2" sqref="AE2"/>
    </sheetView>
  </sheetViews>
  <sheetFormatPr defaultRowHeight="15"/>
  <cols>
    <col min="1" max="1" width="11" customWidth="1"/>
    <col min="2" max="2" width="52" customWidth="1"/>
    <col min="3" max="3" width="10.85546875" customWidth="1"/>
    <col min="4" max="4" width="11.140625" hidden="1" customWidth="1"/>
    <col min="5" max="5" width="9.85546875" customWidth="1"/>
    <col min="6" max="17" width="11.140625" hidden="1" customWidth="1"/>
    <col min="18" max="18" width="1.85546875" customWidth="1"/>
    <col min="19" max="19" width="12.140625" customWidth="1"/>
    <col min="20" max="20" width="1.85546875" customWidth="1"/>
    <col min="21" max="21" width="13.140625" customWidth="1"/>
    <col min="23" max="23" width="9.5703125" bestFit="1" customWidth="1"/>
    <col min="30" max="30" width="1.85546875" customWidth="1"/>
  </cols>
  <sheetData>
    <row r="1" spans="1:31" ht="15.75" thickBot="1">
      <c r="A1" s="42" t="s">
        <v>24</v>
      </c>
      <c r="B1" s="42" t="s">
        <v>25</v>
      </c>
      <c r="C1" s="42" t="s">
        <v>26</v>
      </c>
      <c r="D1" s="42" t="s">
        <v>50</v>
      </c>
      <c r="E1" s="42" t="s">
        <v>19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4" t="s">
        <v>56</v>
      </c>
      <c r="L1" s="43" t="s">
        <v>27</v>
      </c>
      <c r="M1" s="43" t="s">
        <v>28</v>
      </c>
      <c r="N1" s="43" t="s">
        <v>29</v>
      </c>
      <c r="O1" s="43" t="s">
        <v>30</v>
      </c>
      <c r="P1" s="43" t="s">
        <v>31</v>
      </c>
      <c r="Q1" s="43" t="s">
        <v>32</v>
      </c>
      <c r="S1" s="43" t="s">
        <v>57</v>
      </c>
      <c r="U1" s="43" t="s">
        <v>51</v>
      </c>
      <c r="V1" s="43" t="s">
        <v>52</v>
      </c>
      <c r="W1" s="43" t="s">
        <v>53</v>
      </c>
      <c r="X1" s="43" t="s">
        <v>54</v>
      </c>
      <c r="Y1" s="43" t="s">
        <v>55</v>
      </c>
      <c r="Z1" s="43" t="s">
        <v>56</v>
      </c>
      <c r="AA1" s="43" t="s">
        <v>27</v>
      </c>
      <c r="AB1" s="43" t="s">
        <v>28</v>
      </c>
      <c r="AC1" s="43" t="s">
        <v>29</v>
      </c>
      <c r="AE1" s="43" t="s">
        <v>58</v>
      </c>
    </row>
    <row r="2" spans="1:31" ht="25.35" customHeight="1">
      <c r="A2" s="59" t="s">
        <v>37</v>
      </c>
      <c r="B2" s="54" t="s">
        <v>38</v>
      </c>
      <c r="C2" s="55" t="s">
        <v>35</v>
      </c>
      <c r="D2" s="55" t="s">
        <v>59</v>
      </c>
      <c r="E2" s="55" t="s">
        <v>39</v>
      </c>
      <c r="F2" s="40">
        <v>2.9999999999999997E-4</v>
      </c>
      <c r="G2" s="40">
        <v>8.0000000000000007E-5</v>
      </c>
      <c r="H2" s="40">
        <v>3.8999999999999998E-3</v>
      </c>
      <c r="I2" s="40">
        <v>5.0000000000000001E-3</v>
      </c>
      <c r="J2" s="46">
        <v>3.5299999999999998E-2</v>
      </c>
      <c r="K2" s="46">
        <v>1.8200000000000001E-2</v>
      </c>
      <c r="L2" s="46">
        <v>1.7100000000000001E-2</v>
      </c>
      <c r="M2" s="46">
        <v>0.02</v>
      </c>
      <c r="N2" s="46">
        <v>8.4699999999999998E-2</v>
      </c>
      <c r="O2" s="46">
        <v>4.5999999999999999E-2</v>
      </c>
      <c r="P2" s="46">
        <v>6.2E-2</v>
      </c>
      <c r="Q2" s="61">
        <v>1.3299999999999999E-2</v>
      </c>
      <c r="S2" s="8">
        <v>2.5489999999999999E-2</v>
      </c>
      <c r="U2" s="7">
        <v>2.0999999999999999E-3</v>
      </c>
      <c r="V2" s="7">
        <v>2.7000000000000001E-3</v>
      </c>
      <c r="W2" s="153">
        <v>1.6999999999999999E-3</v>
      </c>
      <c r="X2" s="153">
        <v>2.5000000000000001E-3</v>
      </c>
      <c r="Y2" s="154">
        <v>1.4800000000000001E-2</v>
      </c>
      <c r="Z2" s="154">
        <v>1.0500000000000001E-2</v>
      </c>
      <c r="AA2" s="153">
        <v>7.1999999999999998E-3</v>
      </c>
      <c r="AB2" s="8">
        <v>1.21E-2</v>
      </c>
      <c r="AC2" s="10">
        <v>2.0999999999999999E-3</v>
      </c>
      <c r="AE2" s="7">
        <f t="shared" ref="AE2:AE10" si="0">AVERAGE(U2:AC2)</f>
        <v>6.1888888888888887E-3</v>
      </c>
    </row>
    <row r="3" spans="1:31" ht="25.35" customHeight="1">
      <c r="A3" s="59" t="s">
        <v>37</v>
      </c>
      <c r="B3" s="54" t="s">
        <v>40</v>
      </c>
      <c r="C3" s="55" t="s">
        <v>35</v>
      </c>
      <c r="D3" s="55" t="s">
        <v>59</v>
      </c>
      <c r="E3" s="55" t="s">
        <v>41</v>
      </c>
      <c r="F3" s="45">
        <v>0.97640000000000005</v>
      </c>
      <c r="G3" s="45">
        <v>0.97109999999999996</v>
      </c>
      <c r="H3" s="46">
        <v>0.93330000000000002</v>
      </c>
      <c r="I3" s="46">
        <v>0.84850000000000003</v>
      </c>
      <c r="J3" s="46">
        <v>0.91369999999999996</v>
      </c>
      <c r="K3" s="46">
        <v>0.89670000000000005</v>
      </c>
      <c r="L3" s="46">
        <v>0.94210000000000005</v>
      </c>
      <c r="M3" s="46">
        <v>0.95540000000000003</v>
      </c>
      <c r="N3" s="46">
        <v>0.89580000000000004</v>
      </c>
      <c r="O3" s="46">
        <v>0.89739999999999998</v>
      </c>
      <c r="P3" s="46">
        <v>0.93630000000000002</v>
      </c>
      <c r="Q3" s="61">
        <v>0.94920000000000004</v>
      </c>
      <c r="S3" s="8">
        <v>0.92632499999999984</v>
      </c>
      <c r="U3" s="10">
        <v>0.97130000000000005</v>
      </c>
      <c r="V3" s="10">
        <v>0.97470000000000001</v>
      </c>
      <c r="W3" s="8">
        <v>0.96220000000000006</v>
      </c>
      <c r="X3" s="10">
        <v>0.98309999999999997</v>
      </c>
      <c r="Y3" s="10">
        <v>0.9798</v>
      </c>
      <c r="Z3" s="10">
        <v>0.97219999999999995</v>
      </c>
      <c r="AA3" s="10">
        <v>0.98913043478260865</v>
      </c>
      <c r="AB3" s="10">
        <v>0.98140000000000005</v>
      </c>
      <c r="AC3" s="10">
        <v>0.98980000000000001</v>
      </c>
      <c r="AE3" s="7">
        <f t="shared" si="0"/>
        <v>0.97818115942028983</v>
      </c>
    </row>
    <row r="4" spans="1:31" ht="25.35" customHeight="1">
      <c r="A4" s="59" t="s">
        <v>33</v>
      </c>
      <c r="B4" s="54" t="s">
        <v>34</v>
      </c>
      <c r="C4" s="55" t="s">
        <v>35</v>
      </c>
      <c r="D4" s="55" t="s">
        <v>59</v>
      </c>
      <c r="E4" s="55" t="s">
        <v>36</v>
      </c>
      <c r="F4" s="45">
        <v>0.99053999999999998</v>
      </c>
      <c r="G4" s="45">
        <v>0.99309999999999998</v>
      </c>
      <c r="H4" s="45">
        <v>0.99212</v>
      </c>
      <c r="I4" s="45">
        <v>0.99980000000000002</v>
      </c>
      <c r="J4" s="45">
        <v>0.99980000000000002</v>
      </c>
      <c r="K4" s="45">
        <v>0.99980000000000002</v>
      </c>
      <c r="L4" s="45">
        <v>0.98780000000000001</v>
      </c>
      <c r="M4" s="45">
        <v>0.98970000000000002</v>
      </c>
      <c r="N4" s="46">
        <v>0.94489999999999996</v>
      </c>
      <c r="O4" s="45">
        <v>0.98870000000000002</v>
      </c>
      <c r="P4" s="45">
        <v>0.98939999999999995</v>
      </c>
      <c r="Q4" s="60">
        <v>0.98919999999999997</v>
      </c>
      <c r="S4" s="7">
        <v>0.98873833333333339</v>
      </c>
      <c r="U4" s="10">
        <v>0.97130000000000005</v>
      </c>
      <c r="V4" s="10">
        <v>0.9698</v>
      </c>
      <c r="W4" s="10">
        <v>0.99060000000000004</v>
      </c>
      <c r="X4" s="10">
        <v>0.98509999999999998</v>
      </c>
      <c r="Y4" s="10">
        <v>0.99019999999999997</v>
      </c>
      <c r="Z4" s="10">
        <v>0.99209999999999998</v>
      </c>
      <c r="AA4" s="10">
        <v>0.97799999999999998</v>
      </c>
      <c r="AB4" s="10">
        <v>0.99429999999999996</v>
      </c>
      <c r="AC4" s="10">
        <v>0.97650000000000003</v>
      </c>
      <c r="AE4" s="7">
        <f t="shared" si="0"/>
        <v>0.98309999999999986</v>
      </c>
    </row>
    <row r="5" spans="1:31" ht="25.35" customHeight="1">
      <c r="A5" s="59" t="s">
        <v>37</v>
      </c>
      <c r="B5" s="54" t="s">
        <v>47</v>
      </c>
      <c r="C5" s="55" t="s">
        <v>35</v>
      </c>
      <c r="D5" s="55" t="s">
        <v>59</v>
      </c>
      <c r="E5" s="55" t="s">
        <v>45</v>
      </c>
      <c r="F5" s="40">
        <v>2.0000000000000001E-4</v>
      </c>
      <c r="G5" s="40">
        <v>4.0000000000000002E-4</v>
      </c>
      <c r="H5" s="40">
        <v>2.9999999999999997E-4</v>
      </c>
      <c r="I5" s="40">
        <v>4.0000000000000002E-4</v>
      </c>
      <c r="J5" s="45">
        <v>4.0000000000000002E-4</v>
      </c>
      <c r="K5" s="45">
        <v>2.0000000000000001E-4</v>
      </c>
      <c r="L5" s="45">
        <v>4.0000000000000002E-4</v>
      </c>
      <c r="M5" s="46">
        <v>1E-3</v>
      </c>
      <c r="N5" s="47">
        <v>8.9999999999999998E-4</v>
      </c>
      <c r="O5" s="46">
        <v>1.5E-3</v>
      </c>
      <c r="P5" s="46">
        <v>1.1999999999999999E-3</v>
      </c>
      <c r="Q5" s="61">
        <v>6.9999999999999999E-4</v>
      </c>
      <c r="S5" s="8">
        <v>6.333333333333333E-4</v>
      </c>
      <c r="U5" s="10">
        <v>0</v>
      </c>
      <c r="V5" s="8">
        <v>8.0000000000000004E-4</v>
      </c>
      <c r="W5" s="10">
        <v>2.0000000000000001E-4</v>
      </c>
      <c r="X5" s="10">
        <v>5.0000000000000001E-4</v>
      </c>
      <c r="Y5" s="10">
        <v>5.0000000000000001E-4</v>
      </c>
      <c r="Z5" s="8">
        <v>5.9999999999999995E-4</v>
      </c>
      <c r="AA5" s="10">
        <v>4.0000000000000002E-4</v>
      </c>
      <c r="AB5" s="8">
        <v>1E-3</v>
      </c>
      <c r="AC5" s="164">
        <v>4.0000000000000002E-4</v>
      </c>
      <c r="AE5" s="7">
        <f t="shared" si="0"/>
        <v>4.8888888888888897E-4</v>
      </c>
    </row>
    <row r="6" spans="1:31" ht="25.35" customHeight="1">
      <c r="A6" s="59" t="s">
        <v>37</v>
      </c>
      <c r="B6" s="54" t="s">
        <v>44</v>
      </c>
      <c r="C6" s="55" t="s">
        <v>35</v>
      </c>
      <c r="D6" s="55" t="s">
        <v>59</v>
      </c>
      <c r="E6" s="55" t="s">
        <v>45</v>
      </c>
      <c r="F6" s="40">
        <v>2.9999999999999997E-4</v>
      </c>
      <c r="G6" s="40">
        <v>2.9999999999999997E-4</v>
      </c>
      <c r="H6" s="40">
        <v>4.0000000000000002E-4</v>
      </c>
      <c r="I6" s="40">
        <v>2.9999999999999997E-4</v>
      </c>
      <c r="J6" s="46">
        <v>8.0000000000000004E-4</v>
      </c>
      <c r="K6" s="46">
        <v>8.9999999999999998E-4</v>
      </c>
      <c r="L6" s="46">
        <v>8.0000000000000004E-4</v>
      </c>
      <c r="M6" s="46">
        <v>8.9999999999999998E-4</v>
      </c>
      <c r="N6" s="47">
        <v>6.9999999999999999E-4</v>
      </c>
      <c r="O6" s="46">
        <v>1.6000000000000001E-3</v>
      </c>
      <c r="P6" s="46">
        <v>1.8E-3</v>
      </c>
      <c r="Q6" s="61">
        <v>1.2999999999999999E-3</v>
      </c>
      <c r="S6" s="8">
        <v>8.4166666666666678E-4</v>
      </c>
      <c r="U6" s="8">
        <v>8.9999999999999998E-4</v>
      </c>
      <c r="V6" s="10">
        <v>4.0000000000000002E-4</v>
      </c>
      <c r="W6" s="10">
        <v>5.0000000000000001E-4</v>
      </c>
      <c r="X6" s="10">
        <v>5.0000000000000001E-4</v>
      </c>
      <c r="Y6" s="10">
        <v>4.0000000000000002E-4</v>
      </c>
      <c r="Z6" s="10">
        <v>5.0000000000000001E-4</v>
      </c>
      <c r="AA6" s="8">
        <v>8.0000000000000004E-4</v>
      </c>
      <c r="AB6" s="8">
        <v>1.1999999999999999E-3</v>
      </c>
      <c r="AC6" s="164">
        <v>5.0000000000000001E-4</v>
      </c>
      <c r="AE6" s="8">
        <f t="shared" si="0"/>
        <v>6.333333333333334E-4</v>
      </c>
    </row>
    <row r="7" spans="1:31" ht="25.35" customHeight="1">
      <c r="A7" s="59" t="s">
        <v>37</v>
      </c>
      <c r="B7" s="54" t="s">
        <v>46</v>
      </c>
      <c r="C7" s="55" t="s">
        <v>35</v>
      </c>
      <c r="D7" s="55" t="s">
        <v>59</v>
      </c>
      <c r="E7" s="55" t="s">
        <v>43</v>
      </c>
      <c r="F7" s="40">
        <v>5.0000000000000001E-4</v>
      </c>
      <c r="G7" s="40">
        <v>2.0000000000000001E-4</v>
      </c>
      <c r="H7" s="40">
        <v>8.0000000000000004E-4</v>
      </c>
      <c r="I7" s="40">
        <v>6.9999999999999999E-4</v>
      </c>
      <c r="J7" s="45">
        <v>2.0000000000000001E-4</v>
      </c>
      <c r="K7" s="45">
        <v>6.9999999999999999E-4</v>
      </c>
      <c r="L7" s="45">
        <v>5.9999999999999995E-4</v>
      </c>
      <c r="M7" s="46">
        <v>1.2999999999999999E-3</v>
      </c>
      <c r="N7" s="40">
        <v>8.0000000000000004E-4</v>
      </c>
      <c r="O7" s="46">
        <v>1.1999999999999999E-3</v>
      </c>
      <c r="P7" s="46">
        <v>2.0999999999999999E-3</v>
      </c>
      <c r="Q7" s="61">
        <v>1.6000000000000001E-3</v>
      </c>
      <c r="S7" s="10">
        <v>8.916666666666668E-4</v>
      </c>
      <c r="U7" s="10">
        <v>8.0000000000000004E-4</v>
      </c>
      <c r="V7" s="10">
        <v>8.9999999999999998E-4</v>
      </c>
      <c r="W7" s="10">
        <v>8.0000000000000004E-4</v>
      </c>
      <c r="X7" s="10">
        <v>5.0000000000000001E-4</v>
      </c>
      <c r="Y7" s="10">
        <v>2.9999999999999997E-4</v>
      </c>
      <c r="Z7" s="10">
        <v>8.0000000000000004E-4</v>
      </c>
      <c r="AA7" s="10">
        <v>5.0000000000000001E-4</v>
      </c>
      <c r="AB7" s="8">
        <v>1.1000000000000001E-3</v>
      </c>
      <c r="AC7" s="164">
        <v>5.0000000000000001E-4</v>
      </c>
      <c r="AE7" s="7">
        <f t="shared" si="0"/>
        <v>6.8888888888888895E-4</v>
      </c>
    </row>
    <row r="8" spans="1:31" ht="25.35" customHeight="1">
      <c r="A8" s="59" t="s">
        <v>37</v>
      </c>
      <c r="B8" s="54" t="s">
        <v>42</v>
      </c>
      <c r="C8" s="55" t="s">
        <v>35</v>
      </c>
      <c r="D8" s="55" t="s">
        <v>59</v>
      </c>
      <c r="E8" s="55" t="s">
        <v>43</v>
      </c>
      <c r="F8" s="40">
        <v>4.0000000000000002E-4</v>
      </c>
      <c r="G8" s="40">
        <v>5.0000000000000001E-4</v>
      </c>
      <c r="H8" s="40">
        <v>5.9999999999999995E-4</v>
      </c>
      <c r="I8" s="40">
        <v>6.9999999999999999E-4</v>
      </c>
      <c r="J8" s="46">
        <v>1.2999999999999999E-3</v>
      </c>
      <c r="K8" s="46">
        <v>1.6999999999999999E-3</v>
      </c>
      <c r="L8" s="46">
        <v>1E-3</v>
      </c>
      <c r="M8" s="46">
        <v>1.2999999999999999E-3</v>
      </c>
      <c r="N8" s="40">
        <v>5.9999999999999995E-4</v>
      </c>
      <c r="O8" s="46">
        <v>1.6999999999999999E-3</v>
      </c>
      <c r="P8" s="46">
        <v>3.0000000000000001E-3</v>
      </c>
      <c r="Q8" s="61">
        <v>1.8E-3</v>
      </c>
      <c r="S8" s="8">
        <v>1.2166666666666665E-3</v>
      </c>
      <c r="U8" s="10">
        <v>8.9999999999999998E-4</v>
      </c>
      <c r="V8" s="10">
        <v>8.9999999999999998E-4</v>
      </c>
      <c r="W8" s="10">
        <v>8.9999999999999998E-4</v>
      </c>
      <c r="X8" s="10">
        <v>5.0000000000000001E-4</v>
      </c>
      <c r="Y8" s="10">
        <v>8.0000000000000004E-4</v>
      </c>
      <c r="Z8" s="10">
        <v>8.9999999999999998E-4</v>
      </c>
      <c r="AA8" s="8">
        <v>1.4E-3</v>
      </c>
      <c r="AB8" s="8">
        <v>2.8E-3</v>
      </c>
      <c r="AC8" s="163">
        <v>1.8E-3</v>
      </c>
      <c r="AE8" s="8">
        <f t="shared" si="0"/>
        <v>1.2111111111111112E-3</v>
      </c>
    </row>
    <row r="9" spans="1:31" ht="25.35" customHeight="1">
      <c r="A9" s="6" t="s">
        <v>67</v>
      </c>
      <c r="B9" s="49" t="s">
        <v>70</v>
      </c>
      <c r="C9" s="4" t="s">
        <v>62</v>
      </c>
      <c r="D9" s="4" t="s">
        <v>59</v>
      </c>
      <c r="E9" s="4" t="s">
        <v>71</v>
      </c>
      <c r="F9" s="45">
        <v>1</v>
      </c>
      <c r="G9" s="45">
        <v>1</v>
      </c>
      <c r="H9" s="45">
        <v>1</v>
      </c>
      <c r="I9" s="45">
        <v>1</v>
      </c>
      <c r="J9" s="45">
        <v>1</v>
      </c>
      <c r="K9" s="41">
        <v>1</v>
      </c>
      <c r="L9" s="41">
        <v>1</v>
      </c>
      <c r="M9" s="53">
        <v>1</v>
      </c>
      <c r="N9" s="53">
        <v>1</v>
      </c>
      <c r="O9" s="53">
        <v>1</v>
      </c>
      <c r="P9" s="53">
        <v>1</v>
      </c>
      <c r="Q9" s="64">
        <v>1</v>
      </c>
      <c r="S9" s="68">
        <v>1</v>
      </c>
      <c r="U9" s="58">
        <v>1</v>
      </c>
      <c r="V9" s="58">
        <v>1</v>
      </c>
      <c r="W9" s="58">
        <v>1</v>
      </c>
      <c r="X9" s="58">
        <v>1</v>
      </c>
      <c r="Y9" s="58">
        <v>1</v>
      </c>
      <c r="Z9" s="58">
        <v>1</v>
      </c>
      <c r="AA9" s="58">
        <v>1</v>
      </c>
      <c r="AB9" s="58">
        <v>1</v>
      </c>
      <c r="AC9" s="58">
        <v>1</v>
      </c>
      <c r="AE9" s="7">
        <f t="shared" si="0"/>
        <v>1</v>
      </c>
    </row>
    <row r="10" spans="1:31" ht="25.35" hidden="1" customHeight="1">
      <c r="A10" s="6" t="s">
        <v>33</v>
      </c>
      <c r="B10" s="49" t="s">
        <v>74</v>
      </c>
      <c r="C10" s="4" t="s">
        <v>62</v>
      </c>
      <c r="D10" s="4" t="s">
        <v>59</v>
      </c>
      <c r="E10" s="4" t="s">
        <v>75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65">
        <v>0</v>
      </c>
      <c r="S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0.95099999999999996</v>
      </c>
      <c r="AC10" s="58">
        <v>0.95099999999999996</v>
      </c>
      <c r="AE10" s="7">
        <f t="shared" si="0"/>
        <v>0.21133333333333332</v>
      </c>
    </row>
    <row r="11" spans="1:31" ht="25.35" customHeight="1">
      <c r="A11" s="6" t="s">
        <v>33</v>
      </c>
      <c r="B11" s="49" t="s">
        <v>72</v>
      </c>
      <c r="C11" s="4" t="s">
        <v>62</v>
      </c>
      <c r="D11" s="4" t="s">
        <v>59</v>
      </c>
      <c r="E11" s="4" t="s">
        <v>71</v>
      </c>
      <c r="F11" s="45">
        <v>0.95699999999999996</v>
      </c>
      <c r="G11" s="45">
        <v>0.95240000000000002</v>
      </c>
      <c r="H11" s="45">
        <v>0.95589999999999997</v>
      </c>
      <c r="I11" s="45">
        <v>0.97</v>
      </c>
      <c r="J11" s="46">
        <v>0.65</v>
      </c>
      <c r="K11" s="46">
        <v>0.749</v>
      </c>
      <c r="L11" s="46">
        <v>0.75249999999999995</v>
      </c>
      <c r="M11" s="46">
        <v>0.74960000000000004</v>
      </c>
      <c r="N11" s="46">
        <v>0.83620000000000005</v>
      </c>
      <c r="O11" s="46">
        <v>0.85940000000000005</v>
      </c>
      <c r="P11" s="46" t="s">
        <v>73</v>
      </c>
      <c r="Q11" s="61">
        <v>0.88280000000000003</v>
      </c>
      <c r="S11" s="155">
        <v>0.8468</v>
      </c>
      <c r="T11" s="152"/>
      <c r="U11" s="155">
        <v>0.91500000000000004</v>
      </c>
      <c r="V11" s="155">
        <v>0.8266</v>
      </c>
      <c r="W11" s="155">
        <v>0.9294</v>
      </c>
      <c r="X11" s="156">
        <v>0.96199999999999997</v>
      </c>
      <c r="Y11" s="156">
        <v>0.96809999999999996</v>
      </c>
      <c r="Z11" s="156">
        <v>0.96889999999999998</v>
      </c>
      <c r="AA11" s="156">
        <v>0.97</v>
      </c>
      <c r="AB11" s="156">
        <v>0.95099999999999996</v>
      </c>
      <c r="AC11" s="156">
        <v>0.96030000000000004</v>
      </c>
      <c r="AD11" s="152"/>
      <c r="AE11" s="155">
        <f t="shared" ref="AE11:AE16" si="1">AVERAGE(U11:AC11)</f>
        <v>0.93903333333333316</v>
      </c>
    </row>
    <row r="12" spans="1:31" ht="25.35" customHeight="1">
      <c r="A12" s="6" t="s">
        <v>60</v>
      </c>
      <c r="B12" s="48" t="s">
        <v>61</v>
      </c>
      <c r="C12" s="4" t="s">
        <v>62</v>
      </c>
      <c r="D12" s="4" t="s">
        <v>59</v>
      </c>
      <c r="E12" s="4" t="s">
        <v>63</v>
      </c>
      <c r="F12" s="45">
        <v>1</v>
      </c>
      <c r="G12" s="45">
        <v>1</v>
      </c>
      <c r="H12" s="45">
        <v>1</v>
      </c>
      <c r="I12" s="45">
        <v>1</v>
      </c>
      <c r="J12" s="45">
        <v>1</v>
      </c>
      <c r="K12" s="41">
        <v>1</v>
      </c>
      <c r="L12" s="41">
        <v>1</v>
      </c>
      <c r="M12" s="46">
        <v>0.94750000000000001</v>
      </c>
      <c r="N12" s="46">
        <v>0.88880000000000003</v>
      </c>
      <c r="O12" s="46">
        <v>0.95</v>
      </c>
      <c r="P12" s="46" t="s">
        <v>64</v>
      </c>
      <c r="Q12" s="61">
        <v>0.83</v>
      </c>
      <c r="S12" s="8">
        <v>0.96511818181818176</v>
      </c>
      <c r="U12" s="56">
        <v>1</v>
      </c>
      <c r="V12" s="56">
        <v>1</v>
      </c>
      <c r="W12" s="56">
        <v>1</v>
      </c>
      <c r="X12" s="56">
        <v>1</v>
      </c>
      <c r="Y12" s="114">
        <v>0.99839999999999995</v>
      </c>
      <c r="Z12" s="114">
        <v>1</v>
      </c>
      <c r="AA12" s="114">
        <v>1</v>
      </c>
      <c r="AB12" s="114">
        <v>0.99980000000000002</v>
      </c>
      <c r="AC12" s="114">
        <v>0.99980000000000002</v>
      </c>
      <c r="AE12" s="7">
        <f t="shared" si="1"/>
        <v>0.99977777777777788</v>
      </c>
    </row>
    <row r="13" spans="1:31" ht="25.35" customHeight="1">
      <c r="A13" s="6" t="s">
        <v>33</v>
      </c>
      <c r="B13" s="49" t="s">
        <v>76</v>
      </c>
      <c r="C13" s="4" t="s">
        <v>62</v>
      </c>
      <c r="D13" s="4" t="s">
        <v>59</v>
      </c>
      <c r="E13" s="4" t="s">
        <v>77</v>
      </c>
      <c r="F13" s="40">
        <v>0.99999000000000005</v>
      </c>
      <c r="G13" s="40">
        <v>0.99990000000000001</v>
      </c>
      <c r="H13" s="40">
        <v>0.99997000000000003</v>
      </c>
      <c r="I13" s="40">
        <v>0.99980000000000002</v>
      </c>
      <c r="J13" s="40">
        <v>0.99980000000000002</v>
      </c>
      <c r="K13" s="46">
        <v>0.99929999999999997</v>
      </c>
      <c r="L13" s="46">
        <v>0.99939999999999996</v>
      </c>
      <c r="M13" s="40">
        <v>1</v>
      </c>
      <c r="N13" s="47">
        <v>0.99929999999999997</v>
      </c>
      <c r="O13" s="40">
        <v>0.99990000000000001</v>
      </c>
      <c r="P13" s="40">
        <v>0.99990000000000001</v>
      </c>
      <c r="Q13" s="62">
        <v>0.99990000000000001</v>
      </c>
      <c r="S13" s="10">
        <v>0.99976333333333345</v>
      </c>
      <c r="U13" s="8">
        <v>0.99750000000000005</v>
      </c>
      <c r="V13" s="8">
        <v>0.99739999999999995</v>
      </c>
      <c r="W13" s="8">
        <v>0.99109999999999998</v>
      </c>
      <c r="X13" s="8">
        <v>0.99909999999999999</v>
      </c>
      <c r="Y13" s="7">
        <v>0.99990000000000001</v>
      </c>
      <c r="Z13" s="7">
        <v>0.99980000000000002</v>
      </c>
      <c r="AA13" s="8">
        <v>0.99950000000000006</v>
      </c>
      <c r="AB13" s="7">
        <v>0.99980991976180278</v>
      </c>
      <c r="AC13" s="8">
        <v>0.99880000000000002</v>
      </c>
      <c r="AE13" s="155">
        <f>AVERAGE(U13:AC13)</f>
        <v>0.99810110219575576</v>
      </c>
    </row>
    <row r="14" spans="1:31" ht="25.35" customHeight="1">
      <c r="A14" s="6" t="s">
        <v>67</v>
      </c>
      <c r="B14" s="49" t="s">
        <v>68</v>
      </c>
      <c r="C14" s="4" t="s">
        <v>62</v>
      </c>
      <c r="D14" s="4" t="s">
        <v>59</v>
      </c>
      <c r="E14" s="4" t="s">
        <v>69</v>
      </c>
      <c r="F14" s="51">
        <v>1.7731481481481483E-2</v>
      </c>
      <c r="G14" s="51">
        <v>2.298611111111111E-2</v>
      </c>
      <c r="H14" s="51">
        <v>1.7002314814814814E-2</v>
      </c>
      <c r="I14" s="51">
        <v>2.1527777777777781E-2</v>
      </c>
      <c r="J14" s="51">
        <v>1.3483796296296298E-2</v>
      </c>
      <c r="K14" s="51">
        <v>1.0625000000000001E-2</v>
      </c>
      <c r="L14" s="51">
        <v>1.3923611111111111E-2</v>
      </c>
      <c r="M14" s="52">
        <v>2.2569444444444444E-2</v>
      </c>
      <c r="N14" s="52">
        <v>2.5347222222222219E-2</v>
      </c>
      <c r="O14" s="52">
        <v>2.0486111111111111E-2</v>
      </c>
      <c r="P14" s="52">
        <v>1.7152777777777777E-2</v>
      </c>
      <c r="Q14" s="63">
        <v>1.9814814814814816E-2</v>
      </c>
      <c r="S14" s="67">
        <v>1.8554205246913581E-2</v>
      </c>
      <c r="U14" s="57">
        <v>1.9050925925925926E-2</v>
      </c>
      <c r="V14" s="57">
        <v>2.0219907407407409E-2</v>
      </c>
      <c r="W14" s="57">
        <v>1.6666666666666666E-2</v>
      </c>
      <c r="X14" s="57">
        <v>1.8749999999999999E-2</v>
      </c>
      <c r="Y14" s="57">
        <v>1.6724537037037034E-2</v>
      </c>
      <c r="Z14" s="57">
        <v>1.7071759259259259E-2</v>
      </c>
      <c r="AA14" s="57">
        <v>1.7708333333333333E-2</v>
      </c>
      <c r="AB14" s="57">
        <v>1.9270833333333334E-2</v>
      </c>
      <c r="AC14" s="57">
        <v>2.0428240740740743E-2</v>
      </c>
      <c r="AE14" s="57">
        <f t="shared" si="1"/>
        <v>1.8432355967078189E-2</v>
      </c>
    </row>
    <row r="15" spans="1:31" ht="25.35" customHeight="1">
      <c r="A15" s="6" t="s">
        <v>60</v>
      </c>
      <c r="B15" s="49" t="s">
        <v>65</v>
      </c>
      <c r="C15" s="4" t="s">
        <v>62</v>
      </c>
      <c r="D15" s="4" t="s">
        <v>59</v>
      </c>
      <c r="E15" s="4" t="s">
        <v>36</v>
      </c>
      <c r="F15" s="50">
        <v>0.25</v>
      </c>
      <c r="G15" s="50">
        <v>0.53</v>
      </c>
      <c r="H15" s="50">
        <v>0.82</v>
      </c>
      <c r="I15" s="41">
        <v>1</v>
      </c>
      <c r="J15" s="45">
        <v>1</v>
      </c>
      <c r="K15" s="46">
        <v>0.87</v>
      </c>
      <c r="L15" s="46">
        <v>0.73050000000000004</v>
      </c>
      <c r="M15" s="46">
        <v>0.84650000000000003</v>
      </c>
      <c r="N15" s="46">
        <v>0.748</v>
      </c>
      <c r="O15" s="46">
        <v>0.64</v>
      </c>
      <c r="P15" s="46" t="s">
        <v>66</v>
      </c>
      <c r="Q15" s="61">
        <v>0.82</v>
      </c>
      <c r="S15" s="8">
        <v>0.75045454545454537</v>
      </c>
      <c r="U15" s="7">
        <v>0.98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E15" s="7">
        <f t="shared" si="1"/>
        <v>0.99777777777777787</v>
      </c>
    </row>
    <row r="16" spans="1:31" ht="25.35" customHeight="1">
      <c r="A16" s="6" t="s">
        <v>33</v>
      </c>
      <c r="B16" s="49" t="s">
        <v>78</v>
      </c>
      <c r="C16" s="4" t="s">
        <v>62</v>
      </c>
      <c r="D16" s="4" t="s">
        <v>59</v>
      </c>
      <c r="E16" s="4" t="s">
        <v>77</v>
      </c>
      <c r="F16" s="45">
        <v>1</v>
      </c>
      <c r="G16" s="45">
        <v>1</v>
      </c>
      <c r="H16" s="45">
        <v>1</v>
      </c>
      <c r="I16" s="46">
        <v>0.99970000000000003</v>
      </c>
      <c r="J16" s="46">
        <v>0.99970000000000003</v>
      </c>
      <c r="K16" s="45">
        <v>0.99992999999999999</v>
      </c>
      <c r="L16" s="46">
        <v>0.99939999999999996</v>
      </c>
      <c r="M16" s="40">
        <v>1</v>
      </c>
      <c r="N16" s="66">
        <v>0.99980000000000002</v>
      </c>
      <c r="O16" s="40">
        <v>1</v>
      </c>
      <c r="P16" s="40">
        <v>1</v>
      </c>
      <c r="Q16" s="62">
        <v>1</v>
      </c>
      <c r="S16" s="10">
        <v>0.99987749999999986</v>
      </c>
      <c r="U16" s="7">
        <v>0.99990000000000001</v>
      </c>
      <c r="V16" s="7">
        <v>0.99990000000000001</v>
      </c>
      <c r="W16" s="7">
        <v>0.99990000000000001</v>
      </c>
      <c r="X16" s="7">
        <v>0.99990000000000001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E16" s="7">
        <f t="shared" si="1"/>
        <v>0.99995555555555571</v>
      </c>
    </row>
    <row r="17" spans="1:31" ht="6.6" customHeight="1"/>
    <row r="18" spans="1:31" ht="26.45" customHeight="1">
      <c r="A18" s="232" t="s">
        <v>79</v>
      </c>
      <c r="B18" s="233"/>
      <c r="C18" s="233"/>
      <c r="D18" s="233"/>
      <c r="E18" s="233"/>
      <c r="F18" s="69"/>
      <c r="G18" s="69"/>
      <c r="H18" s="69"/>
      <c r="I18" s="69"/>
      <c r="J18" s="69"/>
      <c r="K18" s="69"/>
      <c r="L18" s="70">
        <v>0.42857142857142855</v>
      </c>
      <c r="M18" s="70">
        <v>0.35714285714285715</v>
      </c>
      <c r="N18" s="70">
        <v>0.35714285714285715</v>
      </c>
      <c r="O18" s="70">
        <v>0.35714285714285715</v>
      </c>
      <c r="P18" s="70">
        <v>0.35714285714285715</v>
      </c>
      <c r="Q18" s="70">
        <f>5/14</f>
        <v>0.35714285714285715</v>
      </c>
      <c r="R18" s="71"/>
      <c r="S18" s="70">
        <v>0.42857142857142855</v>
      </c>
      <c r="T18" s="71"/>
      <c r="U18" s="70">
        <f>11/14</f>
        <v>0.7857142857142857</v>
      </c>
      <c r="V18" s="70">
        <f>11/14</f>
        <v>0.7857142857142857</v>
      </c>
      <c r="W18" s="70">
        <f>11/14</f>
        <v>0.7857142857142857</v>
      </c>
      <c r="X18" s="70">
        <f>13/14</f>
        <v>0.9285714285714286</v>
      </c>
      <c r="Y18" s="70">
        <f>13/14</f>
        <v>0.9285714285714286</v>
      </c>
      <c r="Z18" s="70">
        <f>12/14</f>
        <v>0.8571428571428571</v>
      </c>
      <c r="AA18" s="70">
        <f>11/14</f>
        <v>0.7857142857142857</v>
      </c>
      <c r="AB18" s="70">
        <f>9/14</f>
        <v>0.6428571428571429</v>
      </c>
      <c r="AC18" s="70">
        <f>12/14</f>
        <v>0.8571428571428571</v>
      </c>
      <c r="AE18" s="70">
        <f>10/14</f>
        <v>0.7142857142857143</v>
      </c>
    </row>
  </sheetData>
  <autoFilter ref="A1:AE16" xr:uid="{B26D7201-8B56-451B-B73F-6812439741A6}"/>
  <mergeCells count="1">
    <mergeCell ref="A18:E1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E5F2-67E4-40C4-B26F-99A18EFCCA77}">
  <dimension ref="A1:I69"/>
  <sheetViews>
    <sheetView showGridLines="0" workbookViewId="0"/>
  </sheetViews>
  <sheetFormatPr defaultRowHeight="15"/>
  <cols>
    <col min="1" max="1" width="10.5703125" bestFit="1" customWidth="1"/>
    <col min="2" max="2" width="10.5703125" customWidth="1"/>
    <col min="6" max="6" width="11.140625" customWidth="1"/>
  </cols>
  <sheetData>
    <row r="1" spans="1:5">
      <c r="A1" s="5" t="s">
        <v>80</v>
      </c>
      <c r="B1" s="5" t="s">
        <v>19</v>
      </c>
      <c r="C1" s="5" t="s">
        <v>81</v>
      </c>
      <c r="D1" s="5"/>
      <c r="E1" s="5"/>
    </row>
    <row r="2" spans="1:5">
      <c r="A2" s="15">
        <v>45170</v>
      </c>
      <c r="B2" s="17">
        <v>8.0000000000000002E-3</v>
      </c>
      <c r="C2" s="16">
        <v>1.0921004732435385E-3</v>
      </c>
      <c r="D2" s="16"/>
      <c r="E2" s="16"/>
    </row>
    <row r="3" spans="1:5">
      <c r="A3" s="15">
        <f>A2+1</f>
        <v>45171</v>
      </c>
      <c r="B3" s="17">
        <v>8.0000000000000002E-3</v>
      </c>
      <c r="C3" s="16">
        <v>0</v>
      </c>
      <c r="D3" s="16"/>
      <c r="E3" s="16"/>
    </row>
    <row r="4" spans="1:5">
      <c r="A4" s="15">
        <f t="shared" ref="A4:A31" si="0">A3+1</f>
        <v>45172</v>
      </c>
      <c r="B4" s="17">
        <v>8.0000000000000002E-3</v>
      </c>
      <c r="C4" s="16">
        <v>1.6733601070950468E-2</v>
      </c>
      <c r="D4" s="16"/>
      <c r="E4" s="16"/>
    </row>
    <row r="5" spans="1:5">
      <c r="A5" s="15">
        <f t="shared" si="0"/>
        <v>45173</v>
      </c>
      <c r="B5" s="17">
        <v>8.0000000000000002E-3</v>
      </c>
      <c r="C5" s="16">
        <v>4.3271311120726956E-4</v>
      </c>
      <c r="D5" s="16"/>
      <c r="E5" s="16"/>
    </row>
    <row r="6" spans="1:5">
      <c r="A6" s="15">
        <f t="shared" si="0"/>
        <v>45174</v>
      </c>
      <c r="B6" s="17">
        <v>8.0000000000000002E-3</v>
      </c>
      <c r="C6" s="16">
        <v>8.3056478405315617E-4</v>
      </c>
      <c r="D6" s="16"/>
      <c r="E6" s="16"/>
    </row>
    <row r="7" spans="1:5">
      <c r="A7" s="15">
        <f t="shared" si="0"/>
        <v>45175</v>
      </c>
      <c r="B7" s="17">
        <v>8.0000000000000002E-3</v>
      </c>
      <c r="C7" s="16">
        <v>0</v>
      </c>
      <c r="D7" s="16"/>
      <c r="E7" s="16"/>
    </row>
    <row r="8" spans="1:5">
      <c r="A8" s="15">
        <f t="shared" si="0"/>
        <v>45176</v>
      </c>
      <c r="B8" s="17">
        <v>8.0000000000000002E-3</v>
      </c>
      <c r="C8" s="16">
        <v>2.0554984583761563E-3</v>
      </c>
      <c r="D8" s="16"/>
      <c r="E8" s="16"/>
    </row>
    <row r="9" spans="1:5">
      <c r="A9" s="15">
        <f t="shared" si="0"/>
        <v>45177</v>
      </c>
      <c r="B9" s="17">
        <v>8.0000000000000002E-3</v>
      </c>
      <c r="C9" s="16">
        <v>1.5739769150052466E-3</v>
      </c>
      <c r="D9" s="16"/>
      <c r="E9" s="16"/>
    </row>
    <row r="10" spans="1:5">
      <c r="A10" s="15">
        <f t="shared" si="0"/>
        <v>45178</v>
      </c>
      <c r="B10" s="17">
        <v>8.0000000000000002E-3</v>
      </c>
      <c r="C10" s="16">
        <v>0</v>
      </c>
      <c r="D10" s="16"/>
      <c r="E10" s="16"/>
    </row>
    <row r="11" spans="1:5">
      <c r="A11" s="15">
        <f t="shared" si="0"/>
        <v>45179</v>
      </c>
      <c r="B11" s="17">
        <v>8.0000000000000002E-3</v>
      </c>
      <c r="C11" s="16">
        <v>3.1017369727047146E-4</v>
      </c>
      <c r="D11" s="16"/>
      <c r="E11" s="16"/>
    </row>
    <row r="12" spans="1:5">
      <c r="A12" s="15">
        <f t="shared" si="0"/>
        <v>45180</v>
      </c>
      <c r="B12" s="17">
        <v>8.0000000000000002E-3</v>
      </c>
      <c r="C12" s="16">
        <v>4.2571306939123032E-4</v>
      </c>
      <c r="D12" s="16"/>
      <c r="E12" s="16"/>
    </row>
    <row r="13" spans="1:5">
      <c r="A13" s="15">
        <f t="shared" si="0"/>
        <v>45181</v>
      </c>
      <c r="B13" s="17">
        <v>8.0000000000000002E-3</v>
      </c>
      <c r="C13" s="16">
        <v>4.534356470177886E-3</v>
      </c>
      <c r="D13" s="16"/>
      <c r="E13" s="16"/>
    </row>
    <row r="14" spans="1:5">
      <c r="A14" s="15">
        <f t="shared" si="0"/>
        <v>45182</v>
      </c>
      <c r="B14" s="17">
        <v>8.0000000000000002E-3</v>
      </c>
      <c r="C14" s="16">
        <v>8.4033613445378156E-4</v>
      </c>
      <c r="D14" s="16"/>
      <c r="E14" s="16"/>
    </row>
    <row r="15" spans="1:5">
      <c r="A15" s="15">
        <f t="shared" si="0"/>
        <v>45183</v>
      </c>
      <c r="B15" s="17">
        <v>8.0000000000000002E-3</v>
      </c>
      <c r="C15" s="16">
        <v>0</v>
      </c>
      <c r="D15" s="16"/>
      <c r="E15" s="16"/>
    </row>
    <row r="16" spans="1:5">
      <c r="A16" s="15">
        <f t="shared" si="0"/>
        <v>45184</v>
      </c>
      <c r="B16" s="17">
        <v>8.0000000000000002E-3</v>
      </c>
      <c r="C16" s="16">
        <v>1.8808777429467085E-3</v>
      </c>
      <c r="D16" s="16"/>
      <c r="E16" s="16"/>
    </row>
    <row r="17" spans="1:6">
      <c r="A17" s="15">
        <f t="shared" si="0"/>
        <v>45185</v>
      </c>
      <c r="B17" s="17">
        <v>8.0000000000000002E-3</v>
      </c>
      <c r="C17" s="16">
        <v>0</v>
      </c>
      <c r="D17" s="16"/>
      <c r="E17" s="16"/>
      <c r="F17" t="s">
        <v>82</v>
      </c>
    </row>
    <row r="18" spans="1:6">
      <c r="A18" s="15">
        <f t="shared" si="0"/>
        <v>45186</v>
      </c>
      <c r="B18" s="17">
        <v>8.0000000000000002E-3</v>
      </c>
      <c r="C18" s="16">
        <v>5.8190282222868783E-4</v>
      </c>
      <c r="D18" s="16"/>
      <c r="E18" s="16"/>
    </row>
    <row r="19" spans="1:6">
      <c r="A19" s="15">
        <f t="shared" si="0"/>
        <v>45187</v>
      </c>
      <c r="B19" s="17">
        <v>8.0000000000000002E-3</v>
      </c>
      <c r="C19" s="16">
        <v>3.4768654720513507E-3</v>
      </c>
      <c r="D19" s="16"/>
      <c r="E19" s="16"/>
    </row>
    <row r="20" spans="1:6">
      <c r="A20" s="15">
        <f t="shared" si="0"/>
        <v>45188</v>
      </c>
      <c r="B20" s="17">
        <v>8.0000000000000002E-3</v>
      </c>
      <c r="C20" s="16">
        <v>0</v>
      </c>
      <c r="D20" s="16"/>
      <c r="E20" s="16"/>
      <c r="F20" t="s">
        <v>83</v>
      </c>
    </row>
    <row r="21" spans="1:6">
      <c r="A21" s="15">
        <f t="shared" si="0"/>
        <v>45189</v>
      </c>
      <c r="B21" s="17">
        <v>8.0000000000000002E-3</v>
      </c>
      <c r="C21" s="16">
        <v>3.3272837265577739E-3</v>
      </c>
      <c r="D21" s="16"/>
      <c r="E21" s="16"/>
    </row>
    <row r="22" spans="1:6">
      <c r="A22" s="15">
        <f t="shared" si="0"/>
        <v>45190</v>
      </c>
      <c r="B22" s="17">
        <v>8.0000000000000002E-3</v>
      </c>
      <c r="C22" s="16">
        <v>0</v>
      </c>
      <c r="D22" s="16"/>
      <c r="E22" s="16"/>
    </row>
    <row r="23" spans="1:6">
      <c r="A23" s="15">
        <f t="shared" si="0"/>
        <v>45191</v>
      </c>
      <c r="B23" s="17">
        <v>8.0000000000000002E-3</v>
      </c>
      <c r="C23" s="16">
        <v>0</v>
      </c>
      <c r="D23" s="16"/>
      <c r="E23" s="16"/>
    </row>
    <row r="24" spans="1:6">
      <c r="A24" s="15">
        <f t="shared" si="0"/>
        <v>45192</v>
      </c>
      <c r="B24" s="17">
        <v>8.0000000000000002E-3</v>
      </c>
      <c r="C24" s="16">
        <v>0</v>
      </c>
      <c r="D24" s="16"/>
      <c r="E24" s="16"/>
    </row>
    <row r="25" spans="1:6">
      <c r="A25" s="15">
        <f t="shared" si="0"/>
        <v>45193</v>
      </c>
      <c r="B25" s="17">
        <v>8.0000000000000002E-3</v>
      </c>
      <c r="C25" s="16">
        <v>1.706900755913192E-3</v>
      </c>
      <c r="D25" s="16"/>
      <c r="E25" s="16"/>
    </row>
    <row r="26" spans="1:6">
      <c r="A26" s="15">
        <f t="shared" si="0"/>
        <v>45194</v>
      </c>
      <c r="B26" s="17">
        <v>8.0000000000000002E-3</v>
      </c>
      <c r="C26" s="16">
        <v>0</v>
      </c>
      <c r="D26" s="16"/>
      <c r="E26" s="16"/>
    </row>
    <row r="27" spans="1:6">
      <c r="A27" s="15">
        <f t="shared" si="0"/>
        <v>45195</v>
      </c>
      <c r="B27" s="17">
        <v>8.0000000000000002E-3</v>
      </c>
      <c r="C27" s="16">
        <v>8.0064051240992789E-4</v>
      </c>
      <c r="D27" s="16"/>
      <c r="E27" s="16"/>
    </row>
    <row r="28" spans="1:6">
      <c r="A28" s="15">
        <f t="shared" si="0"/>
        <v>45196</v>
      </c>
      <c r="B28" s="17">
        <v>8.0000000000000002E-3</v>
      </c>
      <c r="C28" s="16">
        <v>6.9848661233993014E-3</v>
      </c>
      <c r="D28" s="16"/>
      <c r="E28" s="16"/>
    </row>
    <row r="29" spans="1:6">
      <c r="A29" s="15">
        <f t="shared" si="0"/>
        <v>45197</v>
      </c>
      <c r="B29" s="17">
        <v>8.0000000000000002E-3</v>
      </c>
      <c r="C29" s="16">
        <v>0</v>
      </c>
      <c r="D29" s="16"/>
      <c r="E29" s="16"/>
    </row>
    <row r="30" spans="1:6">
      <c r="A30" s="15">
        <f t="shared" si="0"/>
        <v>45198</v>
      </c>
      <c r="B30" s="17">
        <v>8.0000000000000002E-3</v>
      </c>
      <c r="C30" s="16">
        <v>1.2376237623762376E-3</v>
      </c>
      <c r="D30" s="16"/>
      <c r="E30" s="16"/>
    </row>
    <row r="31" spans="1:6">
      <c r="A31" s="15">
        <f t="shared" si="0"/>
        <v>45199</v>
      </c>
      <c r="B31" s="17">
        <v>8.0000000000000002E-3</v>
      </c>
      <c r="C31" s="16">
        <v>0</v>
      </c>
      <c r="D31" s="16"/>
      <c r="E31" s="16"/>
    </row>
    <row r="32" spans="1:6">
      <c r="A32" s="15"/>
      <c r="B32" s="17"/>
      <c r="C32" s="16"/>
      <c r="D32" s="16"/>
      <c r="E32" s="16"/>
    </row>
    <row r="33" spans="1:9">
      <c r="C33" s="23" t="e">
        <f>F69</f>
        <v>#N/A</v>
      </c>
      <c r="D33" s="23"/>
      <c r="E33" s="23"/>
    </row>
    <row r="35" spans="1:9">
      <c r="B35" t="s">
        <v>81</v>
      </c>
      <c r="C35" t="s">
        <v>92</v>
      </c>
      <c r="D35" t="s">
        <v>99</v>
      </c>
      <c r="E35" t="s">
        <v>179</v>
      </c>
    </row>
    <row r="36" spans="1:9">
      <c r="A36" s="76">
        <v>45170</v>
      </c>
      <c r="B36">
        <v>3</v>
      </c>
      <c r="C36">
        <f>VLOOKUP(A36,B2C!A:D,4,0)</f>
        <v>0</v>
      </c>
      <c r="D36" t="e">
        <f>VLOOKUP(A36,B2B!A:D,4,0)</f>
        <v>#N/A</v>
      </c>
      <c r="E36" t="e">
        <f t="shared" ref="E36:E65" si="1">D36+C36</f>
        <v>#N/A</v>
      </c>
      <c r="F36" s="16" t="e">
        <f t="shared" ref="F36:F51" si="2">IF(B36=0,0,B36/E36)</f>
        <v>#N/A</v>
      </c>
    </row>
    <row r="37" spans="1:9">
      <c r="A37" s="76">
        <f>A36+1</f>
        <v>45171</v>
      </c>
      <c r="B37">
        <v>0</v>
      </c>
      <c r="C37">
        <f>VLOOKUP(A37,B2C!A:D,4,0)</f>
        <v>0</v>
      </c>
      <c r="D37" t="e">
        <f>VLOOKUP(A37,B2B!A:D,4,0)</f>
        <v>#N/A</v>
      </c>
      <c r="E37" t="e">
        <f t="shared" si="1"/>
        <v>#N/A</v>
      </c>
      <c r="F37" s="16">
        <f t="shared" si="2"/>
        <v>0</v>
      </c>
    </row>
    <row r="38" spans="1:9">
      <c r="A38" s="76">
        <f t="shared" ref="A38:A65" si="3">A37+1</f>
        <v>45172</v>
      </c>
      <c r="B38">
        <v>50</v>
      </c>
      <c r="C38">
        <f>VLOOKUP(A38,B2C!A:D,4,0)</f>
        <v>0</v>
      </c>
      <c r="D38" t="e">
        <f>VLOOKUP(A38,B2B!A:D,4,0)</f>
        <v>#N/A</v>
      </c>
      <c r="E38" t="e">
        <f t="shared" si="1"/>
        <v>#N/A</v>
      </c>
      <c r="F38" s="16" t="e">
        <f t="shared" si="2"/>
        <v>#N/A</v>
      </c>
    </row>
    <row r="39" spans="1:9">
      <c r="A39" s="76">
        <f t="shared" si="3"/>
        <v>45173</v>
      </c>
      <c r="B39">
        <v>1</v>
      </c>
      <c r="C39">
        <f>VLOOKUP(A39,B2C!A:D,4,0)</f>
        <v>0</v>
      </c>
      <c r="D39" t="e">
        <f>VLOOKUP(A39,B2B!A:D,4,0)</f>
        <v>#N/A</v>
      </c>
      <c r="E39" t="e">
        <f t="shared" si="1"/>
        <v>#N/A</v>
      </c>
      <c r="F39" s="16" t="e">
        <f t="shared" si="2"/>
        <v>#N/A</v>
      </c>
    </row>
    <row r="40" spans="1:9">
      <c r="A40" s="76">
        <f t="shared" si="3"/>
        <v>45174</v>
      </c>
      <c r="B40">
        <v>2</v>
      </c>
      <c r="C40">
        <f>VLOOKUP(A40,B2C!A:D,4,0)</f>
        <v>0</v>
      </c>
      <c r="D40" t="e">
        <f>VLOOKUP(A40,B2B!A:D,4,0)</f>
        <v>#N/A</v>
      </c>
      <c r="E40" t="e">
        <f t="shared" si="1"/>
        <v>#N/A</v>
      </c>
      <c r="F40" s="16" t="e">
        <f t="shared" si="2"/>
        <v>#N/A</v>
      </c>
    </row>
    <row r="41" spans="1:9">
      <c r="A41" s="76">
        <f t="shared" si="3"/>
        <v>45175</v>
      </c>
      <c r="B41">
        <v>0</v>
      </c>
      <c r="C41">
        <f>VLOOKUP(A41,B2C!A:D,4,0)</f>
        <v>0</v>
      </c>
      <c r="D41" t="e">
        <f>VLOOKUP(A41,B2B!A:D,4,0)</f>
        <v>#N/A</v>
      </c>
      <c r="E41" t="e">
        <f t="shared" si="1"/>
        <v>#N/A</v>
      </c>
      <c r="F41" s="16">
        <f t="shared" si="2"/>
        <v>0</v>
      </c>
    </row>
    <row r="42" spans="1:9">
      <c r="A42" s="76">
        <f t="shared" si="3"/>
        <v>45176</v>
      </c>
      <c r="B42">
        <v>4</v>
      </c>
      <c r="C42">
        <f>VLOOKUP(A42,B2C!A:D,4,0)</f>
        <v>0</v>
      </c>
      <c r="D42" t="e">
        <f>VLOOKUP(A42,B2B!A:D,4,0)</f>
        <v>#N/A</v>
      </c>
      <c r="E42" t="e">
        <f t="shared" si="1"/>
        <v>#N/A</v>
      </c>
      <c r="F42" s="16" t="e">
        <f t="shared" si="2"/>
        <v>#N/A</v>
      </c>
    </row>
    <row r="43" spans="1:9">
      <c r="A43" s="76">
        <f t="shared" si="3"/>
        <v>45177</v>
      </c>
      <c r="B43">
        <v>3</v>
      </c>
      <c r="C43">
        <f>VLOOKUP(A43,B2C!A:D,4,0)</f>
        <v>0</v>
      </c>
      <c r="D43" t="e">
        <f>VLOOKUP(A43,B2B!A:D,4,0)</f>
        <v>#N/A</v>
      </c>
      <c r="E43" t="e">
        <f t="shared" si="1"/>
        <v>#N/A</v>
      </c>
      <c r="F43" s="16" t="e">
        <f t="shared" si="2"/>
        <v>#N/A</v>
      </c>
    </row>
    <row r="44" spans="1:9">
      <c r="A44" s="76">
        <f t="shared" si="3"/>
        <v>45178</v>
      </c>
      <c r="B44">
        <v>0</v>
      </c>
      <c r="C44">
        <f>VLOOKUP(A44,B2C!A:D,4,0)</f>
        <v>0</v>
      </c>
      <c r="D44" t="e">
        <f>VLOOKUP(A44,B2B!A:D,4,0)</f>
        <v>#N/A</v>
      </c>
      <c r="E44" t="e">
        <f t="shared" si="1"/>
        <v>#N/A</v>
      </c>
      <c r="F44" s="16">
        <f t="shared" si="2"/>
        <v>0</v>
      </c>
      <c r="I44">
        <f>B41-137</f>
        <v>-137</v>
      </c>
    </row>
    <row r="45" spans="1:9">
      <c r="A45" s="76">
        <f t="shared" si="3"/>
        <v>45179</v>
      </c>
      <c r="B45">
        <v>1</v>
      </c>
      <c r="C45">
        <f>VLOOKUP(A45,B2C!A:D,4,0)</f>
        <v>0</v>
      </c>
      <c r="D45" t="e">
        <f>VLOOKUP(A45,B2B!A:D,4,0)</f>
        <v>#N/A</v>
      </c>
      <c r="E45" t="e">
        <f t="shared" si="1"/>
        <v>#N/A</v>
      </c>
      <c r="F45" s="16" t="e">
        <f t="shared" si="2"/>
        <v>#N/A</v>
      </c>
    </row>
    <row r="46" spans="1:9">
      <c r="A46" s="76">
        <f t="shared" si="3"/>
        <v>45180</v>
      </c>
      <c r="B46">
        <v>1</v>
      </c>
      <c r="C46">
        <f>VLOOKUP(A46,B2C!A:D,4,0)</f>
        <v>0</v>
      </c>
      <c r="D46" t="e">
        <f>VLOOKUP(A46,B2B!A:D,4,0)</f>
        <v>#N/A</v>
      </c>
      <c r="E46" t="e">
        <f t="shared" si="1"/>
        <v>#N/A</v>
      </c>
      <c r="F46" s="16" t="e">
        <f t="shared" si="2"/>
        <v>#N/A</v>
      </c>
    </row>
    <row r="47" spans="1:9">
      <c r="A47" s="76">
        <f t="shared" si="3"/>
        <v>45181</v>
      </c>
      <c r="B47">
        <v>13</v>
      </c>
      <c r="C47">
        <f>VLOOKUP(A47,B2C!A:D,4,0)</f>
        <v>0</v>
      </c>
      <c r="D47" t="e">
        <f>VLOOKUP(A47,B2B!A:D,4,0)</f>
        <v>#N/A</v>
      </c>
      <c r="E47" t="e">
        <f t="shared" si="1"/>
        <v>#N/A</v>
      </c>
      <c r="F47" s="16" t="e">
        <f t="shared" si="2"/>
        <v>#N/A</v>
      </c>
    </row>
    <row r="48" spans="1:9">
      <c r="A48" s="76">
        <f t="shared" si="3"/>
        <v>45182</v>
      </c>
      <c r="B48">
        <v>2</v>
      </c>
      <c r="C48">
        <f>VLOOKUP(A48,B2C!A:D,4,0)</f>
        <v>0</v>
      </c>
      <c r="D48" t="e">
        <f>VLOOKUP(A48,B2B!A:D,4,0)</f>
        <v>#N/A</v>
      </c>
      <c r="E48" t="e">
        <f t="shared" si="1"/>
        <v>#N/A</v>
      </c>
      <c r="F48" s="16" t="e">
        <f t="shared" si="2"/>
        <v>#N/A</v>
      </c>
    </row>
    <row r="49" spans="1:6">
      <c r="A49" s="76">
        <f t="shared" si="3"/>
        <v>45183</v>
      </c>
      <c r="B49">
        <v>0</v>
      </c>
      <c r="C49">
        <f>VLOOKUP(A49,B2C!A:D,4,0)</f>
        <v>0</v>
      </c>
      <c r="D49" t="e">
        <f>VLOOKUP(A49,B2B!A:D,4,0)</f>
        <v>#N/A</v>
      </c>
      <c r="E49" t="e">
        <f t="shared" si="1"/>
        <v>#N/A</v>
      </c>
      <c r="F49" s="16">
        <f t="shared" si="2"/>
        <v>0</v>
      </c>
    </row>
    <row r="50" spans="1:6">
      <c r="A50" s="76">
        <f t="shared" si="3"/>
        <v>45184</v>
      </c>
      <c r="B50">
        <v>6</v>
      </c>
      <c r="C50">
        <f>VLOOKUP(A50,B2C!A:D,4,0)</f>
        <v>0</v>
      </c>
      <c r="D50" t="e">
        <f>VLOOKUP(A50,B2B!A:D,4,0)</f>
        <v>#N/A</v>
      </c>
      <c r="E50" t="e">
        <f t="shared" si="1"/>
        <v>#N/A</v>
      </c>
      <c r="F50" s="16" t="e">
        <f t="shared" si="2"/>
        <v>#N/A</v>
      </c>
    </row>
    <row r="51" spans="1:6">
      <c r="A51" s="76">
        <f t="shared" si="3"/>
        <v>45185</v>
      </c>
      <c r="B51">
        <v>0</v>
      </c>
      <c r="C51">
        <f>VLOOKUP(A51,B2C!A:D,4,0)</f>
        <v>0</v>
      </c>
      <c r="D51" t="e">
        <f>VLOOKUP(A51,B2B!A:D,4,0)</f>
        <v>#N/A</v>
      </c>
      <c r="E51" t="e">
        <f t="shared" si="1"/>
        <v>#N/A</v>
      </c>
      <c r="F51" s="16">
        <f t="shared" si="2"/>
        <v>0</v>
      </c>
    </row>
    <row r="52" spans="1:6">
      <c r="A52" s="76">
        <f t="shared" si="3"/>
        <v>45186</v>
      </c>
      <c r="B52">
        <v>2</v>
      </c>
      <c r="C52">
        <f>VLOOKUP(A52,B2C!A:D,4,0)</f>
        <v>0</v>
      </c>
      <c r="D52" t="e">
        <f>VLOOKUP(A52,B2B!A:D,4,0)</f>
        <v>#N/A</v>
      </c>
      <c r="E52" t="e">
        <f t="shared" si="1"/>
        <v>#N/A</v>
      </c>
      <c r="F52" s="16" t="e">
        <f t="shared" ref="F52:F65" si="4">IF(B52=0,0,B52/E52)</f>
        <v>#N/A</v>
      </c>
    </row>
    <row r="53" spans="1:6">
      <c r="A53" s="76">
        <f t="shared" si="3"/>
        <v>45187</v>
      </c>
      <c r="B53">
        <v>13</v>
      </c>
      <c r="C53">
        <f>VLOOKUP(A53,B2C!A:D,4,0)</f>
        <v>0</v>
      </c>
      <c r="D53" t="e">
        <f>VLOOKUP(A53,B2B!A:D,4,0)</f>
        <v>#N/A</v>
      </c>
      <c r="E53" t="e">
        <f t="shared" si="1"/>
        <v>#N/A</v>
      </c>
      <c r="F53" s="16" t="e">
        <f t="shared" si="4"/>
        <v>#N/A</v>
      </c>
    </row>
    <row r="54" spans="1:6">
      <c r="A54" s="76">
        <f t="shared" si="3"/>
        <v>45188</v>
      </c>
      <c r="B54">
        <v>0</v>
      </c>
      <c r="C54">
        <f>VLOOKUP(A54,B2C!A:D,4,0)</f>
        <v>0</v>
      </c>
      <c r="D54" t="e">
        <f>VLOOKUP(A54,B2B!A:D,4,0)</f>
        <v>#N/A</v>
      </c>
      <c r="E54" t="e">
        <f t="shared" si="1"/>
        <v>#N/A</v>
      </c>
      <c r="F54" s="16">
        <f t="shared" si="4"/>
        <v>0</v>
      </c>
    </row>
    <row r="55" spans="1:6">
      <c r="A55" s="76">
        <f t="shared" si="3"/>
        <v>45189</v>
      </c>
      <c r="B55">
        <v>11</v>
      </c>
      <c r="C55">
        <f>VLOOKUP(A55,B2C!A:D,4,0)</f>
        <v>0</v>
      </c>
      <c r="D55" t="e">
        <f>VLOOKUP(A55,B2B!A:D,4,0)</f>
        <v>#N/A</v>
      </c>
      <c r="E55" t="e">
        <f t="shared" si="1"/>
        <v>#N/A</v>
      </c>
      <c r="F55" s="16" t="e">
        <f t="shared" si="4"/>
        <v>#N/A</v>
      </c>
    </row>
    <row r="56" spans="1:6">
      <c r="A56" s="76">
        <f t="shared" si="3"/>
        <v>45190</v>
      </c>
      <c r="B56">
        <v>0</v>
      </c>
      <c r="C56">
        <f>VLOOKUP(A56,B2C!A:D,4,0)</f>
        <v>0</v>
      </c>
      <c r="D56" t="e">
        <f>VLOOKUP(A56,B2B!A:D,4,0)</f>
        <v>#N/A</v>
      </c>
      <c r="E56" t="e">
        <f t="shared" si="1"/>
        <v>#N/A</v>
      </c>
      <c r="F56" s="16">
        <f t="shared" si="4"/>
        <v>0</v>
      </c>
    </row>
    <row r="57" spans="1:6">
      <c r="A57" s="76">
        <f t="shared" si="3"/>
        <v>45191</v>
      </c>
      <c r="B57">
        <v>0</v>
      </c>
      <c r="C57">
        <f>VLOOKUP(A57,B2C!A:D,4,0)</f>
        <v>0</v>
      </c>
      <c r="D57" t="e">
        <f>VLOOKUP(A57,B2B!A:D,4,0)</f>
        <v>#N/A</v>
      </c>
      <c r="E57" t="e">
        <f t="shared" si="1"/>
        <v>#N/A</v>
      </c>
      <c r="F57" s="16">
        <f t="shared" si="4"/>
        <v>0</v>
      </c>
    </row>
    <row r="58" spans="1:6">
      <c r="A58" s="76">
        <f t="shared" si="3"/>
        <v>45192</v>
      </c>
      <c r="B58">
        <v>0</v>
      </c>
      <c r="C58">
        <f>VLOOKUP(A58,B2C!A:D,4,0)</f>
        <v>0</v>
      </c>
      <c r="D58" t="e">
        <f>VLOOKUP(A58,B2B!A:D,4,0)</f>
        <v>#N/A</v>
      </c>
      <c r="E58" t="e">
        <f t="shared" si="1"/>
        <v>#N/A</v>
      </c>
      <c r="F58" s="16">
        <f t="shared" si="4"/>
        <v>0</v>
      </c>
    </row>
    <row r="59" spans="1:6">
      <c r="A59" s="76">
        <f t="shared" si="3"/>
        <v>45193</v>
      </c>
      <c r="B59">
        <v>7</v>
      </c>
      <c r="C59">
        <f>VLOOKUP(A59,B2C!A:D,4,0)</f>
        <v>0</v>
      </c>
      <c r="D59" t="e">
        <f>VLOOKUP(A59,B2B!A:D,4,0)</f>
        <v>#N/A</v>
      </c>
      <c r="E59" t="e">
        <f t="shared" si="1"/>
        <v>#N/A</v>
      </c>
      <c r="F59" s="16" t="e">
        <f t="shared" si="4"/>
        <v>#N/A</v>
      </c>
    </row>
    <row r="60" spans="1:6">
      <c r="A60" s="76">
        <f t="shared" si="3"/>
        <v>45194</v>
      </c>
      <c r="B60">
        <v>0</v>
      </c>
      <c r="C60">
        <f>VLOOKUP(A60,B2C!A:D,4,0)</f>
        <v>0</v>
      </c>
      <c r="D60" t="e">
        <f>VLOOKUP(A60,B2B!A:D,4,0)</f>
        <v>#N/A</v>
      </c>
      <c r="E60" t="e">
        <f t="shared" si="1"/>
        <v>#N/A</v>
      </c>
      <c r="F60" s="16">
        <f t="shared" si="4"/>
        <v>0</v>
      </c>
    </row>
    <row r="61" spans="1:6">
      <c r="A61" s="76">
        <f t="shared" si="3"/>
        <v>45195</v>
      </c>
      <c r="B61">
        <v>2</v>
      </c>
      <c r="C61">
        <f>VLOOKUP(A61,B2C!A:D,4,0)</f>
        <v>0</v>
      </c>
      <c r="D61" t="e">
        <f>VLOOKUP(A61,B2B!A:D,4,0)</f>
        <v>#N/A</v>
      </c>
      <c r="E61" t="e">
        <f t="shared" si="1"/>
        <v>#N/A</v>
      </c>
      <c r="F61" s="16" t="e">
        <f t="shared" si="4"/>
        <v>#N/A</v>
      </c>
    </row>
    <row r="62" spans="1:6">
      <c r="A62" s="76">
        <f t="shared" si="3"/>
        <v>45196</v>
      </c>
      <c r="B62">
        <v>18</v>
      </c>
      <c r="C62">
        <f>VLOOKUP(A62,B2C!A:D,4,0)</f>
        <v>0</v>
      </c>
      <c r="D62" t="e">
        <f>VLOOKUP(A62,B2B!A:D,4,0)</f>
        <v>#N/A</v>
      </c>
      <c r="E62" t="e">
        <f t="shared" si="1"/>
        <v>#N/A</v>
      </c>
      <c r="F62" s="16" t="e">
        <f t="shared" si="4"/>
        <v>#N/A</v>
      </c>
    </row>
    <row r="63" spans="1:6">
      <c r="A63" s="76">
        <f t="shared" si="3"/>
        <v>45197</v>
      </c>
      <c r="B63">
        <v>0</v>
      </c>
      <c r="C63">
        <f>VLOOKUP(A63,B2C!A:D,4,0)</f>
        <v>0</v>
      </c>
      <c r="D63" t="e">
        <f>VLOOKUP(A63,B2B!A:D,4,0)</f>
        <v>#N/A</v>
      </c>
      <c r="E63" t="e">
        <f t="shared" si="1"/>
        <v>#N/A</v>
      </c>
      <c r="F63" s="16">
        <f t="shared" si="4"/>
        <v>0</v>
      </c>
    </row>
    <row r="64" spans="1:6">
      <c r="A64" s="76">
        <f t="shared" si="3"/>
        <v>45198</v>
      </c>
      <c r="B64">
        <v>3</v>
      </c>
      <c r="C64">
        <f>VLOOKUP(A64,B2C!A:D,4,0)</f>
        <v>0</v>
      </c>
      <c r="D64" t="e">
        <f>VLOOKUP(A64,B2B!A:D,4,0)</f>
        <v>#N/A</v>
      </c>
      <c r="E64" t="e">
        <f t="shared" si="1"/>
        <v>#N/A</v>
      </c>
      <c r="F64" s="16" t="e">
        <f t="shared" si="4"/>
        <v>#N/A</v>
      </c>
    </row>
    <row r="65" spans="1:6">
      <c r="A65" s="76">
        <f t="shared" si="3"/>
        <v>45199</v>
      </c>
      <c r="B65">
        <v>0</v>
      </c>
      <c r="C65">
        <f>VLOOKUP(A65,B2C!A:D,4,0)</f>
        <v>0</v>
      </c>
      <c r="D65" t="e">
        <f>VLOOKUP(A65,B2B!A:D,4,0)</f>
        <v>#N/A</v>
      </c>
      <c r="E65" t="e">
        <f t="shared" si="1"/>
        <v>#N/A</v>
      </c>
      <c r="F65" s="16">
        <f t="shared" si="4"/>
        <v>0</v>
      </c>
    </row>
    <row r="66" spans="1:6">
      <c r="A66" s="76"/>
      <c r="F66" s="16"/>
    </row>
    <row r="67" spans="1:6">
      <c r="B67">
        <f>SUM(B36:B66)</f>
        <v>142</v>
      </c>
      <c r="F67" s="16"/>
    </row>
    <row r="69" spans="1:6">
      <c r="B69" t="e">
        <f>SUM(E36:E65)</f>
        <v>#N/A</v>
      </c>
      <c r="F69" s="16" t="e">
        <f>B67/B69</f>
        <v>#N/A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8A9E-DB57-43B3-8D7C-1310ECCEDDDB}">
  <sheetPr filterMode="1"/>
  <dimension ref="A1:Q444"/>
  <sheetViews>
    <sheetView workbookViewId="0">
      <selection activeCell="K258" sqref="K258"/>
    </sheetView>
  </sheetViews>
  <sheetFormatPr defaultRowHeight="15"/>
  <cols>
    <col min="1" max="1" width="8.85546875" bestFit="1" customWidth="1"/>
    <col min="2" max="2" width="10.42578125" bestFit="1" customWidth="1"/>
    <col min="3" max="3" width="7.5703125" bestFit="1" customWidth="1"/>
    <col min="4" max="4" width="17.85546875" bestFit="1" customWidth="1"/>
    <col min="5" max="5" width="6.140625" bestFit="1" customWidth="1"/>
    <col min="6" max="6" width="24.5703125" bestFit="1" customWidth="1"/>
    <col min="7" max="7" width="3.85546875" bestFit="1" customWidth="1"/>
    <col min="8" max="8" width="4.42578125" bestFit="1" customWidth="1"/>
    <col min="9" max="9" width="4.85546875" bestFit="1" customWidth="1"/>
    <col min="15" max="15" width="24.5703125" bestFit="1" customWidth="1"/>
    <col min="16" max="17" width="7.42578125" bestFit="1" customWidth="1"/>
  </cols>
  <sheetData>
    <row r="1" spans="1:17">
      <c r="A1" s="141" t="s">
        <v>180</v>
      </c>
      <c r="B1" s="141" t="s">
        <v>181</v>
      </c>
      <c r="C1" s="141" t="s">
        <v>182</v>
      </c>
      <c r="D1" s="141" t="s">
        <v>183</v>
      </c>
      <c r="E1" s="141" t="s">
        <v>184</v>
      </c>
      <c r="F1" s="141" t="s">
        <v>185</v>
      </c>
      <c r="G1" s="141" t="s">
        <v>186</v>
      </c>
      <c r="H1" s="141" t="s">
        <v>102</v>
      </c>
      <c r="I1" s="141" t="s">
        <v>187</v>
      </c>
    </row>
    <row r="2" spans="1:17" hidden="1">
      <c r="A2" s="141">
        <v>53428389</v>
      </c>
      <c r="B2" s="142">
        <v>45055</v>
      </c>
      <c r="C2" s="141" t="s">
        <v>188</v>
      </c>
      <c r="D2" s="143">
        <v>50</v>
      </c>
      <c r="E2" s="143">
        <v>0</v>
      </c>
      <c r="F2" s="141" t="s">
        <v>190</v>
      </c>
      <c r="G2" s="141">
        <v>9</v>
      </c>
      <c r="H2" s="141">
        <v>5</v>
      </c>
      <c r="I2" s="141">
        <v>2023</v>
      </c>
    </row>
    <row r="3" spans="1:17" hidden="1">
      <c r="A3" s="141">
        <v>53536914</v>
      </c>
      <c r="B3" s="142">
        <v>45055</v>
      </c>
      <c r="C3" s="141" t="s">
        <v>188</v>
      </c>
      <c r="D3" s="143">
        <v>400</v>
      </c>
      <c r="E3" s="143">
        <v>0</v>
      </c>
      <c r="F3" s="141" t="s">
        <v>190</v>
      </c>
      <c r="G3" s="141">
        <v>9</v>
      </c>
      <c r="H3" s="141">
        <v>5</v>
      </c>
      <c r="I3" s="141">
        <v>2023</v>
      </c>
      <c r="O3" s="21" t="s">
        <v>97</v>
      </c>
      <c r="P3" t="s">
        <v>195</v>
      </c>
      <c r="Q3" t="s">
        <v>196</v>
      </c>
    </row>
    <row r="4" spans="1:17" hidden="1">
      <c r="A4" s="141">
        <v>53609687</v>
      </c>
      <c r="B4" s="142">
        <v>45055</v>
      </c>
      <c r="C4" s="141" t="s">
        <v>188</v>
      </c>
      <c r="D4" s="143">
        <v>100</v>
      </c>
      <c r="E4" s="143">
        <v>0</v>
      </c>
      <c r="F4" s="141" t="s">
        <v>190</v>
      </c>
      <c r="G4" s="141">
        <v>9</v>
      </c>
      <c r="H4" s="141">
        <v>5</v>
      </c>
      <c r="I4" s="141">
        <v>2023</v>
      </c>
      <c r="O4" s="112" t="s">
        <v>190</v>
      </c>
      <c r="P4" s="115">
        <v>404</v>
      </c>
      <c r="Q4" s="78">
        <v>78258</v>
      </c>
    </row>
    <row r="5" spans="1:17" hidden="1">
      <c r="A5" s="141">
        <v>53641398</v>
      </c>
      <c r="B5" s="142">
        <v>45055</v>
      </c>
      <c r="C5" s="141" t="s">
        <v>188</v>
      </c>
      <c r="D5" s="143">
        <v>1200</v>
      </c>
      <c r="E5" s="143">
        <v>0</v>
      </c>
      <c r="F5" s="141" t="s">
        <v>191</v>
      </c>
      <c r="G5" s="141">
        <v>9</v>
      </c>
      <c r="H5" s="141">
        <v>5</v>
      </c>
      <c r="I5" s="141">
        <v>2023</v>
      </c>
      <c r="O5" s="112" t="s">
        <v>191</v>
      </c>
      <c r="P5" s="115">
        <v>36</v>
      </c>
      <c r="Q5" s="78">
        <v>63673</v>
      </c>
    </row>
    <row r="6" spans="1:17" hidden="1">
      <c r="A6" s="141">
        <v>53647619</v>
      </c>
      <c r="B6" s="142">
        <v>45055</v>
      </c>
      <c r="C6" s="141" t="s">
        <v>188</v>
      </c>
      <c r="D6" s="143">
        <v>1400</v>
      </c>
      <c r="E6" s="143">
        <v>0</v>
      </c>
      <c r="F6" s="141" t="s">
        <v>191</v>
      </c>
      <c r="G6" s="141">
        <v>9</v>
      </c>
      <c r="H6" s="141">
        <v>5</v>
      </c>
      <c r="I6" s="141">
        <v>2023</v>
      </c>
      <c r="O6" s="112" t="s">
        <v>192</v>
      </c>
      <c r="P6" s="115">
        <v>1</v>
      </c>
      <c r="Q6" s="78">
        <v>23400</v>
      </c>
    </row>
    <row r="7" spans="1:17" hidden="1">
      <c r="A7" s="141">
        <v>53657151</v>
      </c>
      <c r="B7" s="142">
        <v>45055</v>
      </c>
      <c r="C7" s="141" t="s">
        <v>188</v>
      </c>
      <c r="D7" s="143">
        <v>100</v>
      </c>
      <c r="E7" s="143">
        <v>0</v>
      </c>
      <c r="F7" s="141" t="s">
        <v>190</v>
      </c>
      <c r="G7" s="141">
        <v>9</v>
      </c>
      <c r="H7" s="141">
        <v>5</v>
      </c>
      <c r="I7" s="141">
        <v>2023</v>
      </c>
      <c r="O7" s="112" t="s">
        <v>193</v>
      </c>
      <c r="P7" s="115">
        <v>1</v>
      </c>
      <c r="Q7" s="78">
        <v>8000</v>
      </c>
    </row>
    <row r="8" spans="1:17" hidden="1">
      <c r="A8" s="141">
        <v>53684097</v>
      </c>
      <c r="B8" s="142">
        <v>45055</v>
      </c>
      <c r="C8" s="141" t="s">
        <v>188</v>
      </c>
      <c r="D8" s="143">
        <v>50</v>
      </c>
      <c r="E8" s="143">
        <v>0</v>
      </c>
      <c r="F8" s="141" t="s">
        <v>190</v>
      </c>
      <c r="G8" s="141">
        <v>9</v>
      </c>
      <c r="H8" s="141">
        <v>5</v>
      </c>
      <c r="I8" s="141">
        <v>2023</v>
      </c>
      <c r="O8" s="112" t="s">
        <v>194</v>
      </c>
      <c r="P8" s="115">
        <v>1</v>
      </c>
      <c r="Q8" s="78">
        <v>105600</v>
      </c>
    </row>
    <row r="9" spans="1:17" hidden="1">
      <c r="A9" s="141">
        <v>53685124</v>
      </c>
      <c r="B9" s="142">
        <v>45055</v>
      </c>
      <c r="C9" s="141" t="s">
        <v>188</v>
      </c>
      <c r="D9" s="143">
        <v>156</v>
      </c>
      <c r="E9" s="143">
        <v>0</v>
      </c>
      <c r="F9" s="141" t="s">
        <v>190</v>
      </c>
      <c r="G9" s="141">
        <v>9</v>
      </c>
      <c r="H9" s="141">
        <v>5</v>
      </c>
      <c r="I9" s="141">
        <v>2023</v>
      </c>
      <c r="O9" s="112" t="s">
        <v>98</v>
      </c>
      <c r="P9" s="115">
        <v>443</v>
      </c>
      <c r="Q9" s="78">
        <v>278931</v>
      </c>
    </row>
    <row r="10" spans="1:17" hidden="1">
      <c r="A10" s="141">
        <v>53686388</v>
      </c>
      <c r="B10" s="142">
        <v>45055</v>
      </c>
      <c r="C10" s="141" t="s">
        <v>188</v>
      </c>
      <c r="D10" s="143">
        <v>270</v>
      </c>
      <c r="E10" s="143">
        <v>0</v>
      </c>
      <c r="F10" s="141" t="s">
        <v>190</v>
      </c>
      <c r="G10" s="141">
        <v>9</v>
      </c>
      <c r="H10" s="141">
        <v>5</v>
      </c>
      <c r="I10" s="141">
        <v>2023</v>
      </c>
    </row>
    <row r="11" spans="1:17" hidden="1">
      <c r="A11" s="141">
        <v>53688198</v>
      </c>
      <c r="B11" s="142">
        <v>45055</v>
      </c>
      <c r="C11" s="141" t="s">
        <v>188</v>
      </c>
      <c r="D11" s="143">
        <v>104</v>
      </c>
      <c r="E11" s="143">
        <v>0</v>
      </c>
      <c r="F11" s="141" t="s">
        <v>190</v>
      </c>
      <c r="G11" s="141">
        <v>9</v>
      </c>
      <c r="H11" s="141">
        <v>5</v>
      </c>
      <c r="I11" s="141">
        <v>2023</v>
      </c>
    </row>
    <row r="12" spans="1:17" hidden="1">
      <c r="A12" s="141">
        <v>53689812</v>
      </c>
      <c r="B12" s="142">
        <v>45055</v>
      </c>
      <c r="C12" s="141" t="s">
        <v>189</v>
      </c>
      <c r="D12" s="143">
        <v>50</v>
      </c>
      <c r="E12" s="143">
        <v>0</v>
      </c>
      <c r="F12" s="141" t="s">
        <v>190</v>
      </c>
      <c r="G12" s="141">
        <v>9</v>
      </c>
      <c r="H12" s="141">
        <v>5</v>
      </c>
      <c r="I12" s="141">
        <v>2023</v>
      </c>
    </row>
    <row r="13" spans="1:17" hidden="1">
      <c r="A13" s="141">
        <v>53690949</v>
      </c>
      <c r="B13" s="142">
        <v>45055</v>
      </c>
      <c r="C13" s="141" t="s">
        <v>188</v>
      </c>
      <c r="D13" s="143">
        <v>2150</v>
      </c>
      <c r="E13" s="143">
        <v>0</v>
      </c>
      <c r="F13" s="141" t="s">
        <v>191</v>
      </c>
      <c r="G13" s="141">
        <v>9</v>
      </c>
      <c r="H13" s="141">
        <v>5</v>
      </c>
      <c r="I13" s="141">
        <v>2023</v>
      </c>
    </row>
    <row r="14" spans="1:17" hidden="1">
      <c r="A14" s="141">
        <v>53697882</v>
      </c>
      <c r="B14" s="142">
        <v>45055</v>
      </c>
      <c r="C14" s="141" t="s">
        <v>188</v>
      </c>
      <c r="D14" s="143">
        <v>200</v>
      </c>
      <c r="E14" s="143">
        <v>0</v>
      </c>
      <c r="F14" s="141" t="s">
        <v>190</v>
      </c>
      <c r="G14" s="141">
        <v>9</v>
      </c>
      <c r="H14" s="141">
        <v>5</v>
      </c>
      <c r="I14" s="141">
        <v>2023</v>
      </c>
    </row>
    <row r="15" spans="1:17" hidden="1">
      <c r="A15" s="141">
        <v>53715366</v>
      </c>
      <c r="B15" s="142">
        <v>45055</v>
      </c>
      <c r="C15" s="141" t="s">
        <v>188</v>
      </c>
      <c r="D15" s="143">
        <v>150</v>
      </c>
      <c r="E15" s="143">
        <v>0</v>
      </c>
      <c r="F15" s="141" t="s">
        <v>190</v>
      </c>
      <c r="G15" s="141">
        <v>9</v>
      </c>
      <c r="H15" s="141">
        <v>5</v>
      </c>
      <c r="I15" s="141">
        <v>2023</v>
      </c>
    </row>
    <row r="16" spans="1:17" hidden="1">
      <c r="A16" s="141">
        <v>53725266</v>
      </c>
      <c r="B16" s="142">
        <v>45055</v>
      </c>
      <c r="C16" s="141" t="s">
        <v>188</v>
      </c>
      <c r="D16" s="143">
        <v>200</v>
      </c>
      <c r="E16" s="143">
        <v>0</v>
      </c>
      <c r="F16" s="141" t="s">
        <v>190</v>
      </c>
      <c r="G16" s="141">
        <v>9</v>
      </c>
      <c r="H16" s="141">
        <v>5</v>
      </c>
      <c r="I16" s="141">
        <v>2023</v>
      </c>
    </row>
    <row r="17" spans="1:9" hidden="1">
      <c r="A17" s="141">
        <v>53726221</v>
      </c>
      <c r="B17" s="142">
        <v>45055</v>
      </c>
      <c r="C17" s="141" t="s">
        <v>188</v>
      </c>
      <c r="D17" s="143">
        <v>250</v>
      </c>
      <c r="E17" s="143">
        <v>0</v>
      </c>
      <c r="F17" s="141" t="s">
        <v>190</v>
      </c>
      <c r="G17" s="141">
        <v>9</v>
      </c>
      <c r="H17" s="141">
        <v>5</v>
      </c>
      <c r="I17" s="141">
        <v>2023</v>
      </c>
    </row>
    <row r="18" spans="1:9" hidden="1">
      <c r="A18" s="141">
        <v>53726329</v>
      </c>
      <c r="B18" s="142">
        <v>45055</v>
      </c>
      <c r="C18" s="141" t="s">
        <v>188</v>
      </c>
      <c r="D18" s="143">
        <v>150</v>
      </c>
      <c r="E18" s="143">
        <v>0</v>
      </c>
      <c r="F18" s="141" t="s">
        <v>190</v>
      </c>
      <c r="G18" s="141">
        <v>9</v>
      </c>
      <c r="H18" s="141">
        <v>5</v>
      </c>
      <c r="I18" s="141">
        <v>2023</v>
      </c>
    </row>
    <row r="19" spans="1:9" hidden="1">
      <c r="A19" s="141">
        <v>53728041</v>
      </c>
      <c r="B19" s="142">
        <v>45055</v>
      </c>
      <c r="C19" s="141" t="s">
        <v>188</v>
      </c>
      <c r="D19" s="143">
        <v>150</v>
      </c>
      <c r="E19" s="143">
        <v>0</v>
      </c>
      <c r="F19" s="141" t="s">
        <v>190</v>
      </c>
      <c r="G19" s="141">
        <v>9</v>
      </c>
      <c r="H19" s="141">
        <v>5</v>
      </c>
      <c r="I19" s="141">
        <v>2023</v>
      </c>
    </row>
    <row r="20" spans="1:9" hidden="1">
      <c r="A20" s="141">
        <v>53728113</v>
      </c>
      <c r="B20" s="142">
        <v>45055</v>
      </c>
      <c r="C20" s="141" t="s">
        <v>188</v>
      </c>
      <c r="D20" s="143">
        <v>52</v>
      </c>
      <c r="E20" s="143">
        <v>0</v>
      </c>
      <c r="F20" s="141" t="s">
        <v>190</v>
      </c>
      <c r="G20" s="141">
        <v>9</v>
      </c>
      <c r="H20" s="141">
        <v>5</v>
      </c>
      <c r="I20" s="141">
        <v>2023</v>
      </c>
    </row>
    <row r="21" spans="1:9" hidden="1">
      <c r="A21" s="141">
        <v>53728121</v>
      </c>
      <c r="B21" s="142">
        <v>45055</v>
      </c>
      <c r="C21" s="141" t="s">
        <v>188</v>
      </c>
      <c r="D21" s="143">
        <v>150</v>
      </c>
      <c r="E21" s="143">
        <v>0</v>
      </c>
      <c r="F21" s="141" t="s">
        <v>190</v>
      </c>
      <c r="G21" s="141">
        <v>9</v>
      </c>
      <c r="H21" s="141">
        <v>5</v>
      </c>
      <c r="I21" s="141">
        <v>2023</v>
      </c>
    </row>
    <row r="22" spans="1:9" hidden="1">
      <c r="A22" s="141">
        <v>53728126</v>
      </c>
      <c r="B22" s="142">
        <v>45055</v>
      </c>
      <c r="C22" s="141" t="s">
        <v>188</v>
      </c>
      <c r="D22" s="143">
        <v>50</v>
      </c>
      <c r="E22" s="143">
        <v>0</v>
      </c>
      <c r="F22" s="141" t="s">
        <v>190</v>
      </c>
      <c r="G22" s="141">
        <v>9</v>
      </c>
      <c r="H22" s="141">
        <v>5</v>
      </c>
      <c r="I22" s="141">
        <v>2023</v>
      </c>
    </row>
    <row r="23" spans="1:9" hidden="1">
      <c r="A23" s="141">
        <v>53728141</v>
      </c>
      <c r="B23" s="142">
        <v>45055</v>
      </c>
      <c r="C23" s="141" t="s">
        <v>188</v>
      </c>
      <c r="D23" s="143">
        <v>50</v>
      </c>
      <c r="E23" s="143">
        <v>0</v>
      </c>
      <c r="F23" s="141" t="s">
        <v>190</v>
      </c>
      <c r="G23" s="141">
        <v>9</v>
      </c>
      <c r="H23" s="141">
        <v>5</v>
      </c>
      <c r="I23" s="141">
        <v>2023</v>
      </c>
    </row>
    <row r="24" spans="1:9" hidden="1">
      <c r="A24" s="141">
        <v>53728151</v>
      </c>
      <c r="B24" s="142">
        <v>45055</v>
      </c>
      <c r="C24" s="141" t="s">
        <v>188</v>
      </c>
      <c r="D24" s="143">
        <v>52</v>
      </c>
      <c r="E24" s="143">
        <v>0</v>
      </c>
      <c r="F24" s="141" t="s">
        <v>190</v>
      </c>
      <c r="G24" s="141">
        <v>9</v>
      </c>
      <c r="H24" s="141">
        <v>5</v>
      </c>
      <c r="I24" s="141">
        <v>2023</v>
      </c>
    </row>
    <row r="25" spans="1:9" hidden="1">
      <c r="A25" s="141">
        <v>53728154</v>
      </c>
      <c r="B25" s="142">
        <v>45055</v>
      </c>
      <c r="C25" s="141" t="s">
        <v>188</v>
      </c>
      <c r="D25" s="143">
        <v>50</v>
      </c>
      <c r="E25" s="143">
        <v>0</v>
      </c>
      <c r="F25" s="141" t="s">
        <v>190</v>
      </c>
      <c r="G25" s="141">
        <v>9</v>
      </c>
      <c r="H25" s="141">
        <v>5</v>
      </c>
      <c r="I25" s="141">
        <v>2023</v>
      </c>
    </row>
    <row r="26" spans="1:9" hidden="1">
      <c r="A26" s="141">
        <v>53728157</v>
      </c>
      <c r="B26" s="142">
        <v>45055</v>
      </c>
      <c r="C26" s="141" t="s">
        <v>188</v>
      </c>
      <c r="D26" s="143">
        <v>50</v>
      </c>
      <c r="E26" s="143">
        <v>0</v>
      </c>
      <c r="F26" s="141" t="s">
        <v>190</v>
      </c>
      <c r="G26" s="141">
        <v>9</v>
      </c>
      <c r="H26" s="141">
        <v>5</v>
      </c>
      <c r="I26" s="141">
        <v>2023</v>
      </c>
    </row>
    <row r="27" spans="1:9" hidden="1">
      <c r="A27" s="141">
        <v>53728160</v>
      </c>
      <c r="B27" s="142">
        <v>45055</v>
      </c>
      <c r="C27" s="141" t="s">
        <v>188</v>
      </c>
      <c r="D27" s="143">
        <v>50</v>
      </c>
      <c r="E27" s="143">
        <v>0</v>
      </c>
      <c r="F27" s="141" t="s">
        <v>190</v>
      </c>
      <c r="G27" s="141">
        <v>9</v>
      </c>
      <c r="H27" s="141">
        <v>5</v>
      </c>
      <c r="I27" s="141">
        <v>2023</v>
      </c>
    </row>
    <row r="28" spans="1:9" hidden="1">
      <c r="A28" s="141">
        <v>53728161</v>
      </c>
      <c r="B28" s="142">
        <v>45055</v>
      </c>
      <c r="C28" s="141" t="s">
        <v>188</v>
      </c>
      <c r="D28" s="143">
        <v>150</v>
      </c>
      <c r="E28" s="143">
        <v>0</v>
      </c>
      <c r="F28" s="141" t="s">
        <v>190</v>
      </c>
      <c r="G28" s="141">
        <v>9</v>
      </c>
      <c r="H28" s="141">
        <v>5</v>
      </c>
      <c r="I28" s="141">
        <v>2023</v>
      </c>
    </row>
    <row r="29" spans="1:9" hidden="1">
      <c r="A29" s="141">
        <v>53728167</v>
      </c>
      <c r="B29" s="142">
        <v>45055</v>
      </c>
      <c r="C29" s="141" t="s">
        <v>188</v>
      </c>
      <c r="D29" s="143">
        <v>150</v>
      </c>
      <c r="E29" s="143">
        <v>0</v>
      </c>
      <c r="F29" s="141" t="s">
        <v>190</v>
      </c>
      <c r="G29" s="141">
        <v>9</v>
      </c>
      <c r="H29" s="141">
        <v>5</v>
      </c>
      <c r="I29" s="141">
        <v>2023</v>
      </c>
    </row>
    <row r="30" spans="1:9" hidden="1">
      <c r="A30" s="141">
        <v>53728171</v>
      </c>
      <c r="B30" s="142">
        <v>45055</v>
      </c>
      <c r="C30" s="141" t="s">
        <v>188</v>
      </c>
      <c r="D30" s="143">
        <v>150</v>
      </c>
      <c r="E30" s="143">
        <v>0</v>
      </c>
      <c r="F30" s="141" t="s">
        <v>190</v>
      </c>
      <c r="G30" s="141">
        <v>9</v>
      </c>
      <c r="H30" s="141">
        <v>5</v>
      </c>
      <c r="I30" s="141">
        <v>2023</v>
      </c>
    </row>
    <row r="31" spans="1:9" hidden="1">
      <c r="A31" s="141">
        <v>53728188</v>
      </c>
      <c r="B31" s="142">
        <v>45055</v>
      </c>
      <c r="C31" s="141" t="s">
        <v>188</v>
      </c>
      <c r="D31" s="143">
        <v>200</v>
      </c>
      <c r="E31" s="143">
        <v>0</v>
      </c>
      <c r="F31" s="141" t="s">
        <v>190</v>
      </c>
      <c r="G31" s="141">
        <v>9</v>
      </c>
      <c r="H31" s="141">
        <v>5</v>
      </c>
      <c r="I31" s="141">
        <v>2023</v>
      </c>
    </row>
    <row r="32" spans="1:9" hidden="1">
      <c r="A32" s="141">
        <v>53728194</v>
      </c>
      <c r="B32" s="142">
        <v>45055</v>
      </c>
      <c r="C32" s="141" t="s">
        <v>188</v>
      </c>
      <c r="D32" s="143">
        <v>200</v>
      </c>
      <c r="E32" s="143">
        <v>0</v>
      </c>
      <c r="F32" s="141" t="s">
        <v>190</v>
      </c>
      <c r="G32" s="141">
        <v>9</v>
      </c>
      <c r="H32" s="141">
        <v>5</v>
      </c>
      <c r="I32" s="141">
        <v>2023</v>
      </c>
    </row>
    <row r="33" spans="1:9" hidden="1">
      <c r="A33" s="141">
        <v>53728195</v>
      </c>
      <c r="B33" s="142">
        <v>45055</v>
      </c>
      <c r="C33" s="141" t="s">
        <v>188</v>
      </c>
      <c r="D33" s="143">
        <v>50</v>
      </c>
      <c r="E33" s="143">
        <v>0</v>
      </c>
      <c r="F33" s="141" t="s">
        <v>190</v>
      </c>
      <c r="G33" s="141">
        <v>9</v>
      </c>
      <c r="H33" s="141">
        <v>5</v>
      </c>
      <c r="I33" s="141">
        <v>2023</v>
      </c>
    </row>
    <row r="34" spans="1:9" hidden="1">
      <c r="A34" s="141">
        <v>53728210</v>
      </c>
      <c r="B34" s="142">
        <v>45055</v>
      </c>
      <c r="C34" s="141" t="s">
        <v>188</v>
      </c>
      <c r="D34" s="143">
        <v>150</v>
      </c>
      <c r="E34" s="143">
        <v>0</v>
      </c>
      <c r="F34" s="141" t="s">
        <v>190</v>
      </c>
      <c r="G34" s="141">
        <v>9</v>
      </c>
      <c r="H34" s="141">
        <v>5</v>
      </c>
      <c r="I34" s="141">
        <v>2023</v>
      </c>
    </row>
    <row r="35" spans="1:9" hidden="1">
      <c r="A35" s="141">
        <v>53728211</v>
      </c>
      <c r="B35" s="142">
        <v>45055</v>
      </c>
      <c r="C35" s="141" t="s">
        <v>188</v>
      </c>
      <c r="D35" s="143">
        <v>50</v>
      </c>
      <c r="E35" s="143">
        <v>0</v>
      </c>
      <c r="F35" s="141" t="s">
        <v>190</v>
      </c>
      <c r="G35" s="141">
        <v>9</v>
      </c>
      <c r="H35" s="141">
        <v>5</v>
      </c>
      <c r="I35" s="141">
        <v>2023</v>
      </c>
    </row>
    <row r="36" spans="1:9" hidden="1">
      <c r="A36" s="141">
        <v>53728215</v>
      </c>
      <c r="B36" s="142">
        <v>45055</v>
      </c>
      <c r="C36" s="141" t="s">
        <v>188</v>
      </c>
      <c r="D36" s="143">
        <v>50</v>
      </c>
      <c r="E36" s="143">
        <v>0</v>
      </c>
      <c r="F36" s="141" t="s">
        <v>190</v>
      </c>
      <c r="G36" s="141">
        <v>9</v>
      </c>
      <c r="H36" s="141">
        <v>5</v>
      </c>
      <c r="I36" s="141">
        <v>2023</v>
      </c>
    </row>
    <row r="37" spans="1:9" hidden="1">
      <c r="A37" s="141">
        <v>53728227</v>
      </c>
      <c r="B37" s="142">
        <v>45055</v>
      </c>
      <c r="C37" s="141" t="s">
        <v>188</v>
      </c>
      <c r="D37" s="143">
        <v>50</v>
      </c>
      <c r="E37" s="143">
        <v>0</v>
      </c>
      <c r="F37" s="141" t="s">
        <v>190</v>
      </c>
      <c r="G37" s="141">
        <v>9</v>
      </c>
      <c r="H37" s="141">
        <v>5</v>
      </c>
      <c r="I37" s="141">
        <v>2023</v>
      </c>
    </row>
    <row r="38" spans="1:9" hidden="1">
      <c r="A38" s="141">
        <v>53728228</v>
      </c>
      <c r="B38" s="142">
        <v>45055</v>
      </c>
      <c r="C38" s="141" t="s">
        <v>188</v>
      </c>
      <c r="D38" s="143">
        <v>50</v>
      </c>
      <c r="E38" s="143">
        <v>0</v>
      </c>
      <c r="F38" s="141" t="s">
        <v>190</v>
      </c>
      <c r="G38" s="141">
        <v>9</v>
      </c>
      <c r="H38" s="141">
        <v>5</v>
      </c>
      <c r="I38" s="141">
        <v>2023</v>
      </c>
    </row>
    <row r="39" spans="1:9" hidden="1">
      <c r="A39" s="141">
        <v>53728229</v>
      </c>
      <c r="B39" s="142">
        <v>45055</v>
      </c>
      <c r="C39" s="141" t="s">
        <v>188</v>
      </c>
      <c r="D39" s="143">
        <v>300</v>
      </c>
      <c r="E39" s="143">
        <v>0</v>
      </c>
      <c r="F39" s="141" t="s">
        <v>190</v>
      </c>
      <c r="G39" s="141">
        <v>9</v>
      </c>
      <c r="H39" s="141">
        <v>5</v>
      </c>
      <c r="I39" s="141">
        <v>2023</v>
      </c>
    </row>
    <row r="40" spans="1:9" hidden="1">
      <c r="A40" s="141">
        <v>53728233</v>
      </c>
      <c r="B40" s="142">
        <v>45055</v>
      </c>
      <c r="C40" s="141" t="s">
        <v>188</v>
      </c>
      <c r="D40" s="143">
        <v>100</v>
      </c>
      <c r="E40" s="143">
        <v>0</v>
      </c>
      <c r="F40" s="141" t="s">
        <v>190</v>
      </c>
      <c r="G40" s="141">
        <v>9</v>
      </c>
      <c r="H40" s="141">
        <v>5</v>
      </c>
      <c r="I40" s="141">
        <v>2023</v>
      </c>
    </row>
    <row r="41" spans="1:9" hidden="1">
      <c r="A41" s="141">
        <v>53728726</v>
      </c>
      <c r="B41" s="142">
        <v>45055</v>
      </c>
      <c r="C41" s="141" t="s">
        <v>188</v>
      </c>
      <c r="D41" s="143">
        <v>3500</v>
      </c>
      <c r="E41" s="143">
        <v>0</v>
      </c>
      <c r="F41" s="141" t="s">
        <v>191</v>
      </c>
      <c r="G41" s="141">
        <v>9</v>
      </c>
      <c r="H41" s="141">
        <v>5</v>
      </c>
      <c r="I41" s="141">
        <v>2023</v>
      </c>
    </row>
    <row r="42" spans="1:9" hidden="1">
      <c r="A42" s="141">
        <v>53728867</v>
      </c>
      <c r="B42" s="142">
        <v>45055</v>
      </c>
      <c r="C42" s="141" t="s">
        <v>188</v>
      </c>
      <c r="D42" s="143">
        <v>600</v>
      </c>
      <c r="E42" s="143">
        <v>0</v>
      </c>
      <c r="F42" s="141" t="s">
        <v>190</v>
      </c>
      <c r="G42" s="141">
        <v>9</v>
      </c>
      <c r="H42" s="141">
        <v>5</v>
      </c>
      <c r="I42" s="141">
        <v>2023</v>
      </c>
    </row>
    <row r="43" spans="1:9" hidden="1">
      <c r="A43" s="141">
        <v>53728872</v>
      </c>
      <c r="B43" s="142">
        <v>45055</v>
      </c>
      <c r="C43" s="141" t="s">
        <v>188</v>
      </c>
      <c r="D43" s="143">
        <v>2</v>
      </c>
      <c r="E43" s="143">
        <v>0</v>
      </c>
      <c r="F43" s="141" t="s">
        <v>190</v>
      </c>
      <c r="G43" s="141">
        <v>9</v>
      </c>
      <c r="H43" s="141">
        <v>5</v>
      </c>
      <c r="I43" s="141">
        <v>2023</v>
      </c>
    </row>
    <row r="44" spans="1:9" hidden="1">
      <c r="A44" s="141">
        <v>53728882</v>
      </c>
      <c r="B44" s="142">
        <v>45055</v>
      </c>
      <c r="C44" s="141" t="s">
        <v>188</v>
      </c>
      <c r="D44" s="143">
        <v>15</v>
      </c>
      <c r="E44" s="143">
        <v>0</v>
      </c>
      <c r="F44" s="141" t="s">
        <v>190</v>
      </c>
      <c r="G44" s="141">
        <v>9</v>
      </c>
      <c r="H44" s="141">
        <v>5</v>
      </c>
      <c r="I44" s="141">
        <v>2023</v>
      </c>
    </row>
    <row r="45" spans="1:9" hidden="1">
      <c r="A45" s="141">
        <v>53728953</v>
      </c>
      <c r="B45" s="142">
        <v>45055</v>
      </c>
      <c r="C45" s="141" t="s">
        <v>188</v>
      </c>
      <c r="D45" s="143">
        <v>900</v>
      </c>
      <c r="E45" s="143">
        <v>0</v>
      </c>
      <c r="F45" s="141" t="s">
        <v>190</v>
      </c>
      <c r="G45" s="141">
        <v>9</v>
      </c>
      <c r="H45" s="141">
        <v>5</v>
      </c>
      <c r="I45" s="141">
        <v>2023</v>
      </c>
    </row>
    <row r="46" spans="1:9" hidden="1">
      <c r="A46" s="141">
        <v>53728959</v>
      </c>
      <c r="B46" s="142">
        <v>45055</v>
      </c>
      <c r="C46" s="141" t="s">
        <v>189</v>
      </c>
      <c r="D46" s="143">
        <v>55</v>
      </c>
      <c r="E46" s="143">
        <v>0</v>
      </c>
      <c r="F46" s="141" t="s">
        <v>190</v>
      </c>
      <c r="G46" s="141">
        <v>9</v>
      </c>
      <c r="H46" s="141">
        <v>5</v>
      </c>
      <c r="I46" s="141">
        <v>2023</v>
      </c>
    </row>
    <row r="47" spans="1:9" hidden="1">
      <c r="A47" s="141">
        <v>53728991</v>
      </c>
      <c r="B47" s="142">
        <v>45055</v>
      </c>
      <c r="C47" s="141" t="s">
        <v>188</v>
      </c>
      <c r="D47" s="143">
        <v>2400</v>
      </c>
      <c r="E47" s="143">
        <v>0</v>
      </c>
      <c r="F47" s="141" t="s">
        <v>191</v>
      </c>
      <c r="G47" s="141">
        <v>9</v>
      </c>
      <c r="H47" s="141">
        <v>5</v>
      </c>
      <c r="I47" s="141">
        <v>2023</v>
      </c>
    </row>
    <row r="48" spans="1:9" hidden="1">
      <c r="A48" s="141">
        <v>53728993</v>
      </c>
      <c r="B48" s="142">
        <v>45055</v>
      </c>
      <c r="C48" s="141" t="s">
        <v>188</v>
      </c>
      <c r="D48" s="143">
        <v>150</v>
      </c>
      <c r="E48" s="143">
        <v>0</v>
      </c>
      <c r="F48" s="141" t="s">
        <v>190</v>
      </c>
      <c r="G48" s="141">
        <v>9</v>
      </c>
      <c r="H48" s="141">
        <v>5</v>
      </c>
      <c r="I48" s="141">
        <v>2023</v>
      </c>
    </row>
    <row r="49" spans="1:9" hidden="1">
      <c r="A49" s="141">
        <v>53729011</v>
      </c>
      <c r="B49" s="142">
        <v>45055</v>
      </c>
      <c r="C49" s="141" t="s">
        <v>188</v>
      </c>
      <c r="D49" s="143">
        <v>150</v>
      </c>
      <c r="E49" s="143">
        <v>0</v>
      </c>
      <c r="F49" s="141" t="s">
        <v>190</v>
      </c>
      <c r="G49" s="141">
        <v>9</v>
      </c>
      <c r="H49" s="141">
        <v>5</v>
      </c>
      <c r="I49" s="141">
        <v>2023</v>
      </c>
    </row>
    <row r="50" spans="1:9" hidden="1">
      <c r="A50" s="141">
        <v>53729031</v>
      </c>
      <c r="B50" s="142">
        <v>45055</v>
      </c>
      <c r="C50" s="141" t="s">
        <v>188</v>
      </c>
      <c r="D50" s="143">
        <v>300</v>
      </c>
      <c r="E50" s="143">
        <v>0</v>
      </c>
      <c r="F50" s="141" t="s">
        <v>190</v>
      </c>
      <c r="G50" s="141">
        <v>9</v>
      </c>
      <c r="H50" s="141">
        <v>5</v>
      </c>
      <c r="I50" s="141">
        <v>2023</v>
      </c>
    </row>
    <row r="51" spans="1:9" hidden="1">
      <c r="A51" s="141">
        <v>53729038</v>
      </c>
      <c r="B51" s="142">
        <v>45055</v>
      </c>
      <c r="C51" s="141" t="s">
        <v>188</v>
      </c>
      <c r="D51" s="143">
        <v>1450</v>
      </c>
      <c r="E51" s="143">
        <v>0</v>
      </c>
      <c r="F51" s="141" t="s">
        <v>191</v>
      </c>
      <c r="G51" s="141">
        <v>9</v>
      </c>
      <c r="H51" s="141">
        <v>5</v>
      </c>
      <c r="I51" s="141">
        <v>2023</v>
      </c>
    </row>
    <row r="52" spans="1:9" hidden="1">
      <c r="A52" s="141">
        <v>53729084</v>
      </c>
      <c r="B52" s="142">
        <v>45055</v>
      </c>
      <c r="C52" s="141" t="s">
        <v>188</v>
      </c>
      <c r="D52" s="143">
        <v>650</v>
      </c>
      <c r="E52" s="143">
        <v>0</v>
      </c>
      <c r="F52" s="141" t="s">
        <v>190</v>
      </c>
      <c r="G52" s="141">
        <v>9</v>
      </c>
      <c r="H52" s="141">
        <v>5</v>
      </c>
      <c r="I52" s="141">
        <v>2023</v>
      </c>
    </row>
    <row r="53" spans="1:9" hidden="1">
      <c r="A53" s="141">
        <v>53729096</v>
      </c>
      <c r="B53" s="142">
        <v>45055</v>
      </c>
      <c r="C53" s="141" t="s">
        <v>188</v>
      </c>
      <c r="D53" s="143">
        <v>1</v>
      </c>
      <c r="E53" s="143">
        <v>0</v>
      </c>
      <c r="F53" s="141" t="s">
        <v>190</v>
      </c>
      <c r="G53" s="141">
        <v>9</v>
      </c>
      <c r="H53" s="141">
        <v>5</v>
      </c>
      <c r="I53" s="141">
        <v>2023</v>
      </c>
    </row>
    <row r="54" spans="1:9" hidden="1">
      <c r="A54" s="141">
        <v>53729097</v>
      </c>
      <c r="B54" s="142">
        <v>45055</v>
      </c>
      <c r="C54" s="141" t="s">
        <v>188</v>
      </c>
      <c r="D54" s="143">
        <v>400</v>
      </c>
      <c r="E54" s="143">
        <v>0</v>
      </c>
      <c r="F54" s="141" t="s">
        <v>190</v>
      </c>
      <c r="G54" s="141">
        <v>9</v>
      </c>
      <c r="H54" s="141">
        <v>5</v>
      </c>
      <c r="I54" s="141">
        <v>2023</v>
      </c>
    </row>
    <row r="55" spans="1:9" hidden="1">
      <c r="A55" s="141">
        <v>53729101</v>
      </c>
      <c r="B55" s="142">
        <v>45055</v>
      </c>
      <c r="C55" s="141" t="s">
        <v>188</v>
      </c>
      <c r="D55" s="143">
        <v>150</v>
      </c>
      <c r="E55" s="143">
        <v>0</v>
      </c>
      <c r="F55" s="141" t="s">
        <v>190</v>
      </c>
      <c r="G55" s="141">
        <v>9</v>
      </c>
      <c r="H55" s="141">
        <v>5</v>
      </c>
      <c r="I55" s="141">
        <v>2023</v>
      </c>
    </row>
    <row r="56" spans="1:9" hidden="1">
      <c r="A56" s="141">
        <v>53729171</v>
      </c>
      <c r="B56" s="142">
        <v>45055</v>
      </c>
      <c r="C56" s="141" t="s">
        <v>188</v>
      </c>
      <c r="D56" s="143">
        <v>155</v>
      </c>
      <c r="E56" s="143">
        <v>0</v>
      </c>
      <c r="F56" s="141" t="s">
        <v>190</v>
      </c>
      <c r="G56" s="141">
        <v>9</v>
      </c>
      <c r="H56" s="141">
        <v>5</v>
      </c>
      <c r="I56" s="141">
        <v>2023</v>
      </c>
    </row>
    <row r="57" spans="1:9">
      <c r="A57" s="141">
        <v>53729187</v>
      </c>
      <c r="B57" s="142">
        <v>45055</v>
      </c>
      <c r="C57" s="141" t="s">
        <v>188</v>
      </c>
      <c r="D57" s="143">
        <v>23400</v>
      </c>
      <c r="E57" s="143">
        <v>1</v>
      </c>
      <c r="F57" s="141" t="s">
        <v>192</v>
      </c>
      <c r="G57" s="141">
        <v>9</v>
      </c>
      <c r="H57" s="141">
        <v>5</v>
      </c>
      <c r="I57" s="141">
        <v>2023</v>
      </c>
    </row>
    <row r="58" spans="1:9" hidden="1">
      <c r="A58" s="141">
        <v>53729229</v>
      </c>
      <c r="B58" s="142">
        <v>45055</v>
      </c>
      <c r="C58" s="141" t="s">
        <v>188</v>
      </c>
      <c r="D58" s="143">
        <v>241</v>
      </c>
      <c r="E58" s="143">
        <v>0</v>
      </c>
      <c r="F58" s="141" t="s">
        <v>190</v>
      </c>
      <c r="G58" s="141">
        <v>9</v>
      </c>
      <c r="H58" s="141">
        <v>5</v>
      </c>
      <c r="I58" s="141">
        <v>2023</v>
      </c>
    </row>
    <row r="59" spans="1:9">
      <c r="A59" s="141">
        <v>53729264</v>
      </c>
      <c r="B59" s="142">
        <v>45055</v>
      </c>
      <c r="C59" s="141" t="s">
        <v>188</v>
      </c>
      <c r="D59" s="143">
        <v>6</v>
      </c>
      <c r="E59" s="143">
        <v>1</v>
      </c>
      <c r="F59" s="141" t="s">
        <v>190</v>
      </c>
      <c r="G59" s="141">
        <v>9</v>
      </c>
      <c r="H59" s="141">
        <v>5</v>
      </c>
      <c r="I59" s="141">
        <v>2023</v>
      </c>
    </row>
    <row r="60" spans="1:9" hidden="1">
      <c r="A60" s="141">
        <v>53729266</v>
      </c>
      <c r="B60" s="142">
        <v>45055</v>
      </c>
      <c r="C60" s="141" t="s">
        <v>188</v>
      </c>
      <c r="D60" s="143">
        <v>150</v>
      </c>
      <c r="E60" s="143">
        <v>0</v>
      </c>
      <c r="F60" s="141" t="s">
        <v>190</v>
      </c>
      <c r="G60" s="141">
        <v>9</v>
      </c>
      <c r="H60" s="141">
        <v>5</v>
      </c>
      <c r="I60" s="141">
        <v>2023</v>
      </c>
    </row>
    <row r="61" spans="1:9" hidden="1">
      <c r="A61" s="141">
        <v>53729274</v>
      </c>
      <c r="B61" s="142">
        <v>45055</v>
      </c>
      <c r="C61" s="141" t="s">
        <v>188</v>
      </c>
      <c r="D61" s="143">
        <v>100</v>
      </c>
      <c r="E61" s="143">
        <v>0</v>
      </c>
      <c r="F61" s="141" t="s">
        <v>190</v>
      </c>
      <c r="G61" s="141">
        <v>9</v>
      </c>
      <c r="H61" s="141">
        <v>5</v>
      </c>
      <c r="I61" s="141">
        <v>2023</v>
      </c>
    </row>
    <row r="62" spans="1:9" hidden="1">
      <c r="A62" s="141">
        <v>53729277</v>
      </c>
      <c r="B62" s="142">
        <v>45055</v>
      </c>
      <c r="C62" s="141" t="s">
        <v>188</v>
      </c>
      <c r="D62" s="143">
        <v>150</v>
      </c>
      <c r="E62" s="143">
        <v>0</v>
      </c>
      <c r="F62" s="141" t="s">
        <v>190</v>
      </c>
      <c r="G62" s="141">
        <v>9</v>
      </c>
      <c r="H62" s="141">
        <v>5</v>
      </c>
      <c r="I62" s="141">
        <v>2023</v>
      </c>
    </row>
    <row r="63" spans="1:9" hidden="1">
      <c r="A63" s="141">
        <v>53729289</v>
      </c>
      <c r="B63" s="142">
        <v>45055</v>
      </c>
      <c r="C63" s="141" t="s">
        <v>188</v>
      </c>
      <c r="D63" s="143">
        <v>450</v>
      </c>
      <c r="E63" s="143">
        <v>0</v>
      </c>
      <c r="F63" s="141" t="s">
        <v>190</v>
      </c>
      <c r="G63" s="141">
        <v>9</v>
      </c>
      <c r="H63" s="141">
        <v>5</v>
      </c>
      <c r="I63" s="141">
        <v>2023</v>
      </c>
    </row>
    <row r="64" spans="1:9" hidden="1">
      <c r="A64" s="141">
        <v>53729361</v>
      </c>
      <c r="B64" s="142">
        <v>45055</v>
      </c>
      <c r="C64" s="141" t="s">
        <v>188</v>
      </c>
      <c r="D64" s="143">
        <v>600</v>
      </c>
      <c r="E64" s="143">
        <v>0</v>
      </c>
      <c r="F64" s="141" t="s">
        <v>190</v>
      </c>
      <c r="G64" s="141">
        <v>9</v>
      </c>
      <c r="H64" s="141">
        <v>5</v>
      </c>
      <c r="I64" s="141">
        <v>2023</v>
      </c>
    </row>
    <row r="65" spans="1:9" hidden="1">
      <c r="A65" s="141">
        <v>53729369</v>
      </c>
      <c r="B65" s="142">
        <v>45055</v>
      </c>
      <c r="C65" s="141" t="s">
        <v>188</v>
      </c>
      <c r="D65" s="143">
        <v>300</v>
      </c>
      <c r="E65" s="143">
        <v>0</v>
      </c>
      <c r="F65" s="141" t="s">
        <v>190</v>
      </c>
      <c r="G65" s="141">
        <v>9</v>
      </c>
      <c r="H65" s="141">
        <v>5</v>
      </c>
      <c r="I65" s="141">
        <v>2023</v>
      </c>
    </row>
    <row r="66" spans="1:9">
      <c r="A66" s="141">
        <v>53729377</v>
      </c>
      <c r="B66" s="142">
        <v>45055</v>
      </c>
      <c r="C66" s="141" t="s">
        <v>188</v>
      </c>
      <c r="D66" s="143">
        <v>3200</v>
      </c>
      <c r="E66" s="143">
        <v>2</v>
      </c>
      <c r="F66" s="141" t="s">
        <v>191</v>
      </c>
      <c r="G66" s="141">
        <v>9</v>
      </c>
      <c r="H66" s="141">
        <v>5</v>
      </c>
      <c r="I66" s="141">
        <v>2023</v>
      </c>
    </row>
    <row r="67" spans="1:9" hidden="1">
      <c r="A67" s="141">
        <v>53729395</v>
      </c>
      <c r="B67" s="142">
        <v>45055</v>
      </c>
      <c r="C67" s="141" t="s">
        <v>188</v>
      </c>
      <c r="D67" s="143">
        <v>4</v>
      </c>
      <c r="E67" s="143">
        <v>0</v>
      </c>
      <c r="F67" s="141" t="s">
        <v>190</v>
      </c>
      <c r="G67" s="141">
        <v>9</v>
      </c>
      <c r="H67" s="141">
        <v>5</v>
      </c>
      <c r="I67" s="141">
        <v>2023</v>
      </c>
    </row>
    <row r="68" spans="1:9" hidden="1">
      <c r="A68" s="141">
        <v>53729397</v>
      </c>
      <c r="B68" s="142">
        <v>45055</v>
      </c>
      <c r="C68" s="141" t="s">
        <v>188</v>
      </c>
      <c r="D68" s="143">
        <v>100</v>
      </c>
      <c r="E68" s="143">
        <v>0</v>
      </c>
      <c r="F68" s="141" t="s">
        <v>190</v>
      </c>
      <c r="G68" s="141">
        <v>9</v>
      </c>
      <c r="H68" s="141">
        <v>5</v>
      </c>
      <c r="I68" s="141">
        <v>2023</v>
      </c>
    </row>
    <row r="69" spans="1:9" hidden="1">
      <c r="A69" s="141">
        <v>53729400</v>
      </c>
      <c r="B69" s="142">
        <v>45055</v>
      </c>
      <c r="C69" s="141" t="s">
        <v>188</v>
      </c>
      <c r="D69" s="143">
        <v>4</v>
      </c>
      <c r="E69" s="143">
        <v>0</v>
      </c>
      <c r="F69" s="141" t="s">
        <v>190</v>
      </c>
      <c r="G69" s="141">
        <v>9</v>
      </c>
      <c r="H69" s="141">
        <v>5</v>
      </c>
      <c r="I69" s="141">
        <v>2023</v>
      </c>
    </row>
    <row r="70" spans="1:9" hidden="1">
      <c r="A70" s="141">
        <v>53729410</v>
      </c>
      <c r="B70" s="142">
        <v>45055</v>
      </c>
      <c r="C70" s="141" t="s">
        <v>188</v>
      </c>
      <c r="D70" s="143">
        <v>300</v>
      </c>
      <c r="E70" s="143">
        <v>0</v>
      </c>
      <c r="F70" s="141" t="s">
        <v>190</v>
      </c>
      <c r="G70" s="141">
        <v>9</v>
      </c>
      <c r="H70" s="141">
        <v>5</v>
      </c>
      <c r="I70" s="141">
        <v>2023</v>
      </c>
    </row>
    <row r="71" spans="1:9" hidden="1">
      <c r="A71" s="141">
        <v>53729459</v>
      </c>
      <c r="B71" s="142">
        <v>45055</v>
      </c>
      <c r="C71" s="141" t="s">
        <v>188</v>
      </c>
      <c r="D71" s="143">
        <v>400</v>
      </c>
      <c r="E71" s="143">
        <v>0</v>
      </c>
      <c r="F71" s="141" t="s">
        <v>190</v>
      </c>
      <c r="G71" s="141">
        <v>9</v>
      </c>
      <c r="H71" s="141">
        <v>5</v>
      </c>
      <c r="I71" s="141">
        <v>2023</v>
      </c>
    </row>
    <row r="72" spans="1:9" hidden="1">
      <c r="A72" s="141">
        <v>53729460</v>
      </c>
      <c r="B72" s="142">
        <v>45055</v>
      </c>
      <c r="C72" s="141" t="s">
        <v>188</v>
      </c>
      <c r="D72" s="143">
        <v>250</v>
      </c>
      <c r="E72" s="143">
        <v>0</v>
      </c>
      <c r="F72" s="141" t="s">
        <v>190</v>
      </c>
      <c r="G72" s="141">
        <v>9</v>
      </c>
      <c r="H72" s="141">
        <v>5</v>
      </c>
      <c r="I72" s="141">
        <v>2023</v>
      </c>
    </row>
    <row r="73" spans="1:9" hidden="1">
      <c r="A73" s="141">
        <v>53729483</v>
      </c>
      <c r="B73" s="142">
        <v>45055</v>
      </c>
      <c r="C73" s="141" t="s">
        <v>188</v>
      </c>
      <c r="D73" s="143">
        <v>1</v>
      </c>
      <c r="E73" s="143">
        <v>0</v>
      </c>
      <c r="F73" s="141" t="s">
        <v>190</v>
      </c>
      <c r="G73" s="141">
        <v>9</v>
      </c>
      <c r="H73" s="141">
        <v>5</v>
      </c>
      <c r="I73" s="141">
        <v>2023</v>
      </c>
    </row>
    <row r="74" spans="1:9" hidden="1">
      <c r="A74" s="141">
        <v>53729488</v>
      </c>
      <c r="B74" s="142">
        <v>45055</v>
      </c>
      <c r="C74" s="141" t="s">
        <v>188</v>
      </c>
      <c r="D74" s="143">
        <v>168</v>
      </c>
      <c r="E74" s="143">
        <v>0</v>
      </c>
      <c r="F74" s="141" t="s">
        <v>190</v>
      </c>
      <c r="G74" s="141">
        <v>9</v>
      </c>
      <c r="H74" s="141">
        <v>5</v>
      </c>
      <c r="I74" s="141">
        <v>2023</v>
      </c>
    </row>
    <row r="75" spans="1:9" hidden="1">
      <c r="A75" s="141">
        <v>53729492</v>
      </c>
      <c r="B75" s="142">
        <v>45055</v>
      </c>
      <c r="C75" s="141" t="s">
        <v>188</v>
      </c>
      <c r="D75" s="143">
        <v>250</v>
      </c>
      <c r="E75" s="143">
        <v>0</v>
      </c>
      <c r="F75" s="141" t="s">
        <v>190</v>
      </c>
      <c r="G75" s="141">
        <v>9</v>
      </c>
      <c r="H75" s="141">
        <v>5</v>
      </c>
      <c r="I75" s="141">
        <v>2023</v>
      </c>
    </row>
    <row r="76" spans="1:9" hidden="1">
      <c r="A76" s="141">
        <v>53730495</v>
      </c>
      <c r="B76" s="142">
        <v>45055</v>
      </c>
      <c r="C76" s="141" t="s">
        <v>188</v>
      </c>
      <c r="D76" s="143">
        <v>1000</v>
      </c>
      <c r="E76" s="143">
        <v>0</v>
      </c>
      <c r="F76" s="141" t="s">
        <v>190</v>
      </c>
      <c r="G76" s="141">
        <v>9</v>
      </c>
      <c r="H76" s="141">
        <v>5</v>
      </c>
      <c r="I76" s="141">
        <v>2023</v>
      </c>
    </row>
    <row r="77" spans="1:9">
      <c r="A77" s="141">
        <v>53729520</v>
      </c>
      <c r="B77" s="142">
        <v>45055</v>
      </c>
      <c r="C77" s="141" t="s">
        <v>188</v>
      </c>
      <c r="D77" s="143">
        <v>116</v>
      </c>
      <c r="E77" s="143">
        <v>1</v>
      </c>
      <c r="F77" s="141" t="s">
        <v>190</v>
      </c>
      <c r="G77" s="141">
        <v>9</v>
      </c>
      <c r="H77" s="141">
        <v>5</v>
      </c>
      <c r="I77" s="141">
        <v>2023</v>
      </c>
    </row>
    <row r="78" spans="1:9" hidden="1">
      <c r="A78" s="141">
        <v>53729539</v>
      </c>
      <c r="B78" s="142">
        <v>45055</v>
      </c>
      <c r="C78" s="141" t="s">
        <v>188</v>
      </c>
      <c r="D78" s="143">
        <v>200</v>
      </c>
      <c r="E78" s="143">
        <v>0</v>
      </c>
      <c r="F78" s="141" t="s">
        <v>190</v>
      </c>
      <c r="G78" s="141">
        <v>9</v>
      </c>
      <c r="H78" s="141">
        <v>5</v>
      </c>
      <c r="I78" s="141">
        <v>2023</v>
      </c>
    </row>
    <row r="79" spans="1:9" hidden="1">
      <c r="A79" s="141">
        <v>53729554</v>
      </c>
      <c r="B79" s="142">
        <v>45055</v>
      </c>
      <c r="C79" s="141" t="s">
        <v>188</v>
      </c>
      <c r="D79" s="143">
        <v>7</v>
      </c>
      <c r="E79" s="143">
        <v>0</v>
      </c>
      <c r="F79" s="141" t="s">
        <v>190</v>
      </c>
      <c r="G79" s="141">
        <v>9</v>
      </c>
      <c r="H79" s="141">
        <v>5</v>
      </c>
      <c r="I79" s="141">
        <v>2023</v>
      </c>
    </row>
    <row r="80" spans="1:9" hidden="1">
      <c r="A80" s="141">
        <v>53729611</v>
      </c>
      <c r="B80" s="142">
        <v>45055</v>
      </c>
      <c r="C80" s="141" t="s">
        <v>188</v>
      </c>
      <c r="D80" s="143">
        <v>1250</v>
      </c>
      <c r="E80" s="143">
        <v>0</v>
      </c>
      <c r="F80" s="141" t="s">
        <v>191</v>
      </c>
      <c r="G80" s="141">
        <v>9</v>
      </c>
      <c r="H80" s="141">
        <v>5</v>
      </c>
      <c r="I80" s="141">
        <v>2023</v>
      </c>
    </row>
    <row r="81" spans="1:9" hidden="1">
      <c r="A81" s="141">
        <v>53729614</v>
      </c>
      <c r="B81" s="142">
        <v>45055</v>
      </c>
      <c r="C81" s="141" t="s">
        <v>188</v>
      </c>
      <c r="D81" s="143">
        <v>1050</v>
      </c>
      <c r="E81" s="143">
        <v>0</v>
      </c>
      <c r="F81" s="141" t="s">
        <v>191</v>
      </c>
      <c r="G81" s="141">
        <v>9</v>
      </c>
      <c r="H81" s="141">
        <v>5</v>
      </c>
      <c r="I81" s="141">
        <v>2023</v>
      </c>
    </row>
    <row r="82" spans="1:9" hidden="1">
      <c r="A82" s="141">
        <v>53729690</v>
      </c>
      <c r="B82" s="142">
        <v>45055</v>
      </c>
      <c r="C82" s="141" t="s">
        <v>188</v>
      </c>
      <c r="D82" s="143">
        <v>150</v>
      </c>
      <c r="E82" s="143">
        <v>0</v>
      </c>
      <c r="F82" s="141" t="s">
        <v>190</v>
      </c>
      <c r="G82" s="141">
        <v>9</v>
      </c>
      <c r="H82" s="141">
        <v>5</v>
      </c>
      <c r="I82" s="141">
        <v>2023</v>
      </c>
    </row>
    <row r="83" spans="1:9" hidden="1">
      <c r="A83" s="141">
        <v>53729691</v>
      </c>
      <c r="B83" s="142">
        <v>45055</v>
      </c>
      <c r="C83" s="141" t="s">
        <v>188</v>
      </c>
      <c r="D83" s="143">
        <v>528</v>
      </c>
      <c r="E83" s="143">
        <v>0</v>
      </c>
      <c r="F83" s="141" t="s">
        <v>190</v>
      </c>
      <c r="G83" s="141">
        <v>9</v>
      </c>
      <c r="H83" s="141">
        <v>5</v>
      </c>
      <c r="I83" s="141">
        <v>2023</v>
      </c>
    </row>
    <row r="84" spans="1:9" hidden="1">
      <c r="A84" s="141">
        <v>53729692</v>
      </c>
      <c r="B84" s="142">
        <v>45055</v>
      </c>
      <c r="C84" s="141" t="s">
        <v>189</v>
      </c>
      <c r="D84" s="143">
        <v>50</v>
      </c>
      <c r="E84" s="143">
        <v>0</v>
      </c>
      <c r="F84" s="141" t="s">
        <v>190</v>
      </c>
      <c r="G84" s="141">
        <v>9</v>
      </c>
      <c r="H84" s="141">
        <v>5</v>
      </c>
      <c r="I84" s="141">
        <v>2023</v>
      </c>
    </row>
    <row r="85" spans="1:9" hidden="1">
      <c r="A85" s="141">
        <v>53729699</v>
      </c>
      <c r="B85" s="142">
        <v>45055</v>
      </c>
      <c r="C85" s="141" t="s">
        <v>188</v>
      </c>
      <c r="D85" s="143">
        <v>200</v>
      </c>
      <c r="E85" s="143">
        <v>0</v>
      </c>
      <c r="F85" s="141" t="s">
        <v>190</v>
      </c>
      <c r="G85" s="141">
        <v>9</v>
      </c>
      <c r="H85" s="141">
        <v>5</v>
      </c>
      <c r="I85" s="141">
        <v>2023</v>
      </c>
    </row>
    <row r="86" spans="1:9" hidden="1">
      <c r="A86" s="141">
        <v>53729706</v>
      </c>
      <c r="B86" s="142">
        <v>45055</v>
      </c>
      <c r="C86" s="141" t="s">
        <v>188</v>
      </c>
      <c r="D86" s="143">
        <v>1</v>
      </c>
      <c r="E86" s="143">
        <v>0</v>
      </c>
      <c r="F86" s="141" t="s">
        <v>190</v>
      </c>
      <c r="G86" s="141">
        <v>9</v>
      </c>
      <c r="H86" s="141">
        <v>5</v>
      </c>
      <c r="I86" s="141">
        <v>2023</v>
      </c>
    </row>
    <row r="87" spans="1:9" hidden="1">
      <c r="A87" s="141">
        <v>53729735</v>
      </c>
      <c r="B87" s="142">
        <v>45055</v>
      </c>
      <c r="C87" s="141" t="s">
        <v>188</v>
      </c>
      <c r="D87" s="143">
        <v>3000</v>
      </c>
      <c r="E87" s="143">
        <v>0</v>
      </c>
      <c r="F87" s="141" t="s">
        <v>191</v>
      </c>
      <c r="G87" s="141">
        <v>9</v>
      </c>
      <c r="H87" s="141">
        <v>5</v>
      </c>
      <c r="I87" s="141">
        <v>2023</v>
      </c>
    </row>
    <row r="88" spans="1:9" hidden="1">
      <c r="A88" s="141">
        <v>53729770</v>
      </c>
      <c r="B88" s="142">
        <v>45055</v>
      </c>
      <c r="C88" s="141" t="s">
        <v>188</v>
      </c>
      <c r="D88" s="143">
        <v>60</v>
      </c>
      <c r="E88" s="143">
        <v>0</v>
      </c>
      <c r="F88" s="141" t="s">
        <v>190</v>
      </c>
      <c r="G88" s="141">
        <v>9</v>
      </c>
      <c r="H88" s="141">
        <v>5</v>
      </c>
      <c r="I88" s="141">
        <v>2023</v>
      </c>
    </row>
    <row r="89" spans="1:9" hidden="1">
      <c r="A89" s="141">
        <v>53729783</v>
      </c>
      <c r="B89" s="142">
        <v>45055</v>
      </c>
      <c r="C89" s="141" t="s">
        <v>188</v>
      </c>
      <c r="D89" s="143">
        <v>6</v>
      </c>
      <c r="E89" s="143">
        <v>0</v>
      </c>
      <c r="F89" s="141" t="s">
        <v>190</v>
      </c>
      <c r="G89" s="141">
        <v>9</v>
      </c>
      <c r="H89" s="141">
        <v>5</v>
      </c>
      <c r="I89" s="141">
        <v>2023</v>
      </c>
    </row>
    <row r="90" spans="1:9" hidden="1">
      <c r="A90" s="141">
        <v>53729821</v>
      </c>
      <c r="B90" s="142">
        <v>45055</v>
      </c>
      <c r="C90" s="141" t="s">
        <v>188</v>
      </c>
      <c r="D90" s="143">
        <v>12</v>
      </c>
      <c r="E90" s="143">
        <v>0</v>
      </c>
      <c r="F90" s="141" t="s">
        <v>190</v>
      </c>
      <c r="G90" s="141">
        <v>9</v>
      </c>
      <c r="H90" s="141">
        <v>5</v>
      </c>
      <c r="I90" s="141">
        <v>2023</v>
      </c>
    </row>
    <row r="91" spans="1:9" hidden="1">
      <c r="A91" s="141">
        <v>53729824</v>
      </c>
      <c r="B91" s="142">
        <v>45055</v>
      </c>
      <c r="C91" s="141" t="s">
        <v>188</v>
      </c>
      <c r="D91" s="143">
        <v>100</v>
      </c>
      <c r="E91" s="143">
        <v>0</v>
      </c>
      <c r="F91" s="141" t="s">
        <v>190</v>
      </c>
      <c r="G91" s="141">
        <v>9</v>
      </c>
      <c r="H91" s="141">
        <v>5</v>
      </c>
      <c r="I91" s="141">
        <v>2023</v>
      </c>
    </row>
    <row r="92" spans="1:9" hidden="1">
      <c r="A92" s="141">
        <v>53729829</v>
      </c>
      <c r="B92" s="142">
        <v>45055</v>
      </c>
      <c r="C92" s="141" t="s">
        <v>188</v>
      </c>
      <c r="D92" s="143">
        <v>150</v>
      </c>
      <c r="E92" s="143">
        <v>0</v>
      </c>
      <c r="F92" s="141" t="s">
        <v>190</v>
      </c>
      <c r="G92" s="141">
        <v>9</v>
      </c>
      <c r="H92" s="141">
        <v>5</v>
      </c>
      <c r="I92" s="141">
        <v>2023</v>
      </c>
    </row>
    <row r="93" spans="1:9" hidden="1">
      <c r="A93" s="141">
        <v>53729871</v>
      </c>
      <c r="B93" s="142">
        <v>45055</v>
      </c>
      <c r="C93" s="141" t="s">
        <v>188</v>
      </c>
      <c r="D93" s="143">
        <v>1</v>
      </c>
      <c r="E93" s="143">
        <v>0</v>
      </c>
      <c r="F93" s="141" t="s">
        <v>190</v>
      </c>
      <c r="G93" s="141">
        <v>9</v>
      </c>
      <c r="H93" s="141">
        <v>5</v>
      </c>
      <c r="I93" s="141">
        <v>2023</v>
      </c>
    </row>
    <row r="94" spans="1:9" hidden="1">
      <c r="A94" s="141">
        <v>53729873</v>
      </c>
      <c r="B94" s="142">
        <v>45055</v>
      </c>
      <c r="C94" s="141" t="s">
        <v>188</v>
      </c>
      <c r="D94" s="143">
        <v>50</v>
      </c>
      <c r="E94" s="143">
        <v>0</v>
      </c>
      <c r="F94" s="141" t="s">
        <v>190</v>
      </c>
      <c r="G94" s="141">
        <v>9</v>
      </c>
      <c r="H94" s="141">
        <v>5</v>
      </c>
      <c r="I94" s="141">
        <v>2023</v>
      </c>
    </row>
    <row r="95" spans="1:9" hidden="1">
      <c r="A95" s="141">
        <v>53729890</v>
      </c>
      <c r="B95" s="142">
        <v>45055</v>
      </c>
      <c r="C95" s="141" t="s">
        <v>188</v>
      </c>
      <c r="D95" s="143">
        <v>150</v>
      </c>
      <c r="E95" s="143">
        <v>0</v>
      </c>
      <c r="F95" s="141" t="s">
        <v>190</v>
      </c>
      <c r="G95" s="141">
        <v>9</v>
      </c>
      <c r="H95" s="141">
        <v>5</v>
      </c>
      <c r="I95" s="141">
        <v>2023</v>
      </c>
    </row>
    <row r="96" spans="1:9" hidden="1">
      <c r="A96" s="141">
        <v>53729910</v>
      </c>
      <c r="B96" s="142">
        <v>45055</v>
      </c>
      <c r="C96" s="141" t="s">
        <v>188</v>
      </c>
      <c r="D96" s="143">
        <v>11</v>
      </c>
      <c r="E96" s="143">
        <v>0</v>
      </c>
      <c r="F96" s="141" t="s">
        <v>190</v>
      </c>
      <c r="G96" s="141">
        <v>9</v>
      </c>
      <c r="H96" s="141">
        <v>5</v>
      </c>
      <c r="I96" s="141">
        <v>2023</v>
      </c>
    </row>
    <row r="97" spans="1:9" hidden="1">
      <c r="A97" s="141">
        <v>53729911</v>
      </c>
      <c r="B97" s="142">
        <v>45055</v>
      </c>
      <c r="C97" s="141" t="s">
        <v>188</v>
      </c>
      <c r="D97" s="143">
        <v>850</v>
      </c>
      <c r="E97" s="143">
        <v>0</v>
      </c>
      <c r="F97" s="141" t="s">
        <v>190</v>
      </c>
      <c r="G97" s="141">
        <v>9</v>
      </c>
      <c r="H97" s="141">
        <v>5</v>
      </c>
      <c r="I97" s="141">
        <v>2023</v>
      </c>
    </row>
    <row r="98" spans="1:9" hidden="1">
      <c r="A98" s="141">
        <v>53730012</v>
      </c>
      <c r="B98" s="142">
        <v>45055</v>
      </c>
      <c r="C98" s="141" t="s">
        <v>188</v>
      </c>
      <c r="D98" s="143">
        <v>52</v>
      </c>
      <c r="E98" s="143">
        <v>0</v>
      </c>
      <c r="F98" s="141" t="s">
        <v>190</v>
      </c>
      <c r="G98" s="141">
        <v>9</v>
      </c>
      <c r="H98" s="141">
        <v>5</v>
      </c>
      <c r="I98" s="141">
        <v>2023</v>
      </c>
    </row>
    <row r="99" spans="1:9" hidden="1">
      <c r="A99" s="141">
        <v>53730013</v>
      </c>
      <c r="B99" s="142">
        <v>45055</v>
      </c>
      <c r="C99" s="141" t="s">
        <v>189</v>
      </c>
      <c r="D99" s="143">
        <v>253</v>
      </c>
      <c r="E99" s="143">
        <v>0</v>
      </c>
      <c r="F99" s="141" t="s">
        <v>190</v>
      </c>
      <c r="G99" s="141">
        <v>9</v>
      </c>
      <c r="H99" s="141">
        <v>5</v>
      </c>
      <c r="I99" s="141">
        <v>2023</v>
      </c>
    </row>
    <row r="100" spans="1:9" hidden="1">
      <c r="A100" s="141">
        <v>53730014</v>
      </c>
      <c r="B100" s="142">
        <v>45055</v>
      </c>
      <c r="C100" s="141" t="s">
        <v>189</v>
      </c>
      <c r="D100" s="143">
        <v>550</v>
      </c>
      <c r="E100" s="143">
        <v>0</v>
      </c>
      <c r="F100" s="141" t="s">
        <v>190</v>
      </c>
      <c r="G100" s="141">
        <v>9</v>
      </c>
      <c r="H100" s="141">
        <v>5</v>
      </c>
      <c r="I100" s="141">
        <v>2023</v>
      </c>
    </row>
    <row r="101" spans="1:9" hidden="1">
      <c r="A101" s="141">
        <v>53730116</v>
      </c>
      <c r="B101" s="142">
        <v>45055</v>
      </c>
      <c r="C101" s="141" t="s">
        <v>188</v>
      </c>
      <c r="D101" s="143">
        <v>1753</v>
      </c>
      <c r="E101" s="143">
        <v>0</v>
      </c>
      <c r="F101" s="141" t="s">
        <v>191</v>
      </c>
      <c r="G101" s="141">
        <v>9</v>
      </c>
      <c r="H101" s="141">
        <v>5</v>
      </c>
      <c r="I101" s="141">
        <v>2023</v>
      </c>
    </row>
    <row r="102" spans="1:9" hidden="1">
      <c r="A102" s="141">
        <v>53730128</v>
      </c>
      <c r="B102" s="142">
        <v>45055</v>
      </c>
      <c r="C102" s="141" t="s">
        <v>188</v>
      </c>
      <c r="D102" s="143">
        <v>1700</v>
      </c>
      <c r="E102" s="143">
        <v>0</v>
      </c>
      <c r="F102" s="141" t="s">
        <v>191</v>
      </c>
      <c r="G102" s="141">
        <v>9</v>
      </c>
      <c r="H102" s="141">
        <v>5</v>
      </c>
      <c r="I102" s="141">
        <v>2023</v>
      </c>
    </row>
    <row r="103" spans="1:9" hidden="1">
      <c r="A103" s="141">
        <v>53730181</v>
      </c>
      <c r="B103" s="142">
        <v>45055</v>
      </c>
      <c r="C103" s="141" t="s">
        <v>188</v>
      </c>
      <c r="D103" s="143">
        <v>1050</v>
      </c>
      <c r="E103" s="143">
        <v>0</v>
      </c>
      <c r="F103" s="141" t="s">
        <v>191</v>
      </c>
      <c r="G103" s="141">
        <v>9</v>
      </c>
      <c r="H103" s="141">
        <v>5</v>
      </c>
      <c r="I103" s="141">
        <v>2023</v>
      </c>
    </row>
    <row r="104" spans="1:9" hidden="1">
      <c r="A104" s="141">
        <v>53730193</v>
      </c>
      <c r="B104" s="142">
        <v>45055</v>
      </c>
      <c r="C104" s="141" t="s">
        <v>188</v>
      </c>
      <c r="D104" s="143">
        <v>400</v>
      </c>
      <c r="E104" s="143">
        <v>0</v>
      </c>
      <c r="F104" s="141" t="s">
        <v>190</v>
      </c>
      <c r="G104" s="141">
        <v>9</v>
      </c>
      <c r="H104" s="141">
        <v>5</v>
      </c>
      <c r="I104" s="141">
        <v>2023</v>
      </c>
    </row>
    <row r="105" spans="1:9" hidden="1">
      <c r="A105" s="141">
        <v>53730251</v>
      </c>
      <c r="B105" s="142">
        <v>45055</v>
      </c>
      <c r="C105" s="141" t="s">
        <v>188</v>
      </c>
      <c r="D105" s="143">
        <v>400</v>
      </c>
      <c r="E105" s="143">
        <v>0</v>
      </c>
      <c r="F105" s="141" t="s">
        <v>190</v>
      </c>
      <c r="G105" s="141">
        <v>9</v>
      </c>
      <c r="H105" s="141">
        <v>5</v>
      </c>
      <c r="I105" s="141">
        <v>2023</v>
      </c>
    </row>
    <row r="106" spans="1:9" hidden="1">
      <c r="A106" s="141">
        <v>53730270</v>
      </c>
      <c r="B106" s="142">
        <v>45055</v>
      </c>
      <c r="C106" s="141" t="s">
        <v>188</v>
      </c>
      <c r="D106" s="143">
        <v>1100</v>
      </c>
      <c r="E106" s="143">
        <v>0</v>
      </c>
      <c r="F106" s="141" t="s">
        <v>191</v>
      </c>
      <c r="G106" s="141">
        <v>9</v>
      </c>
      <c r="H106" s="141">
        <v>5</v>
      </c>
      <c r="I106" s="141">
        <v>2023</v>
      </c>
    </row>
    <row r="107" spans="1:9" hidden="1">
      <c r="A107" s="141">
        <v>53730314</v>
      </c>
      <c r="B107" s="142">
        <v>45055</v>
      </c>
      <c r="C107" s="141" t="s">
        <v>188</v>
      </c>
      <c r="D107" s="143">
        <v>280</v>
      </c>
      <c r="E107" s="143">
        <v>0</v>
      </c>
      <c r="F107" s="141" t="s">
        <v>190</v>
      </c>
      <c r="G107" s="141">
        <v>9</v>
      </c>
      <c r="H107" s="141">
        <v>5</v>
      </c>
      <c r="I107" s="141">
        <v>2023</v>
      </c>
    </row>
    <row r="108" spans="1:9" hidden="1">
      <c r="A108" s="141">
        <v>53730354</v>
      </c>
      <c r="B108" s="142">
        <v>45055</v>
      </c>
      <c r="C108" s="141" t="s">
        <v>188</v>
      </c>
      <c r="D108" s="143">
        <v>1300</v>
      </c>
      <c r="E108" s="143">
        <v>0</v>
      </c>
      <c r="F108" s="141" t="s">
        <v>191</v>
      </c>
      <c r="G108" s="141">
        <v>9</v>
      </c>
      <c r="H108" s="141">
        <v>5</v>
      </c>
      <c r="I108" s="141">
        <v>2023</v>
      </c>
    </row>
    <row r="109" spans="1:9" hidden="1">
      <c r="A109" s="141">
        <v>53730359</v>
      </c>
      <c r="B109" s="142">
        <v>45055</v>
      </c>
      <c r="C109" s="141" t="s">
        <v>189</v>
      </c>
      <c r="D109" s="143">
        <v>450</v>
      </c>
      <c r="E109" s="143">
        <v>0</v>
      </c>
      <c r="F109" s="141" t="s">
        <v>190</v>
      </c>
      <c r="G109" s="141">
        <v>9</v>
      </c>
      <c r="H109" s="141">
        <v>5</v>
      </c>
      <c r="I109" s="141">
        <v>2023</v>
      </c>
    </row>
    <row r="110" spans="1:9" hidden="1">
      <c r="A110" s="141">
        <v>53730459</v>
      </c>
      <c r="B110" s="142">
        <v>45055</v>
      </c>
      <c r="C110" s="141" t="s">
        <v>188</v>
      </c>
      <c r="D110" s="143">
        <v>50</v>
      </c>
      <c r="E110" s="143">
        <v>0</v>
      </c>
      <c r="F110" s="141" t="s">
        <v>190</v>
      </c>
      <c r="G110" s="141">
        <v>9</v>
      </c>
      <c r="H110" s="141">
        <v>5</v>
      </c>
      <c r="I110" s="141">
        <v>2023</v>
      </c>
    </row>
    <row r="111" spans="1:9" hidden="1">
      <c r="A111" s="141">
        <v>53730483</v>
      </c>
      <c r="B111" s="142">
        <v>45055</v>
      </c>
      <c r="C111" s="141" t="s">
        <v>188</v>
      </c>
      <c r="D111" s="143">
        <v>1</v>
      </c>
      <c r="E111" s="143">
        <v>0</v>
      </c>
      <c r="F111" s="141" t="s">
        <v>190</v>
      </c>
      <c r="G111" s="141">
        <v>9</v>
      </c>
      <c r="H111" s="141">
        <v>5</v>
      </c>
      <c r="I111" s="141">
        <v>2023</v>
      </c>
    </row>
    <row r="112" spans="1:9" hidden="1">
      <c r="A112" s="141">
        <v>53731063</v>
      </c>
      <c r="B112" s="142">
        <v>45055</v>
      </c>
      <c r="C112" s="141" t="s">
        <v>188</v>
      </c>
      <c r="D112" s="143">
        <v>1000</v>
      </c>
      <c r="E112" s="143">
        <v>0</v>
      </c>
      <c r="F112" s="141" t="s">
        <v>190</v>
      </c>
      <c r="G112" s="141">
        <v>9</v>
      </c>
      <c r="H112" s="141">
        <v>5</v>
      </c>
      <c r="I112" s="141">
        <v>2023</v>
      </c>
    </row>
    <row r="113" spans="1:9" hidden="1">
      <c r="A113" s="141">
        <v>53730525</v>
      </c>
      <c r="B113" s="142">
        <v>45055</v>
      </c>
      <c r="C113" s="141" t="s">
        <v>188</v>
      </c>
      <c r="D113" s="143">
        <v>900</v>
      </c>
      <c r="E113" s="143">
        <v>0</v>
      </c>
      <c r="F113" s="141" t="s">
        <v>190</v>
      </c>
      <c r="G113" s="141">
        <v>9</v>
      </c>
      <c r="H113" s="141">
        <v>5</v>
      </c>
      <c r="I113" s="141">
        <v>2023</v>
      </c>
    </row>
    <row r="114" spans="1:9" hidden="1">
      <c r="A114" s="141">
        <v>53730528</v>
      </c>
      <c r="B114" s="142">
        <v>45055</v>
      </c>
      <c r="C114" s="141" t="s">
        <v>188</v>
      </c>
      <c r="D114" s="143">
        <v>130</v>
      </c>
      <c r="E114" s="143">
        <v>0</v>
      </c>
      <c r="F114" s="141" t="s">
        <v>190</v>
      </c>
      <c r="G114" s="141">
        <v>9</v>
      </c>
      <c r="H114" s="141">
        <v>5</v>
      </c>
      <c r="I114" s="141">
        <v>2023</v>
      </c>
    </row>
    <row r="115" spans="1:9" hidden="1">
      <c r="A115" s="141">
        <v>53730589</v>
      </c>
      <c r="B115" s="142">
        <v>45055</v>
      </c>
      <c r="C115" s="141" t="s">
        <v>188</v>
      </c>
      <c r="D115" s="143">
        <v>250</v>
      </c>
      <c r="E115" s="143">
        <v>0</v>
      </c>
      <c r="F115" s="141" t="s">
        <v>190</v>
      </c>
      <c r="G115" s="141">
        <v>9</v>
      </c>
      <c r="H115" s="141">
        <v>5</v>
      </c>
      <c r="I115" s="141">
        <v>2023</v>
      </c>
    </row>
    <row r="116" spans="1:9" hidden="1">
      <c r="A116" s="141">
        <v>53730604</v>
      </c>
      <c r="B116" s="142">
        <v>45055</v>
      </c>
      <c r="C116" s="141" t="s">
        <v>188</v>
      </c>
      <c r="D116" s="143">
        <v>500</v>
      </c>
      <c r="E116" s="143">
        <v>0</v>
      </c>
      <c r="F116" s="141" t="s">
        <v>190</v>
      </c>
      <c r="G116" s="141">
        <v>9</v>
      </c>
      <c r="H116" s="141">
        <v>5</v>
      </c>
      <c r="I116" s="141">
        <v>2023</v>
      </c>
    </row>
    <row r="117" spans="1:9" hidden="1">
      <c r="A117" s="141">
        <v>53730710</v>
      </c>
      <c r="B117" s="142">
        <v>45055</v>
      </c>
      <c r="C117" s="141" t="s">
        <v>188</v>
      </c>
      <c r="D117" s="143">
        <v>700</v>
      </c>
      <c r="E117" s="143">
        <v>0</v>
      </c>
      <c r="F117" s="141" t="s">
        <v>190</v>
      </c>
      <c r="G117" s="141">
        <v>9</v>
      </c>
      <c r="H117" s="141">
        <v>5</v>
      </c>
      <c r="I117" s="141">
        <v>2023</v>
      </c>
    </row>
    <row r="118" spans="1:9" hidden="1">
      <c r="A118" s="141">
        <v>53730720</v>
      </c>
      <c r="B118" s="142">
        <v>45055</v>
      </c>
      <c r="C118" s="141" t="s">
        <v>188</v>
      </c>
      <c r="D118" s="143">
        <v>300</v>
      </c>
      <c r="E118" s="143">
        <v>0</v>
      </c>
      <c r="F118" s="141" t="s">
        <v>190</v>
      </c>
      <c r="G118" s="141">
        <v>9</v>
      </c>
      <c r="H118" s="141">
        <v>5</v>
      </c>
      <c r="I118" s="141">
        <v>2023</v>
      </c>
    </row>
    <row r="119" spans="1:9" hidden="1">
      <c r="A119" s="141">
        <v>53730744</v>
      </c>
      <c r="B119" s="142">
        <v>45055</v>
      </c>
      <c r="C119" s="141" t="s">
        <v>188</v>
      </c>
      <c r="D119" s="143">
        <v>900</v>
      </c>
      <c r="E119" s="143">
        <v>0</v>
      </c>
      <c r="F119" s="141" t="s">
        <v>190</v>
      </c>
      <c r="G119" s="141">
        <v>9</v>
      </c>
      <c r="H119" s="141">
        <v>5</v>
      </c>
      <c r="I119" s="141">
        <v>2023</v>
      </c>
    </row>
    <row r="120" spans="1:9" hidden="1">
      <c r="A120" s="141">
        <v>53730757</v>
      </c>
      <c r="B120" s="142">
        <v>45055</v>
      </c>
      <c r="C120" s="141" t="s">
        <v>188</v>
      </c>
      <c r="D120" s="143">
        <v>6</v>
      </c>
      <c r="E120" s="143">
        <v>0</v>
      </c>
      <c r="F120" s="141" t="s">
        <v>190</v>
      </c>
      <c r="G120" s="141">
        <v>9</v>
      </c>
      <c r="H120" s="141">
        <v>5</v>
      </c>
      <c r="I120" s="141">
        <v>2023</v>
      </c>
    </row>
    <row r="121" spans="1:9" hidden="1">
      <c r="A121" s="141">
        <v>53730765</v>
      </c>
      <c r="B121" s="142">
        <v>45055</v>
      </c>
      <c r="C121" s="141" t="s">
        <v>189</v>
      </c>
      <c r="D121" s="143">
        <v>50</v>
      </c>
      <c r="E121" s="143">
        <v>0</v>
      </c>
      <c r="F121" s="141" t="s">
        <v>190</v>
      </c>
      <c r="G121" s="141">
        <v>9</v>
      </c>
      <c r="H121" s="141">
        <v>5</v>
      </c>
      <c r="I121" s="141">
        <v>2023</v>
      </c>
    </row>
    <row r="122" spans="1:9" hidden="1">
      <c r="A122" s="141">
        <v>53730776</v>
      </c>
      <c r="B122" s="142">
        <v>45055</v>
      </c>
      <c r="C122" s="141" t="s">
        <v>188</v>
      </c>
      <c r="D122" s="143">
        <v>800</v>
      </c>
      <c r="E122" s="143">
        <v>0</v>
      </c>
      <c r="F122" s="141" t="s">
        <v>190</v>
      </c>
      <c r="G122" s="141">
        <v>9</v>
      </c>
      <c r="H122" s="141">
        <v>5</v>
      </c>
      <c r="I122" s="141">
        <v>2023</v>
      </c>
    </row>
    <row r="123" spans="1:9" hidden="1">
      <c r="A123" s="141">
        <v>53730779</v>
      </c>
      <c r="B123" s="142">
        <v>45055</v>
      </c>
      <c r="C123" s="141" t="s">
        <v>188</v>
      </c>
      <c r="D123" s="143">
        <v>14</v>
      </c>
      <c r="E123" s="143">
        <v>0</v>
      </c>
      <c r="F123" s="141" t="s">
        <v>190</v>
      </c>
      <c r="G123" s="141">
        <v>9</v>
      </c>
      <c r="H123" s="141">
        <v>5</v>
      </c>
      <c r="I123" s="141">
        <v>2023</v>
      </c>
    </row>
    <row r="124" spans="1:9" hidden="1">
      <c r="A124" s="141">
        <v>53730792</v>
      </c>
      <c r="B124" s="142">
        <v>45055</v>
      </c>
      <c r="C124" s="141" t="s">
        <v>189</v>
      </c>
      <c r="D124" s="143">
        <v>350</v>
      </c>
      <c r="E124" s="143">
        <v>0</v>
      </c>
      <c r="F124" s="141" t="s">
        <v>190</v>
      </c>
      <c r="G124" s="141">
        <v>9</v>
      </c>
      <c r="H124" s="141">
        <v>5</v>
      </c>
      <c r="I124" s="141">
        <v>2023</v>
      </c>
    </row>
    <row r="125" spans="1:9" hidden="1">
      <c r="A125" s="141">
        <v>53730793</v>
      </c>
      <c r="B125" s="142">
        <v>45055</v>
      </c>
      <c r="C125" s="141" t="s">
        <v>189</v>
      </c>
      <c r="D125" s="143">
        <v>150</v>
      </c>
      <c r="E125" s="143">
        <v>0</v>
      </c>
      <c r="F125" s="141" t="s">
        <v>190</v>
      </c>
      <c r="G125" s="141">
        <v>9</v>
      </c>
      <c r="H125" s="141">
        <v>5</v>
      </c>
      <c r="I125" s="141">
        <v>2023</v>
      </c>
    </row>
    <row r="126" spans="1:9" hidden="1">
      <c r="A126" s="141">
        <v>53730794</v>
      </c>
      <c r="B126" s="142">
        <v>45055</v>
      </c>
      <c r="C126" s="141" t="s">
        <v>189</v>
      </c>
      <c r="D126" s="143">
        <v>50</v>
      </c>
      <c r="E126" s="143">
        <v>0</v>
      </c>
      <c r="F126" s="141" t="s">
        <v>190</v>
      </c>
      <c r="G126" s="141">
        <v>9</v>
      </c>
      <c r="H126" s="141">
        <v>5</v>
      </c>
      <c r="I126" s="141">
        <v>2023</v>
      </c>
    </row>
    <row r="127" spans="1:9" hidden="1">
      <c r="A127" s="141">
        <v>53730795</v>
      </c>
      <c r="B127" s="142">
        <v>45055</v>
      </c>
      <c r="C127" s="141" t="s">
        <v>189</v>
      </c>
      <c r="D127" s="143">
        <v>50</v>
      </c>
      <c r="E127" s="143">
        <v>0</v>
      </c>
      <c r="F127" s="141" t="s">
        <v>190</v>
      </c>
      <c r="G127" s="141">
        <v>9</v>
      </c>
      <c r="H127" s="141">
        <v>5</v>
      </c>
      <c r="I127" s="141">
        <v>2023</v>
      </c>
    </row>
    <row r="128" spans="1:9" hidden="1">
      <c r="A128" s="141">
        <v>53730796</v>
      </c>
      <c r="B128" s="142">
        <v>45055</v>
      </c>
      <c r="C128" s="141" t="s">
        <v>189</v>
      </c>
      <c r="D128" s="143">
        <v>150</v>
      </c>
      <c r="E128" s="143">
        <v>0</v>
      </c>
      <c r="F128" s="141" t="s">
        <v>190</v>
      </c>
      <c r="G128" s="141">
        <v>9</v>
      </c>
      <c r="H128" s="141">
        <v>5</v>
      </c>
      <c r="I128" s="141">
        <v>2023</v>
      </c>
    </row>
    <row r="129" spans="1:9" hidden="1">
      <c r="A129" s="141">
        <v>53730807</v>
      </c>
      <c r="B129" s="142">
        <v>45055</v>
      </c>
      <c r="C129" s="141" t="s">
        <v>188</v>
      </c>
      <c r="D129" s="143">
        <v>1</v>
      </c>
      <c r="E129" s="143">
        <v>0</v>
      </c>
      <c r="F129" s="141" t="s">
        <v>190</v>
      </c>
      <c r="G129" s="141">
        <v>9</v>
      </c>
      <c r="H129" s="141">
        <v>5</v>
      </c>
      <c r="I129" s="141">
        <v>2023</v>
      </c>
    </row>
    <row r="130" spans="1:9" hidden="1">
      <c r="A130" s="141">
        <v>53730815</v>
      </c>
      <c r="B130" s="142">
        <v>45055</v>
      </c>
      <c r="C130" s="141" t="s">
        <v>188</v>
      </c>
      <c r="D130" s="143">
        <v>200</v>
      </c>
      <c r="E130" s="143">
        <v>0</v>
      </c>
      <c r="F130" s="141" t="s">
        <v>190</v>
      </c>
      <c r="G130" s="141">
        <v>9</v>
      </c>
      <c r="H130" s="141">
        <v>5</v>
      </c>
      <c r="I130" s="141">
        <v>2023</v>
      </c>
    </row>
    <row r="131" spans="1:9" hidden="1">
      <c r="A131" s="141">
        <v>53730877</v>
      </c>
      <c r="B131" s="142">
        <v>45055</v>
      </c>
      <c r="C131" s="141" t="s">
        <v>188</v>
      </c>
      <c r="D131" s="143">
        <v>20</v>
      </c>
      <c r="E131" s="143">
        <v>0</v>
      </c>
      <c r="F131" s="141" t="s">
        <v>190</v>
      </c>
      <c r="G131" s="141">
        <v>9</v>
      </c>
      <c r="H131" s="141">
        <v>5</v>
      </c>
      <c r="I131" s="141">
        <v>2023</v>
      </c>
    </row>
    <row r="132" spans="1:9" hidden="1">
      <c r="A132" s="141">
        <v>53730937</v>
      </c>
      <c r="B132" s="142">
        <v>45055</v>
      </c>
      <c r="C132" s="141" t="s">
        <v>188</v>
      </c>
      <c r="D132" s="143">
        <v>50</v>
      </c>
      <c r="E132" s="143">
        <v>0</v>
      </c>
      <c r="F132" s="141" t="s">
        <v>190</v>
      </c>
      <c r="G132" s="141">
        <v>9</v>
      </c>
      <c r="H132" s="141">
        <v>5</v>
      </c>
      <c r="I132" s="141">
        <v>2023</v>
      </c>
    </row>
    <row r="133" spans="1:9" hidden="1">
      <c r="A133" s="141">
        <v>53730938</v>
      </c>
      <c r="B133" s="142">
        <v>45055</v>
      </c>
      <c r="C133" s="141" t="s">
        <v>188</v>
      </c>
      <c r="D133" s="143">
        <v>18</v>
      </c>
      <c r="E133" s="143">
        <v>0</v>
      </c>
      <c r="F133" s="141" t="s">
        <v>190</v>
      </c>
      <c r="G133" s="141">
        <v>9</v>
      </c>
      <c r="H133" s="141">
        <v>5</v>
      </c>
      <c r="I133" s="141">
        <v>2023</v>
      </c>
    </row>
    <row r="134" spans="1:9" hidden="1">
      <c r="A134" s="141">
        <v>53730972</v>
      </c>
      <c r="B134" s="142">
        <v>45055</v>
      </c>
      <c r="C134" s="141" t="s">
        <v>188</v>
      </c>
      <c r="D134" s="143">
        <v>450</v>
      </c>
      <c r="E134" s="143">
        <v>0</v>
      </c>
      <c r="F134" s="141" t="s">
        <v>190</v>
      </c>
      <c r="G134" s="141">
        <v>9</v>
      </c>
      <c r="H134" s="141">
        <v>5</v>
      </c>
      <c r="I134" s="141">
        <v>2023</v>
      </c>
    </row>
    <row r="135" spans="1:9">
      <c r="A135" s="141">
        <v>53731001</v>
      </c>
      <c r="B135" s="142">
        <v>45055</v>
      </c>
      <c r="C135" s="141" t="s">
        <v>188</v>
      </c>
      <c r="D135" s="143">
        <v>26</v>
      </c>
      <c r="E135" s="143">
        <v>1</v>
      </c>
      <c r="F135" s="141" t="s">
        <v>190</v>
      </c>
      <c r="G135" s="141">
        <v>9</v>
      </c>
      <c r="H135" s="141">
        <v>5</v>
      </c>
      <c r="I135" s="141">
        <v>2023</v>
      </c>
    </row>
    <row r="136" spans="1:9" hidden="1">
      <c r="A136" s="141">
        <v>53731026</v>
      </c>
      <c r="B136" s="142">
        <v>45055</v>
      </c>
      <c r="C136" s="141" t="s">
        <v>188</v>
      </c>
      <c r="D136" s="143">
        <v>150</v>
      </c>
      <c r="E136" s="143">
        <v>0</v>
      </c>
      <c r="F136" s="141" t="s">
        <v>190</v>
      </c>
      <c r="G136" s="141">
        <v>9</v>
      </c>
      <c r="H136" s="141">
        <v>5</v>
      </c>
      <c r="I136" s="141">
        <v>2023</v>
      </c>
    </row>
    <row r="137" spans="1:9" hidden="1">
      <c r="A137" s="141">
        <v>53731058</v>
      </c>
      <c r="B137" s="142">
        <v>45055</v>
      </c>
      <c r="C137" s="141" t="s">
        <v>188</v>
      </c>
      <c r="D137" s="143">
        <v>150</v>
      </c>
      <c r="E137" s="143">
        <v>0</v>
      </c>
      <c r="F137" s="141" t="s">
        <v>190</v>
      </c>
      <c r="G137" s="141">
        <v>9</v>
      </c>
      <c r="H137" s="141">
        <v>5</v>
      </c>
      <c r="I137" s="141">
        <v>2023</v>
      </c>
    </row>
    <row r="138" spans="1:9" hidden="1">
      <c r="A138" s="141">
        <v>53734873</v>
      </c>
      <c r="B138" s="142">
        <v>45055</v>
      </c>
      <c r="C138" s="141" t="s">
        <v>188</v>
      </c>
      <c r="D138" s="143">
        <v>1000</v>
      </c>
      <c r="E138" s="143">
        <v>0</v>
      </c>
      <c r="F138" s="141" t="s">
        <v>190</v>
      </c>
      <c r="G138" s="141">
        <v>9</v>
      </c>
      <c r="H138" s="141">
        <v>5</v>
      </c>
      <c r="I138" s="141">
        <v>2023</v>
      </c>
    </row>
    <row r="139" spans="1:9" hidden="1">
      <c r="A139" s="141">
        <v>53731078</v>
      </c>
      <c r="B139" s="142">
        <v>45055</v>
      </c>
      <c r="C139" s="141" t="s">
        <v>188</v>
      </c>
      <c r="D139" s="143">
        <v>50</v>
      </c>
      <c r="E139" s="143">
        <v>0</v>
      </c>
      <c r="F139" s="141" t="s">
        <v>190</v>
      </c>
      <c r="G139" s="141">
        <v>9</v>
      </c>
      <c r="H139" s="141">
        <v>5</v>
      </c>
      <c r="I139" s="141">
        <v>2023</v>
      </c>
    </row>
    <row r="140" spans="1:9" hidden="1">
      <c r="A140" s="141">
        <v>53731097</v>
      </c>
      <c r="B140" s="142">
        <v>45055</v>
      </c>
      <c r="C140" s="141" t="s">
        <v>188</v>
      </c>
      <c r="D140" s="143">
        <v>5</v>
      </c>
      <c r="E140" s="143">
        <v>0</v>
      </c>
      <c r="F140" s="141" t="s">
        <v>190</v>
      </c>
      <c r="G140" s="141">
        <v>9</v>
      </c>
      <c r="H140" s="141">
        <v>5</v>
      </c>
      <c r="I140" s="141">
        <v>2023</v>
      </c>
    </row>
    <row r="141" spans="1:9" hidden="1">
      <c r="A141" s="141">
        <v>53731098</v>
      </c>
      <c r="B141" s="142">
        <v>45055</v>
      </c>
      <c r="C141" s="141" t="s">
        <v>189</v>
      </c>
      <c r="D141" s="143">
        <v>50</v>
      </c>
      <c r="E141" s="143">
        <v>0</v>
      </c>
      <c r="F141" s="141" t="s">
        <v>190</v>
      </c>
      <c r="G141" s="141">
        <v>9</v>
      </c>
      <c r="H141" s="141">
        <v>5</v>
      </c>
      <c r="I141" s="141">
        <v>2023</v>
      </c>
    </row>
    <row r="142" spans="1:9" hidden="1">
      <c r="A142" s="141">
        <v>53731115</v>
      </c>
      <c r="B142" s="142">
        <v>45055</v>
      </c>
      <c r="C142" s="141" t="s">
        <v>188</v>
      </c>
      <c r="D142" s="143">
        <v>1</v>
      </c>
      <c r="E142" s="143">
        <v>0</v>
      </c>
      <c r="F142" s="141" t="s">
        <v>190</v>
      </c>
      <c r="G142" s="141">
        <v>9</v>
      </c>
      <c r="H142" s="141">
        <v>5</v>
      </c>
      <c r="I142" s="141">
        <v>2023</v>
      </c>
    </row>
    <row r="143" spans="1:9" hidden="1">
      <c r="A143" s="141">
        <v>53731126</v>
      </c>
      <c r="B143" s="142">
        <v>45055</v>
      </c>
      <c r="C143" s="141" t="s">
        <v>188</v>
      </c>
      <c r="D143" s="143">
        <v>850</v>
      </c>
      <c r="E143" s="143">
        <v>0</v>
      </c>
      <c r="F143" s="141" t="s">
        <v>190</v>
      </c>
      <c r="G143" s="141">
        <v>9</v>
      </c>
      <c r="H143" s="141">
        <v>5</v>
      </c>
      <c r="I143" s="141">
        <v>2023</v>
      </c>
    </row>
    <row r="144" spans="1:9" hidden="1">
      <c r="A144" s="141">
        <v>53731146</v>
      </c>
      <c r="B144" s="142">
        <v>45055</v>
      </c>
      <c r="C144" s="141" t="s">
        <v>188</v>
      </c>
      <c r="D144" s="143">
        <v>500</v>
      </c>
      <c r="E144" s="143">
        <v>0</v>
      </c>
      <c r="F144" s="141" t="s">
        <v>190</v>
      </c>
      <c r="G144" s="141">
        <v>9</v>
      </c>
      <c r="H144" s="141">
        <v>5</v>
      </c>
      <c r="I144" s="141">
        <v>2023</v>
      </c>
    </row>
    <row r="145" spans="1:9" hidden="1">
      <c r="A145" s="141">
        <v>53731209</v>
      </c>
      <c r="B145" s="142">
        <v>45055</v>
      </c>
      <c r="C145" s="141" t="s">
        <v>188</v>
      </c>
      <c r="D145" s="143">
        <v>700</v>
      </c>
      <c r="E145" s="143">
        <v>0</v>
      </c>
      <c r="F145" s="141" t="s">
        <v>190</v>
      </c>
      <c r="G145" s="141">
        <v>9</v>
      </c>
      <c r="H145" s="141">
        <v>5</v>
      </c>
      <c r="I145" s="141">
        <v>2023</v>
      </c>
    </row>
    <row r="146" spans="1:9" hidden="1">
      <c r="A146" s="141">
        <v>53731213</v>
      </c>
      <c r="B146" s="142">
        <v>45055</v>
      </c>
      <c r="C146" s="141" t="s">
        <v>188</v>
      </c>
      <c r="D146" s="143">
        <v>150</v>
      </c>
      <c r="E146" s="143">
        <v>0</v>
      </c>
      <c r="F146" s="141" t="s">
        <v>190</v>
      </c>
      <c r="G146" s="141">
        <v>9</v>
      </c>
      <c r="H146" s="141">
        <v>5</v>
      </c>
      <c r="I146" s="141">
        <v>2023</v>
      </c>
    </row>
    <row r="147" spans="1:9" hidden="1">
      <c r="A147" s="141">
        <v>53731216</v>
      </c>
      <c r="B147" s="142">
        <v>45055</v>
      </c>
      <c r="C147" s="141" t="s">
        <v>188</v>
      </c>
      <c r="D147" s="143">
        <v>350</v>
      </c>
      <c r="E147" s="143">
        <v>0</v>
      </c>
      <c r="F147" s="141" t="s">
        <v>190</v>
      </c>
      <c r="G147" s="141">
        <v>9</v>
      </c>
      <c r="H147" s="141">
        <v>5</v>
      </c>
      <c r="I147" s="141">
        <v>2023</v>
      </c>
    </row>
    <row r="148" spans="1:9" hidden="1">
      <c r="A148" s="141">
        <v>53731233</v>
      </c>
      <c r="B148" s="142">
        <v>45055</v>
      </c>
      <c r="C148" s="141" t="s">
        <v>188</v>
      </c>
      <c r="D148" s="143">
        <v>150</v>
      </c>
      <c r="E148" s="143">
        <v>0</v>
      </c>
      <c r="F148" s="141" t="s">
        <v>190</v>
      </c>
      <c r="G148" s="141">
        <v>9</v>
      </c>
      <c r="H148" s="141">
        <v>5</v>
      </c>
      <c r="I148" s="141">
        <v>2023</v>
      </c>
    </row>
    <row r="149" spans="1:9" hidden="1">
      <c r="A149" s="141">
        <v>53731288</v>
      </c>
      <c r="B149" s="142">
        <v>45055</v>
      </c>
      <c r="C149" s="141" t="s">
        <v>188</v>
      </c>
      <c r="D149" s="143">
        <v>1</v>
      </c>
      <c r="E149" s="143">
        <v>0</v>
      </c>
      <c r="F149" s="141" t="s">
        <v>190</v>
      </c>
      <c r="G149" s="141">
        <v>9</v>
      </c>
      <c r="H149" s="141">
        <v>5</v>
      </c>
      <c r="I149" s="141">
        <v>2023</v>
      </c>
    </row>
    <row r="150" spans="1:9">
      <c r="A150" s="141">
        <v>53731298</v>
      </c>
      <c r="B150" s="142">
        <v>45055</v>
      </c>
      <c r="C150" s="141" t="s">
        <v>188</v>
      </c>
      <c r="D150" s="143">
        <v>1</v>
      </c>
      <c r="E150" s="143">
        <v>1</v>
      </c>
      <c r="F150" s="141" t="s">
        <v>190</v>
      </c>
      <c r="G150" s="141">
        <v>9</v>
      </c>
      <c r="H150" s="141">
        <v>5</v>
      </c>
      <c r="I150" s="141">
        <v>2023</v>
      </c>
    </row>
    <row r="151" spans="1:9" hidden="1">
      <c r="A151" s="141">
        <v>53731304</v>
      </c>
      <c r="B151" s="142">
        <v>45055</v>
      </c>
      <c r="C151" s="141" t="s">
        <v>188</v>
      </c>
      <c r="D151" s="143">
        <v>500</v>
      </c>
      <c r="E151" s="143">
        <v>0</v>
      </c>
      <c r="F151" s="141" t="s">
        <v>190</v>
      </c>
      <c r="G151" s="141">
        <v>9</v>
      </c>
      <c r="H151" s="141">
        <v>5</v>
      </c>
      <c r="I151" s="141">
        <v>2023</v>
      </c>
    </row>
    <row r="152" spans="1:9" hidden="1">
      <c r="A152" s="141">
        <v>53731345</v>
      </c>
      <c r="B152" s="142">
        <v>45055</v>
      </c>
      <c r="C152" s="141" t="s">
        <v>188</v>
      </c>
      <c r="D152" s="143">
        <v>82</v>
      </c>
      <c r="E152" s="143">
        <v>0</v>
      </c>
      <c r="F152" s="141" t="s">
        <v>190</v>
      </c>
      <c r="G152" s="141">
        <v>9</v>
      </c>
      <c r="H152" s="141">
        <v>5</v>
      </c>
      <c r="I152" s="141">
        <v>2023</v>
      </c>
    </row>
    <row r="153" spans="1:9" hidden="1">
      <c r="A153" s="141">
        <v>53731350</v>
      </c>
      <c r="B153" s="142">
        <v>45055</v>
      </c>
      <c r="C153" s="141" t="s">
        <v>188</v>
      </c>
      <c r="D153" s="143">
        <v>50</v>
      </c>
      <c r="E153" s="143">
        <v>0</v>
      </c>
      <c r="F153" s="141" t="s">
        <v>190</v>
      </c>
      <c r="G153" s="141">
        <v>9</v>
      </c>
      <c r="H153" s="141">
        <v>5</v>
      </c>
      <c r="I153" s="141">
        <v>2023</v>
      </c>
    </row>
    <row r="154" spans="1:9" hidden="1">
      <c r="A154" s="141">
        <v>53731351</v>
      </c>
      <c r="B154" s="142">
        <v>45055</v>
      </c>
      <c r="C154" s="141" t="s">
        <v>188</v>
      </c>
      <c r="D154" s="143">
        <v>58</v>
      </c>
      <c r="E154" s="143">
        <v>0</v>
      </c>
      <c r="F154" s="141" t="s">
        <v>190</v>
      </c>
      <c r="G154" s="141">
        <v>9</v>
      </c>
      <c r="H154" s="141">
        <v>5</v>
      </c>
      <c r="I154" s="141">
        <v>2023</v>
      </c>
    </row>
    <row r="155" spans="1:9" hidden="1">
      <c r="A155" s="141">
        <v>53731369</v>
      </c>
      <c r="B155" s="142">
        <v>45055</v>
      </c>
      <c r="C155" s="141" t="s">
        <v>188</v>
      </c>
      <c r="D155" s="143">
        <v>175</v>
      </c>
      <c r="E155" s="143">
        <v>0</v>
      </c>
      <c r="F155" s="141" t="s">
        <v>190</v>
      </c>
      <c r="G155" s="141">
        <v>9</v>
      </c>
      <c r="H155" s="141">
        <v>5</v>
      </c>
      <c r="I155" s="141">
        <v>2023</v>
      </c>
    </row>
    <row r="156" spans="1:9" hidden="1">
      <c r="A156" s="141">
        <v>53731389</v>
      </c>
      <c r="B156" s="142">
        <v>45055</v>
      </c>
      <c r="C156" s="141" t="s">
        <v>188</v>
      </c>
      <c r="D156" s="143">
        <v>400</v>
      </c>
      <c r="E156" s="143">
        <v>0</v>
      </c>
      <c r="F156" s="141" t="s">
        <v>190</v>
      </c>
      <c r="G156" s="141">
        <v>9</v>
      </c>
      <c r="H156" s="141">
        <v>5</v>
      </c>
      <c r="I156" s="141">
        <v>2023</v>
      </c>
    </row>
    <row r="157" spans="1:9" hidden="1">
      <c r="A157" s="141">
        <v>53731390</v>
      </c>
      <c r="B157" s="142">
        <v>45055</v>
      </c>
      <c r="C157" s="141" t="s">
        <v>188</v>
      </c>
      <c r="D157" s="143">
        <v>1550</v>
      </c>
      <c r="E157" s="143">
        <v>0</v>
      </c>
      <c r="F157" s="141" t="s">
        <v>191</v>
      </c>
      <c r="G157" s="141">
        <v>9</v>
      </c>
      <c r="H157" s="141">
        <v>5</v>
      </c>
      <c r="I157" s="141">
        <v>2023</v>
      </c>
    </row>
    <row r="158" spans="1:9" hidden="1">
      <c r="A158" s="141">
        <v>53731402</v>
      </c>
      <c r="B158" s="142">
        <v>45055</v>
      </c>
      <c r="C158" s="141" t="s">
        <v>188</v>
      </c>
      <c r="D158" s="143">
        <v>910</v>
      </c>
      <c r="E158" s="143">
        <v>0</v>
      </c>
      <c r="F158" s="141" t="s">
        <v>190</v>
      </c>
      <c r="G158" s="141">
        <v>9</v>
      </c>
      <c r="H158" s="141">
        <v>5</v>
      </c>
      <c r="I158" s="141">
        <v>2023</v>
      </c>
    </row>
    <row r="159" spans="1:9" hidden="1">
      <c r="A159" s="141">
        <v>53731564</v>
      </c>
      <c r="B159" s="142">
        <v>45055</v>
      </c>
      <c r="C159" s="141" t="s">
        <v>188</v>
      </c>
      <c r="D159" s="143">
        <v>200</v>
      </c>
      <c r="E159" s="143">
        <v>0</v>
      </c>
      <c r="F159" s="141" t="s">
        <v>190</v>
      </c>
      <c r="G159" s="141">
        <v>9</v>
      </c>
      <c r="H159" s="141">
        <v>5</v>
      </c>
      <c r="I159" s="141">
        <v>2023</v>
      </c>
    </row>
    <row r="160" spans="1:9" hidden="1">
      <c r="A160" s="141">
        <v>53731617</v>
      </c>
      <c r="B160" s="142">
        <v>45055</v>
      </c>
      <c r="C160" s="141" t="s">
        <v>188</v>
      </c>
      <c r="D160" s="143">
        <v>45</v>
      </c>
      <c r="E160" s="143">
        <v>0</v>
      </c>
      <c r="F160" s="141" t="s">
        <v>190</v>
      </c>
      <c r="G160" s="141">
        <v>9</v>
      </c>
      <c r="H160" s="141">
        <v>5</v>
      </c>
      <c r="I160" s="141">
        <v>2023</v>
      </c>
    </row>
    <row r="161" spans="1:9" hidden="1">
      <c r="A161" s="141">
        <v>53731623</v>
      </c>
      <c r="B161" s="142">
        <v>45055</v>
      </c>
      <c r="C161" s="141" t="s">
        <v>189</v>
      </c>
      <c r="D161" s="143">
        <v>50</v>
      </c>
      <c r="E161" s="143">
        <v>0</v>
      </c>
      <c r="F161" s="141" t="s">
        <v>190</v>
      </c>
      <c r="G161" s="141">
        <v>9</v>
      </c>
      <c r="H161" s="141">
        <v>5</v>
      </c>
      <c r="I161" s="141">
        <v>2023</v>
      </c>
    </row>
    <row r="162" spans="1:9" hidden="1">
      <c r="A162" s="141">
        <v>53731646</v>
      </c>
      <c r="B162" s="142">
        <v>45055</v>
      </c>
      <c r="C162" s="141" t="s">
        <v>188</v>
      </c>
      <c r="D162" s="143">
        <v>1900</v>
      </c>
      <c r="E162" s="143">
        <v>0</v>
      </c>
      <c r="F162" s="141" t="s">
        <v>191</v>
      </c>
      <c r="G162" s="141">
        <v>9</v>
      </c>
      <c r="H162" s="141">
        <v>5</v>
      </c>
      <c r="I162" s="141">
        <v>2023</v>
      </c>
    </row>
    <row r="163" spans="1:9" hidden="1">
      <c r="A163" s="141">
        <v>53731697</v>
      </c>
      <c r="B163" s="142">
        <v>45055</v>
      </c>
      <c r="C163" s="141" t="s">
        <v>188</v>
      </c>
      <c r="D163" s="143">
        <v>250</v>
      </c>
      <c r="E163" s="143">
        <v>0</v>
      </c>
      <c r="F163" s="141" t="s">
        <v>190</v>
      </c>
      <c r="G163" s="141">
        <v>9</v>
      </c>
      <c r="H163" s="141">
        <v>5</v>
      </c>
      <c r="I163" s="141">
        <v>2023</v>
      </c>
    </row>
    <row r="164" spans="1:9" hidden="1">
      <c r="A164" s="141">
        <v>53731718</v>
      </c>
      <c r="B164" s="142">
        <v>45055</v>
      </c>
      <c r="C164" s="141" t="s">
        <v>188</v>
      </c>
      <c r="D164" s="143">
        <v>250</v>
      </c>
      <c r="E164" s="143">
        <v>0</v>
      </c>
      <c r="F164" s="141" t="s">
        <v>190</v>
      </c>
      <c r="G164" s="141">
        <v>9</v>
      </c>
      <c r="H164" s="141">
        <v>5</v>
      </c>
      <c r="I164" s="141">
        <v>2023</v>
      </c>
    </row>
    <row r="165" spans="1:9" hidden="1">
      <c r="A165" s="141">
        <v>53731721</v>
      </c>
      <c r="B165" s="142">
        <v>45055</v>
      </c>
      <c r="C165" s="141" t="s">
        <v>188</v>
      </c>
      <c r="D165" s="143">
        <v>162</v>
      </c>
      <c r="E165" s="143">
        <v>0</v>
      </c>
      <c r="F165" s="141" t="s">
        <v>190</v>
      </c>
      <c r="G165" s="141">
        <v>9</v>
      </c>
      <c r="H165" s="141">
        <v>5</v>
      </c>
      <c r="I165" s="141">
        <v>2023</v>
      </c>
    </row>
    <row r="166" spans="1:9" hidden="1">
      <c r="A166" s="141">
        <v>53731752</v>
      </c>
      <c r="B166" s="142">
        <v>45055</v>
      </c>
      <c r="C166" s="141" t="s">
        <v>188</v>
      </c>
      <c r="D166" s="143">
        <v>50</v>
      </c>
      <c r="E166" s="143">
        <v>0</v>
      </c>
      <c r="F166" s="141" t="s">
        <v>190</v>
      </c>
      <c r="G166" s="141">
        <v>9</v>
      </c>
      <c r="H166" s="141">
        <v>5</v>
      </c>
      <c r="I166" s="141">
        <v>2023</v>
      </c>
    </row>
    <row r="167" spans="1:9" hidden="1">
      <c r="A167" s="141">
        <v>53731817</v>
      </c>
      <c r="B167" s="142">
        <v>45055</v>
      </c>
      <c r="C167" s="141" t="s">
        <v>188</v>
      </c>
      <c r="D167" s="143">
        <v>300</v>
      </c>
      <c r="E167" s="143">
        <v>0</v>
      </c>
      <c r="F167" s="141" t="s">
        <v>190</v>
      </c>
      <c r="G167" s="141">
        <v>9</v>
      </c>
      <c r="H167" s="141">
        <v>5</v>
      </c>
      <c r="I167" s="141">
        <v>2023</v>
      </c>
    </row>
    <row r="168" spans="1:9" hidden="1">
      <c r="A168" s="141">
        <v>53731826</v>
      </c>
      <c r="B168" s="142">
        <v>45055</v>
      </c>
      <c r="C168" s="141" t="s">
        <v>188</v>
      </c>
      <c r="D168" s="143">
        <v>554</v>
      </c>
      <c r="E168" s="143">
        <v>0</v>
      </c>
      <c r="F168" s="141" t="s">
        <v>190</v>
      </c>
      <c r="G168" s="141">
        <v>9</v>
      </c>
      <c r="H168" s="141">
        <v>5</v>
      </c>
      <c r="I168" s="141">
        <v>2023</v>
      </c>
    </row>
    <row r="169" spans="1:9" hidden="1">
      <c r="A169" s="141">
        <v>53731860</v>
      </c>
      <c r="B169" s="142">
        <v>45055</v>
      </c>
      <c r="C169" s="141" t="s">
        <v>188</v>
      </c>
      <c r="D169" s="143">
        <v>150</v>
      </c>
      <c r="E169" s="143">
        <v>0</v>
      </c>
      <c r="F169" s="141" t="s">
        <v>190</v>
      </c>
      <c r="G169" s="141">
        <v>9</v>
      </c>
      <c r="H169" s="141">
        <v>5</v>
      </c>
      <c r="I169" s="141">
        <v>2023</v>
      </c>
    </row>
    <row r="170" spans="1:9" hidden="1">
      <c r="A170" s="141">
        <v>53731895</v>
      </c>
      <c r="B170" s="142">
        <v>45055</v>
      </c>
      <c r="C170" s="141" t="s">
        <v>188</v>
      </c>
      <c r="D170" s="143">
        <v>150</v>
      </c>
      <c r="E170" s="143">
        <v>0</v>
      </c>
      <c r="F170" s="141" t="s">
        <v>190</v>
      </c>
      <c r="G170" s="141">
        <v>9</v>
      </c>
      <c r="H170" s="141">
        <v>5</v>
      </c>
      <c r="I170" s="141">
        <v>2023</v>
      </c>
    </row>
    <row r="171" spans="1:9" hidden="1">
      <c r="A171" s="141">
        <v>53731896</v>
      </c>
      <c r="B171" s="142">
        <v>45055</v>
      </c>
      <c r="C171" s="141" t="s">
        <v>188</v>
      </c>
      <c r="D171" s="143">
        <v>1</v>
      </c>
      <c r="E171" s="143">
        <v>0</v>
      </c>
      <c r="F171" s="141" t="s">
        <v>190</v>
      </c>
      <c r="G171" s="141">
        <v>9</v>
      </c>
      <c r="H171" s="141">
        <v>5</v>
      </c>
      <c r="I171" s="141">
        <v>2023</v>
      </c>
    </row>
    <row r="172" spans="1:9" hidden="1">
      <c r="A172" s="141">
        <v>53731903</v>
      </c>
      <c r="B172" s="142">
        <v>45055</v>
      </c>
      <c r="C172" s="141" t="s">
        <v>188</v>
      </c>
      <c r="D172" s="143">
        <v>400</v>
      </c>
      <c r="E172" s="143">
        <v>0</v>
      </c>
      <c r="F172" s="141" t="s">
        <v>190</v>
      </c>
      <c r="G172" s="141">
        <v>9</v>
      </c>
      <c r="H172" s="141">
        <v>5</v>
      </c>
      <c r="I172" s="141">
        <v>2023</v>
      </c>
    </row>
    <row r="173" spans="1:9" hidden="1">
      <c r="A173" s="141">
        <v>53731913</v>
      </c>
      <c r="B173" s="142">
        <v>45055</v>
      </c>
      <c r="C173" s="141" t="s">
        <v>188</v>
      </c>
      <c r="D173" s="143">
        <v>1</v>
      </c>
      <c r="E173" s="143">
        <v>0</v>
      </c>
      <c r="F173" s="141" t="s">
        <v>190</v>
      </c>
      <c r="G173" s="141">
        <v>9</v>
      </c>
      <c r="H173" s="141">
        <v>5</v>
      </c>
      <c r="I173" s="141">
        <v>2023</v>
      </c>
    </row>
    <row r="174" spans="1:9" hidden="1">
      <c r="A174" s="141">
        <v>53731916</v>
      </c>
      <c r="B174" s="142">
        <v>45055</v>
      </c>
      <c r="C174" s="141" t="s">
        <v>188</v>
      </c>
      <c r="D174" s="143">
        <v>450</v>
      </c>
      <c r="E174" s="143">
        <v>0</v>
      </c>
      <c r="F174" s="141" t="s">
        <v>190</v>
      </c>
      <c r="G174" s="141">
        <v>9</v>
      </c>
      <c r="H174" s="141">
        <v>5</v>
      </c>
      <c r="I174" s="141">
        <v>2023</v>
      </c>
    </row>
    <row r="175" spans="1:9" hidden="1">
      <c r="A175" s="141">
        <v>53731959</v>
      </c>
      <c r="B175" s="142">
        <v>45055</v>
      </c>
      <c r="C175" s="141" t="s">
        <v>188</v>
      </c>
      <c r="D175" s="143">
        <v>1003</v>
      </c>
      <c r="E175" s="143">
        <v>0</v>
      </c>
      <c r="F175" s="141" t="s">
        <v>191</v>
      </c>
      <c r="G175" s="141">
        <v>9</v>
      </c>
      <c r="H175" s="141">
        <v>5</v>
      </c>
      <c r="I175" s="141">
        <v>2023</v>
      </c>
    </row>
    <row r="176" spans="1:9" hidden="1">
      <c r="A176" s="141">
        <v>53731975</v>
      </c>
      <c r="B176" s="142">
        <v>45055</v>
      </c>
      <c r="C176" s="141" t="s">
        <v>188</v>
      </c>
      <c r="D176" s="143">
        <v>4</v>
      </c>
      <c r="E176" s="143">
        <v>0</v>
      </c>
      <c r="F176" s="141" t="s">
        <v>190</v>
      </c>
      <c r="G176" s="141">
        <v>9</v>
      </c>
      <c r="H176" s="141">
        <v>5</v>
      </c>
      <c r="I176" s="141">
        <v>2023</v>
      </c>
    </row>
    <row r="177" spans="1:9" hidden="1">
      <c r="A177" s="141">
        <v>53732057</v>
      </c>
      <c r="B177" s="142">
        <v>45055</v>
      </c>
      <c r="C177" s="141" t="s">
        <v>189</v>
      </c>
      <c r="D177" s="143">
        <v>52</v>
      </c>
      <c r="E177" s="143">
        <v>0</v>
      </c>
      <c r="F177" s="141" t="s">
        <v>190</v>
      </c>
      <c r="G177" s="141">
        <v>9</v>
      </c>
      <c r="H177" s="141">
        <v>5</v>
      </c>
      <c r="I177" s="141">
        <v>2023</v>
      </c>
    </row>
    <row r="178" spans="1:9" hidden="1">
      <c r="A178" s="141">
        <v>53732066</v>
      </c>
      <c r="B178" s="142">
        <v>45055</v>
      </c>
      <c r="C178" s="141" t="s">
        <v>188</v>
      </c>
      <c r="D178" s="143">
        <v>50</v>
      </c>
      <c r="E178" s="143">
        <v>0</v>
      </c>
      <c r="F178" s="141" t="s">
        <v>190</v>
      </c>
      <c r="G178" s="141">
        <v>9</v>
      </c>
      <c r="H178" s="141">
        <v>5</v>
      </c>
      <c r="I178" s="141">
        <v>2023</v>
      </c>
    </row>
    <row r="179" spans="1:9" hidden="1">
      <c r="A179" s="141">
        <v>53732073</v>
      </c>
      <c r="B179" s="142">
        <v>45055</v>
      </c>
      <c r="C179" s="141" t="s">
        <v>188</v>
      </c>
      <c r="D179" s="143">
        <v>50</v>
      </c>
      <c r="E179" s="143">
        <v>0</v>
      </c>
      <c r="F179" s="141" t="s">
        <v>190</v>
      </c>
      <c r="G179" s="141">
        <v>9</v>
      </c>
      <c r="H179" s="141">
        <v>5</v>
      </c>
      <c r="I179" s="141">
        <v>2023</v>
      </c>
    </row>
    <row r="180" spans="1:9" hidden="1">
      <c r="A180" s="141">
        <v>53732074</v>
      </c>
      <c r="B180" s="142">
        <v>45055</v>
      </c>
      <c r="C180" s="141" t="s">
        <v>188</v>
      </c>
      <c r="D180" s="143">
        <v>50</v>
      </c>
      <c r="E180" s="143">
        <v>0</v>
      </c>
      <c r="F180" s="141" t="s">
        <v>190</v>
      </c>
      <c r="G180" s="141">
        <v>9</v>
      </c>
      <c r="H180" s="141">
        <v>5</v>
      </c>
      <c r="I180" s="141">
        <v>2023</v>
      </c>
    </row>
    <row r="181" spans="1:9" hidden="1">
      <c r="A181" s="141">
        <v>53732106</v>
      </c>
      <c r="B181" s="142">
        <v>45055</v>
      </c>
      <c r="C181" s="141" t="s">
        <v>188</v>
      </c>
      <c r="D181" s="143">
        <v>163</v>
      </c>
      <c r="E181" s="143">
        <v>0</v>
      </c>
      <c r="F181" s="141" t="s">
        <v>190</v>
      </c>
      <c r="G181" s="141">
        <v>9</v>
      </c>
      <c r="H181" s="141">
        <v>5</v>
      </c>
      <c r="I181" s="141">
        <v>2023</v>
      </c>
    </row>
    <row r="182" spans="1:9" hidden="1">
      <c r="A182" s="141">
        <v>53732116</v>
      </c>
      <c r="B182" s="142">
        <v>45055</v>
      </c>
      <c r="C182" s="141" t="s">
        <v>188</v>
      </c>
      <c r="D182" s="143">
        <v>150</v>
      </c>
      <c r="E182" s="143">
        <v>0</v>
      </c>
      <c r="F182" s="141" t="s">
        <v>190</v>
      </c>
      <c r="G182" s="141">
        <v>9</v>
      </c>
      <c r="H182" s="141">
        <v>5</v>
      </c>
      <c r="I182" s="141">
        <v>2023</v>
      </c>
    </row>
    <row r="183" spans="1:9" hidden="1">
      <c r="A183" s="141">
        <v>53732129</v>
      </c>
      <c r="B183" s="142">
        <v>45055</v>
      </c>
      <c r="C183" s="141" t="s">
        <v>188</v>
      </c>
      <c r="D183" s="143">
        <v>51</v>
      </c>
      <c r="E183" s="143">
        <v>0</v>
      </c>
      <c r="F183" s="141" t="s">
        <v>190</v>
      </c>
      <c r="G183" s="141">
        <v>9</v>
      </c>
      <c r="H183" s="141">
        <v>5</v>
      </c>
      <c r="I183" s="141">
        <v>2023</v>
      </c>
    </row>
    <row r="184" spans="1:9" hidden="1">
      <c r="A184" s="141">
        <v>53732147</v>
      </c>
      <c r="B184" s="142">
        <v>45055</v>
      </c>
      <c r="C184" s="141" t="s">
        <v>189</v>
      </c>
      <c r="D184" s="143">
        <v>350</v>
      </c>
      <c r="E184" s="143">
        <v>0</v>
      </c>
      <c r="F184" s="141" t="s">
        <v>190</v>
      </c>
      <c r="G184" s="141">
        <v>9</v>
      </c>
      <c r="H184" s="141">
        <v>5</v>
      </c>
      <c r="I184" s="141">
        <v>2023</v>
      </c>
    </row>
    <row r="185" spans="1:9" hidden="1">
      <c r="A185" s="141">
        <v>53732199</v>
      </c>
      <c r="B185" s="142">
        <v>45055</v>
      </c>
      <c r="C185" s="141" t="s">
        <v>188</v>
      </c>
      <c r="D185" s="143">
        <v>300</v>
      </c>
      <c r="E185" s="143">
        <v>0</v>
      </c>
      <c r="F185" s="141" t="s">
        <v>190</v>
      </c>
      <c r="G185" s="141">
        <v>9</v>
      </c>
      <c r="H185" s="141">
        <v>5</v>
      </c>
      <c r="I185" s="141">
        <v>2023</v>
      </c>
    </row>
    <row r="186" spans="1:9" hidden="1">
      <c r="A186" s="141">
        <v>53732211</v>
      </c>
      <c r="B186" s="142">
        <v>45055</v>
      </c>
      <c r="C186" s="141" t="s">
        <v>188</v>
      </c>
      <c r="D186" s="143">
        <v>319</v>
      </c>
      <c r="E186" s="143">
        <v>0</v>
      </c>
      <c r="F186" s="141" t="s">
        <v>190</v>
      </c>
      <c r="G186" s="141">
        <v>9</v>
      </c>
      <c r="H186" s="141">
        <v>5</v>
      </c>
      <c r="I186" s="141">
        <v>2023</v>
      </c>
    </row>
    <row r="187" spans="1:9" hidden="1">
      <c r="A187" s="141">
        <v>53732227</v>
      </c>
      <c r="B187" s="142">
        <v>45055</v>
      </c>
      <c r="C187" s="141" t="s">
        <v>188</v>
      </c>
      <c r="D187" s="143">
        <v>4</v>
      </c>
      <c r="E187" s="143">
        <v>0</v>
      </c>
      <c r="F187" s="141" t="s">
        <v>190</v>
      </c>
      <c r="G187" s="141">
        <v>9</v>
      </c>
      <c r="H187" s="141">
        <v>5</v>
      </c>
      <c r="I187" s="141">
        <v>2023</v>
      </c>
    </row>
    <row r="188" spans="1:9" hidden="1">
      <c r="A188" s="141">
        <v>53732237</v>
      </c>
      <c r="B188" s="142">
        <v>45055</v>
      </c>
      <c r="C188" s="141" t="s">
        <v>188</v>
      </c>
      <c r="D188" s="143">
        <v>450</v>
      </c>
      <c r="E188" s="143">
        <v>0</v>
      </c>
      <c r="F188" s="141" t="s">
        <v>190</v>
      </c>
      <c r="G188" s="141">
        <v>9</v>
      </c>
      <c r="H188" s="141">
        <v>5</v>
      </c>
      <c r="I188" s="141">
        <v>2023</v>
      </c>
    </row>
    <row r="189" spans="1:9" hidden="1">
      <c r="A189" s="141">
        <v>53732240</v>
      </c>
      <c r="B189" s="142">
        <v>45055</v>
      </c>
      <c r="C189" s="141" t="s">
        <v>188</v>
      </c>
      <c r="D189" s="143">
        <v>50</v>
      </c>
      <c r="E189" s="143">
        <v>0</v>
      </c>
      <c r="F189" s="141" t="s">
        <v>190</v>
      </c>
      <c r="G189" s="141">
        <v>9</v>
      </c>
      <c r="H189" s="141">
        <v>5</v>
      </c>
      <c r="I189" s="141">
        <v>2023</v>
      </c>
    </row>
    <row r="190" spans="1:9" hidden="1">
      <c r="A190" s="141">
        <v>53732244</v>
      </c>
      <c r="B190" s="142">
        <v>45055</v>
      </c>
      <c r="C190" s="141" t="s">
        <v>188</v>
      </c>
      <c r="D190" s="143">
        <v>258</v>
      </c>
      <c r="E190" s="143">
        <v>0</v>
      </c>
      <c r="F190" s="141" t="s">
        <v>190</v>
      </c>
      <c r="G190" s="141">
        <v>9</v>
      </c>
      <c r="H190" s="141">
        <v>5</v>
      </c>
      <c r="I190" s="141">
        <v>2023</v>
      </c>
    </row>
    <row r="191" spans="1:9" hidden="1">
      <c r="A191" s="141">
        <v>53732278</v>
      </c>
      <c r="B191" s="142">
        <v>45055</v>
      </c>
      <c r="C191" s="141" t="s">
        <v>188</v>
      </c>
      <c r="D191" s="143">
        <v>15</v>
      </c>
      <c r="E191" s="143">
        <v>0</v>
      </c>
      <c r="F191" s="141" t="s">
        <v>190</v>
      </c>
      <c r="G191" s="141">
        <v>9</v>
      </c>
      <c r="H191" s="141">
        <v>5</v>
      </c>
      <c r="I191" s="141">
        <v>2023</v>
      </c>
    </row>
    <row r="192" spans="1:9" hidden="1">
      <c r="A192" s="141">
        <v>53732304</v>
      </c>
      <c r="B192" s="142">
        <v>45055</v>
      </c>
      <c r="C192" s="141" t="s">
        <v>188</v>
      </c>
      <c r="D192" s="143">
        <v>112</v>
      </c>
      <c r="E192" s="143">
        <v>0</v>
      </c>
      <c r="F192" s="141" t="s">
        <v>190</v>
      </c>
      <c r="G192" s="141">
        <v>9</v>
      </c>
      <c r="H192" s="141">
        <v>5</v>
      </c>
      <c r="I192" s="141">
        <v>2023</v>
      </c>
    </row>
    <row r="193" spans="1:9" hidden="1">
      <c r="A193" s="141">
        <v>53732318</v>
      </c>
      <c r="B193" s="142">
        <v>45055</v>
      </c>
      <c r="C193" s="141" t="s">
        <v>188</v>
      </c>
      <c r="D193" s="143">
        <v>5</v>
      </c>
      <c r="E193" s="143">
        <v>0</v>
      </c>
      <c r="F193" s="141" t="s">
        <v>190</v>
      </c>
      <c r="G193" s="141">
        <v>9</v>
      </c>
      <c r="H193" s="141">
        <v>5</v>
      </c>
      <c r="I193" s="141">
        <v>2023</v>
      </c>
    </row>
    <row r="194" spans="1:9" hidden="1">
      <c r="A194" s="141">
        <v>53732319</v>
      </c>
      <c r="B194" s="142">
        <v>45055</v>
      </c>
      <c r="C194" s="141" t="s">
        <v>188</v>
      </c>
      <c r="D194" s="143">
        <v>350</v>
      </c>
      <c r="E194" s="143">
        <v>0</v>
      </c>
      <c r="F194" s="141" t="s">
        <v>190</v>
      </c>
      <c r="G194" s="141">
        <v>9</v>
      </c>
      <c r="H194" s="141">
        <v>5</v>
      </c>
      <c r="I194" s="141">
        <v>2023</v>
      </c>
    </row>
    <row r="195" spans="1:9" hidden="1">
      <c r="A195" s="141">
        <v>53732333</v>
      </c>
      <c r="B195" s="142">
        <v>45055</v>
      </c>
      <c r="C195" s="141" t="s">
        <v>188</v>
      </c>
      <c r="D195" s="143">
        <v>2065</v>
      </c>
      <c r="E195" s="143">
        <v>0</v>
      </c>
      <c r="F195" s="141" t="s">
        <v>191</v>
      </c>
      <c r="G195" s="141">
        <v>9</v>
      </c>
      <c r="H195" s="141">
        <v>5</v>
      </c>
      <c r="I195" s="141">
        <v>2023</v>
      </c>
    </row>
    <row r="196" spans="1:9" hidden="1">
      <c r="A196" s="141">
        <v>53732338</v>
      </c>
      <c r="B196" s="142">
        <v>45055</v>
      </c>
      <c r="C196" s="141" t="s">
        <v>188</v>
      </c>
      <c r="D196" s="143">
        <v>7</v>
      </c>
      <c r="E196" s="143">
        <v>0</v>
      </c>
      <c r="F196" s="141" t="s">
        <v>190</v>
      </c>
      <c r="G196" s="141">
        <v>9</v>
      </c>
      <c r="H196" s="141">
        <v>5</v>
      </c>
      <c r="I196" s="141">
        <v>2023</v>
      </c>
    </row>
    <row r="197" spans="1:9" hidden="1">
      <c r="A197" s="141">
        <v>53732393</v>
      </c>
      <c r="B197" s="142">
        <v>45055</v>
      </c>
      <c r="C197" s="141" t="s">
        <v>188</v>
      </c>
      <c r="D197" s="143">
        <v>2</v>
      </c>
      <c r="E197" s="143">
        <v>0</v>
      </c>
      <c r="F197" s="141" t="s">
        <v>190</v>
      </c>
      <c r="G197" s="141">
        <v>9</v>
      </c>
      <c r="H197" s="141">
        <v>5</v>
      </c>
      <c r="I197" s="141">
        <v>2023</v>
      </c>
    </row>
    <row r="198" spans="1:9" hidden="1">
      <c r="A198" s="141">
        <v>53732397</v>
      </c>
      <c r="B198" s="142">
        <v>45055</v>
      </c>
      <c r="C198" s="141" t="s">
        <v>188</v>
      </c>
      <c r="D198" s="143">
        <v>250</v>
      </c>
      <c r="E198" s="143">
        <v>0</v>
      </c>
      <c r="F198" s="141" t="s">
        <v>190</v>
      </c>
      <c r="G198" s="141">
        <v>9</v>
      </c>
      <c r="H198" s="141">
        <v>5</v>
      </c>
      <c r="I198" s="141">
        <v>2023</v>
      </c>
    </row>
    <row r="199" spans="1:9" hidden="1">
      <c r="A199" s="141">
        <v>53732431</v>
      </c>
      <c r="B199" s="142">
        <v>45055</v>
      </c>
      <c r="C199" s="141" t="s">
        <v>188</v>
      </c>
      <c r="D199" s="143">
        <v>3</v>
      </c>
      <c r="E199" s="143">
        <v>0</v>
      </c>
      <c r="F199" s="141" t="s">
        <v>190</v>
      </c>
      <c r="G199" s="141">
        <v>9</v>
      </c>
      <c r="H199" s="141">
        <v>5</v>
      </c>
      <c r="I199" s="141">
        <v>2023</v>
      </c>
    </row>
    <row r="200" spans="1:9" hidden="1">
      <c r="A200" s="141">
        <v>53732436</v>
      </c>
      <c r="B200" s="142">
        <v>45055</v>
      </c>
      <c r="C200" s="141" t="s">
        <v>188</v>
      </c>
      <c r="D200" s="143">
        <v>2</v>
      </c>
      <c r="E200" s="143">
        <v>0</v>
      </c>
      <c r="F200" s="141" t="s">
        <v>190</v>
      </c>
      <c r="G200" s="141">
        <v>9</v>
      </c>
      <c r="H200" s="141">
        <v>5</v>
      </c>
      <c r="I200" s="141">
        <v>2023</v>
      </c>
    </row>
    <row r="201" spans="1:9" hidden="1">
      <c r="A201" s="141">
        <v>53732465</v>
      </c>
      <c r="B201" s="142">
        <v>45055</v>
      </c>
      <c r="C201" s="141" t="s">
        <v>188</v>
      </c>
      <c r="D201" s="143">
        <v>550</v>
      </c>
      <c r="E201" s="143">
        <v>0</v>
      </c>
      <c r="F201" s="141" t="s">
        <v>190</v>
      </c>
      <c r="G201" s="141">
        <v>9</v>
      </c>
      <c r="H201" s="141">
        <v>5</v>
      </c>
      <c r="I201" s="141">
        <v>2023</v>
      </c>
    </row>
    <row r="202" spans="1:9" hidden="1">
      <c r="A202" s="141">
        <v>53732469</v>
      </c>
      <c r="B202" s="142">
        <v>45055</v>
      </c>
      <c r="C202" s="141" t="s">
        <v>188</v>
      </c>
      <c r="D202" s="143">
        <v>3</v>
      </c>
      <c r="E202" s="143">
        <v>0</v>
      </c>
      <c r="F202" s="141" t="s">
        <v>190</v>
      </c>
      <c r="G202" s="141">
        <v>9</v>
      </c>
      <c r="H202" s="141">
        <v>5</v>
      </c>
      <c r="I202" s="141">
        <v>2023</v>
      </c>
    </row>
    <row r="203" spans="1:9" hidden="1">
      <c r="A203" s="141">
        <v>53732473</v>
      </c>
      <c r="B203" s="142">
        <v>45055</v>
      </c>
      <c r="C203" s="141" t="s">
        <v>188</v>
      </c>
      <c r="D203" s="143">
        <v>1</v>
      </c>
      <c r="E203" s="143">
        <v>0</v>
      </c>
      <c r="F203" s="141" t="s">
        <v>190</v>
      </c>
      <c r="G203" s="141">
        <v>9</v>
      </c>
      <c r="H203" s="141">
        <v>5</v>
      </c>
      <c r="I203" s="141">
        <v>2023</v>
      </c>
    </row>
    <row r="204" spans="1:9" hidden="1">
      <c r="A204" s="141">
        <v>53732528</v>
      </c>
      <c r="B204" s="142">
        <v>45055</v>
      </c>
      <c r="C204" s="141" t="s">
        <v>188</v>
      </c>
      <c r="D204" s="143">
        <v>150</v>
      </c>
      <c r="E204" s="143">
        <v>0</v>
      </c>
      <c r="F204" s="141" t="s">
        <v>190</v>
      </c>
      <c r="G204" s="141">
        <v>9</v>
      </c>
      <c r="H204" s="141">
        <v>5</v>
      </c>
      <c r="I204" s="141">
        <v>2023</v>
      </c>
    </row>
    <row r="205" spans="1:9" hidden="1">
      <c r="A205" s="141">
        <v>53732628</v>
      </c>
      <c r="B205" s="142">
        <v>45055</v>
      </c>
      <c r="C205" s="141" t="s">
        <v>188</v>
      </c>
      <c r="D205" s="143">
        <v>2</v>
      </c>
      <c r="E205" s="143">
        <v>0</v>
      </c>
      <c r="F205" s="141" t="s">
        <v>190</v>
      </c>
      <c r="G205" s="141">
        <v>9</v>
      </c>
      <c r="H205" s="141">
        <v>5</v>
      </c>
      <c r="I205" s="141">
        <v>2023</v>
      </c>
    </row>
    <row r="206" spans="1:9" hidden="1">
      <c r="A206" s="141">
        <v>53732630</v>
      </c>
      <c r="B206" s="142">
        <v>45055</v>
      </c>
      <c r="C206" s="141" t="s">
        <v>188</v>
      </c>
      <c r="D206" s="143">
        <v>150</v>
      </c>
      <c r="E206" s="143">
        <v>0</v>
      </c>
      <c r="F206" s="141" t="s">
        <v>190</v>
      </c>
      <c r="G206" s="141">
        <v>9</v>
      </c>
      <c r="H206" s="141">
        <v>5</v>
      </c>
      <c r="I206" s="141">
        <v>2023</v>
      </c>
    </row>
    <row r="207" spans="1:9" hidden="1">
      <c r="A207" s="141">
        <v>53732631</v>
      </c>
      <c r="B207" s="142">
        <v>45055</v>
      </c>
      <c r="C207" s="141" t="s">
        <v>188</v>
      </c>
      <c r="D207" s="143">
        <v>2500</v>
      </c>
      <c r="E207" s="143">
        <v>0</v>
      </c>
      <c r="F207" s="141" t="s">
        <v>191</v>
      </c>
      <c r="G207" s="141">
        <v>9</v>
      </c>
      <c r="H207" s="141">
        <v>5</v>
      </c>
      <c r="I207" s="141">
        <v>2023</v>
      </c>
    </row>
    <row r="208" spans="1:9" hidden="1">
      <c r="A208" s="141">
        <v>53732653</v>
      </c>
      <c r="B208" s="142">
        <v>45055</v>
      </c>
      <c r="C208" s="141" t="s">
        <v>189</v>
      </c>
      <c r="D208" s="143">
        <v>50</v>
      </c>
      <c r="E208" s="143">
        <v>0</v>
      </c>
      <c r="F208" s="141" t="s">
        <v>190</v>
      </c>
      <c r="G208" s="141">
        <v>9</v>
      </c>
      <c r="H208" s="141">
        <v>5</v>
      </c>
      <c r="I208" s="141">
        <v>2023</v>
      </c>
    </row>
    <row r="209" spans="1:9" hidden="1">
      <c r="A209" s="141">
        <v>53732654</v>
      </c>
      <c r="B209" s="142">
        <v>45055</v>
      </c>
      <c r="C209" s="141" t="s">
        <v>189</v>
      </c>
      <c r="D209" s="143">
        <v>50</v>
      </c>
      <c r="E209" s="143">
        <v>0</v>
      </c>
      <c r="F209" s="141" t="s">
        <v>190</v>
      </c>
      <c r="G209" s="141">
        <v>9</v>
      </c>
      <c r="H209" s="141">
        <v>5</v>
      </c>
      <c r="I209" s="141">
        <v>2023</v>
      </c>
    </row>
    <row r="210" spans="1:9" hidden="1">
      <c r="A210" s="141">
        <v>53732656</v>
      </c>
      <c r="B210" s="142">
        <v>45055</v>
      </c>
      <c r="C210" s="141" t="s">
        <v>189</v>
      </c>
      <c r="D210" s="143">
        <v>150</v>
      </c>
      <c r="E210" s="143">
        <v>0</v>
      </c>
      <c r="F210" s="141" t="s">
        <v>190</v>
      </c>
      <c r="G210" s="141">
        <v>9</v>
      </c>
      <c r="H210" s="141">
        <v>5</v>
      </c>
      <c r="I210" s="141">
        <v>2023</v>
      </c>
    </row>
    <row r="211" spans="1:9" hidden="1">
      <c r="A211" s="141">
        <v>53732667</v>
      </c>
      <c r="B211" s="142">
        <v>45055</v>
      </c>
      <c r="C211" s="141" t="s">
        <v>188</v>
      </c>
      <c r="D211" s="143">
        <v>75</v>
      </c>
      <c r="E211" s="143">
        <v>0</v>
      </c>
      <c r="F211" s="141" t="s">
        <v>190</v>
      </c>
      <c r="G211" s="141">
        <v>9</v>
      </c>
      <c r="H211" s="141">
        <v>5</v>
      </c>
      <c r="I211" s="141">
        <v>2023</v>
      </c>
    </row>
    <row r="212" spans="1:9" hidden="1">
      <c r="A212" s="141">
        <v>53732708</v>
      </c>
      <c r="B212" s="142">
        <v>45055</v>
      </c>
      <c r="C212" s="141" t="s">
        <v>188</v>
      </c>
      <c r="D212" s="143">
        <v>252</v>
      </c>
      <c r="E212" s="143">
        <v>0</v>
      </c>
      <c r="F212" s="141" t="s">
        <v>190</v>
      </c>
      <c r="G212" s="141">
        <v>9</v>
      </c>
      <c r="H212" s="141">
        <v>5</v>
      </c>
      <c r="I212" s="141">
        <v>2023</v>
      </c>
    </row>
    <row r="213" spans="1:9" hidden="1">
      <c r="A213" s="141">
        <v>53732747</v>
      </c>
      <c r="B213" s="142">
        <v>45055</v>
      </c>
      <c r="C213" s="141" t="s">
        <v>188</v>
      </c>
      <c r="D213" s="143">
        <v>1</v>
      </c>
      <c r="E213" s="143">
        <v>0</v>
      </c>
      <c r="F213" s="141" t="s">
        <v>190</v>
      </c>
      <c r="G213" s="141">
        <v>9</v>
      </c>
      <c r="H213" s="141">
        <v>5</v>
      </c>
      <c r="I213" s="141">
        <v>2023</v>
      </c>
    </row>
    <row r="214" spans="1:9" hidden="1">
      <c r="A214" s="141">
        <v>53732755</v>
      </c>
      <c r="B214" s="142">
        <v>45055</v>
      </c>
      <c r="C214" s="141" t="s">
        <v>188</v>
      </c>
      <c r="D214" s="143">
        <v>1</v>
      </c>
      <c r="E214" s="143">
        <v>0</v>
      </c>
      <c r="F214" s="141" t="s">
        <v>190</v>
      </c>
      <c r="G214" s="141">
        <v>9</v>
      </c>
      <c r="H214" s="141">
        <v>5</v>
      </c>
      <c r="I214" s="141">
        <v>2023</v>
      </c>
    </row>
    <row r="215" spans="1:9" hidden="1">
      <c r="A215" s="141">
        <v>53732766</v>
      </c>
      <c r="B215" s="142">
        <v>45055</v>
      </c>
      <c r="C215" s="141" t="s">
        <v>188</v>
      </c>
      <c r="D215" s="143">
        <v>466</v>
      </c>
      <c r="E215" s="143">
        <v>0</v>
      </c>
      <c r="F215" s="141" t="s">
        <v>190</v>
      </c>
      <c r="G215" s="141">
        <v>9</v>
      </c>
      <c r="H215" s="141">
        <v>5</v>
      </c>
      <c r="I215" s="141">
        <v>2023</v>
      </c>
    </row>
    <row r="216" spans="1:9" hidden="1">
      <c r="A216" s="141">
        <v>53732810</v>
      </c>
      <c r="B216" s="142">
        <v>45055</v>
      </c>
      <c r="C216" s="141" t="s">
        <v>188</v>
      </c>
      <c r="D216" s="143">
        <v>2</v>
      </c>
      <c r="E216" s="143">
        <v>0</v>
      </c>
      <c r="F216" s="141" t="s">
        <v>190</v>
      </c>
      <c r="G216" s="141">
        <v>9</v>
      </c>
      <c r="H216" s="141">
        <v>5</v>
      </c>
      <c r="I216" s="141">
        <v>2023</v>
      </c>
    </row>
    <row r="217" spans="1:9" hidden="1">
      <c r="A217" s="141">
        <v>53732830</v>
      </c>
      <c r="B217" s="142">
        <v>45055</v>
      </c>
      <c r="C217" s="141" t="s">
        <v>188</v>
      </c>
      <c r="D217" s="143">
        <v>1810</v>
      </c>
      <c r="E217" s="143">
        <v>0</v>
      </c>
      <c r="F217" s="141" t="s">
        <v>191</v>
      </c>
      <c r="G217" s="141">
        <v>9</v>
      </c>
      <c r="H217" s="141">
        <v>5</v>
      </c>
      <c r="I217" s="141">
        <v>2023</v>
      </c>
    </row>
    <row r="218" spans="1:9" hidden="1">
      <c r="A218" s="141">
        <v>53732836</v>
      </c>
      <c r="B218" s="142">
        <v>45055</v>
      </c>
      <c r="C218" s="141" t="s">
        <v>188</v>
      </c>
      <c r="D218" s="143">
        <v>150</v>
      </c>
      <c r="E218" s="143">
        <v>0</v>
      </c>
      <c r="F218" s="141" t="s">
        <v>190</v>
      </c>
      <c r="G218" s="141">
        <v>9</v>
      </c>
      <c r="H218" s="141">
        <v>5</v>
      </c>
      <c r="I218" s="141">
        <v>2023</v>
      </c>
    </row>
    <row r="219" spans="1:9" hidden="1">
      <c r="A219" s="141">
        <v>53732869</v>
      </c>
      <c r="B219" s="142">
        <v>45055</v>
      </c>
      <c r="C219" s="141" t="s">
        <v>188</v>
      </c>
      <c r="D219" s="143">
        <v>25</v>
      </c>
      <c r="E219" s="143">
        <v>0</v>
      </c>
      <c r="F219" s="141" t="s">
        <v>190</v>
      </c>
      <c r="G219" s="141">
        <v>9</v>
      </c>
      <c r="H219" s="141">
        <v>5</v>
      </c>
      <c r="I219" s="141">
        <v>2023</v>
      </c>
    </row>
    <row r="220" spans="1:9" hidden="1">
      <c r="A220" s="141">
        <v>53732882</v>
      </c>
      <c r="B220" s="142">
        <v>45055</v>
      </c>
      <c r="C220" s="141" t="s">
        <v>188</v>
      </c>
      <c r="D220" s="143">
        <v>4</v>
      </c>
      <c r="E220" s="143">
        <v>0</v>
      </c>
      <c r="F220" s="141" t="s">
        <v>190</v>
      </c>
      <c r="G220" s="141">
        <v>9</v>
      </c>
      <c r="H220" s="141">
        <v>5</v>
      </c>
      <c r="I220" s="141">
        <v>2023</v>
      </c>
    </row>
    <row r="221" spans="1:9" hidden="1">
      <c r="A221" s="141">
        <v>53732896</v>
      </c>
      <c r="B221" s="142">
        <v>45055</v>
      </c>
      <c r="C221" s="141" t="s">
        <v>188</v>
      </c>
      <c r="D221" s="143">
        <v>9</v>
      </c>
      <c r="E221" s="143">
        <v>0</v>
      </c>
      <c r="F221" s="141" t="s">
        <v>190</v>
      </c>
      <c r="G221" s="141">
        <v>9</v>
      </c>
      <c r="H221" s="141">
        <v>5</v>
      </c>
      <c r="I221" s="141">
        <v>2023</v>
      </c>
    </row>
    <row r="222" spans="1:9" hidden="1">
      <c r="A222" s="141">
        <v>53732994</v>
      </c>
      <c r="B222" s="142">
        <v>45055</v>
      </c>
      <c r="C222" s="141" t="s">
        <v>188</v>
      </c>
      <c r="D222" s="143">
        <v>1</v>
      </c>
      <c r="E222" s="143">
        <v>0</v>
      </c>
      <c r="F222" s="141" t="s">
        <v>190</v>
      </c>
      <c r="G222" s="141">
        <v>9</v>
      </c>
      <c r="H222" s="141">
        <v>5</v>
      </c>
      <c r="I222" s="141">
        <v>2023</v>
      </c>
    </row>
    <row r="223" spans="1:9" hidden="1">
      <c r="A223" s="141">
        <v>53733037</v>
      </c>
      <c r="B223" s="142">
        <v>45055</v>
      </c>
      <c r="C223" s="141" t="s">
        <v>188</v>
      </c>
      <c r="D223" s="143">
        <v>830</v>
      </c>
      <c r="E223" s="143">
        <v>0</v>
      </c>
      <c r="F223" s="141" t="s">
        <v>190</v>
      </c>
      <c r="G223" s="141">
        <v>9</v>
      </c>
      <c r="H223" s="141">
        <v>5</v>
      </c>
      <c r="I223" s="141">
        <v>2023</v>
      </c>
    </row>
    <row r="224" spans="1:9" hidden="1">
      <c r="A224" s="141">
        <v>53733103</v>
      </c>
      <c r="B224" s="142">
        <v>45055</v>
      </c>
      <c r="C224" s="141" t="s">
        <v>188</v>
      </c>
      <c r="D224" s="143">
        <v>100</v>
      </c>
      <c r="E224" s="143">
        <v>0</v>
      </c>
      <c r="F224" s="141" t="s">
        <v>190</v>
      </c>
      <c r="G224" s="141">
        <v>9</v>
      </c>
      <c r="H224" s="141">
        <v>5</v>
      </c>
      <c r="I224" s="141">
        <v>2023</v>
      </c>
    </row>
    <row r="225" spans="1:9" hidden="1">
      <c r="A225" s="141">
        <v>53733107</v>
      </c>
      <c r="B225" s="142">
        <v>45055</v>
      </c>
      <c r="C225" s="141" t="s">
        <v>188</v>
      </c>
      <c r="D225" s="143">
        <v>250</v>
      </c>
      <c r="E225" s="143">
        <v>0</v>
      </c>
      <c r="F225" s="141" t="s">
        <v>190</v>
      </c>
      <c r="G225" s="141">
        <v>9</v>
      </c>
      <c r="H225" s="141">
        <v>5</v>
      </c>
      <c r="I225" s="141">
        <v>2023</v>
      </c>
    </row>
    <row r="226" spans="1:9" hidden="1">
      <c r="A226" s="141">
        <v>53733111</v>
      </c>
      <c r="B226" s="142">
        <v>45055</v>
      </c>
      <c r="C226" s="141" t="s">
        <v>188</v>
      </c>
      <c r="D226" s="143">
        <v>1</v>
      </c>
      <c r="E226" s="143">
        <v>0</v>
      </c>
      <c r="F226" s="141" t="s">
        <v>190</v>
      </c>
      <c r="G226" s="141">
        <v>9</v>
      </c>
      <c r="H226" s="141">
        <v>5</v>
      </c>
      <c r="I226" s="141">
        <v>2023</v>
      </c>
    </row>
    <row r="227" spans="1:9" hidden="1">
      <c r="A227" s="141">
        <v>53733174</v>
      </c>
      <c r="B227" s="142">
        <v>45055</v>
      </c>
      <c r="C227" s="141" t="s">
        <v>188</v>
      </c>
      <c r="D227" s="143">
        <v>600</v>
      </c>
      <c r="E227" s="143">
        <v>0</v>
      </c>
      <c r="F227" s="141" t="s">
        <v>190</v>
      </c>
      <c r="G227" s="141">
        <v>9</v>
      </c>
      <c r="H227" s="141">
        <v>5</v>
      </c>
      <c r="I227" s="141">
        <v>2023</v>
      </c>
    </row>
    <row r="228" spans="1:9" hidden="1">
      <c r="A228" s="141">
        <v>53733179</v>
      </c>
      <c r="B228" s="142">
        <v>45055</v>
      </c>
      <c r="C228" s="141" t="s">
        <v>188</v>
      </c>
      <c r="D228" s="143">
        <v>1164</v>
      </c>
      <c r="E228" s="143">
        <v>0</v>
      </c>
      <c r="F228" s="141" t="s">
        <v>191</v>
      </c>
      <c r="G228" s="141">
        <v>9</v>
      </c>
      <c r="H228" s="141">
        <v>5</v>
      </c>
      <c r="I228" s="141">
        <v>2023</v>
      </c>
    </row>
    <row r="229" spans="1:9" hidden="1">
      <c r="A229" s="141">
        <v>53733200</v>
      </c>
      <c r="B229" s="142">
        <v>45055</v>
      </c>
      <c r="C229" s="141" t="s">
        <v>188</v>
      </c>
      <c r="D229" s="143">
        <v>3</v>
      </c>
      <c r="E229" s="143">
        <v>0</v>
      </c>
      <c r="F229" s="141" t="s">
        <v>190</v>
      </c>
      <c r="G229" s="141">
        <v>9</v>
      </c>
      <c r="H229" s="141">
        <v>5</v>
      </c>
      <c r="I229" s="141">
        <v>2023</v>
      </c>
    </row>
    <row r="230" spans="1:9" hidden="1">
      <c r="A230" s="141">
        <v>53733395</v>
      </c>
      <c r="B230" s="142">
        <v>45055</v>
      </c>
      <c r="C230" s="141" t="s">
        <v>189</v>
      </c>
      <c r="D230" s="143">
        <v>150</v>
      </c>
      <c r="E230" s="143">
        <v>0</v>
      </c>
      <c r="F230" s="141" t="s">
        <v>190</v>
      </c>
      <c r="G230" s="141">
        <v>9</v>
      </c>
      <c r="H230" s="141">
        <v>5</v>
      </c>
      <c r="I230" s="141">
        <v>2023</v>
      </c>
    </row>
    <row r="231" spans="1:9" hidden="1">
      <c r="A231" s="141">
        <v>53733396</v>
      </c>
      <c r="B231" s="142">
        <v>45055</v>
      </c>
      <c r="C231" s="141" t="s">
        <v>189</v>
      </c>
      <c r="D231" s="143">
        <v>50</v>
      </c>
      <c r="E231" s="143">
        <v>0</v>
      </c>
      <c r="F231" s="141" t="s">
        <v>190</v>
      </c>
      <c r="G231" s="141">
        <v>9</v>
      </c>
      <c r="H231" s="141">
        <v>5</v>
      </c>
      <c r="I231" s="141">
        <v>2023</v>
      </c>
    </row>
    <row r="232" spans="1:9" hidden="1">
      <c r="A232" s="141">
        <v>53733401</v>
      </c>
      <c r="B232" s="142">
        <v>45055</v>
      </c>
      <c r="C232" s="141" t="s">
        <v>188</v>
      </c>
      <c r="D232" s="143">
        <v>151</v>
      </c>
      <c r="E232" s="143">
        <v>0</v>
      </c>
      <c r="F232" s="141" t="s">
        <v>190</v>
      </c>
      <c r="G232" s="141">
        <v>9</v>
      </c>
      <c r="H232" s="141">
        <v>5</v>
      </c>
      <c r="I232" s="141">
        <v>2023</v>
      </c>
    </row>
    <row r="233" spans="1:9">
      <c r="A233" s="141">
        <v>53733523</v>
      </c>
      <c r="B233" s="142">
        <v>45055</v>
      </c>
      <c r="C233" s="141" t="s">
        <v>188</v>
      </c>
      <c r="D233" s="143">
        <v>1063</v>
      </c>
      <c r="E233" s="143">
        <v>1</v>
      </c>
      <c r="F233" s="141" t="s">
        <v>191</v>
      </c>
      <c r="G233" s="141">
        <v>9</v>
      </c>
      <c r="H233" s="141">
        <v>5</v>
      </c>
      <c r="I233" s="141">
        <v>2023</v>
      </c>
    </row>
    <row r="234" spans="1:9">
      <c r="A234" s="141">
        <v>53733572</v>
      </c>
      <c r="B234" s="142">
        <v>45055</v>
      </c>
      <c r="C234" s="141" t="s">
        <v>188</v>
      </c>
      <c r="D234" s="143">
        <v>2</v>
      </c>
      <c r="E234" s="143">
        <v>1</v>
      </c>
      <c r="F234" s="141" t="s">
        <v>190</v>
      </c>
      <c r="G234" s="141">
        <v>9</v>
      </c>
      <c r="H234" s="141">
        <v>5</v>
      </c>
      <c r="I234" s="141">
        <v>2023</v>
      </c>
    </row>
    <row r="235" spans="1:9" hidden="1">
      <c r="A235" s="141">
        <v>53733601</v>
      </c>
      <c r="B235" s="142">
        <v>45055</v>
      </c>
      <c r="C235" s="141" t="s">
        <v>188</v>
      </c>
      <c r="D235" s="143">
        <v>2</v>
      </c>
      <c r="E235" s="143">
        <v>0</v>
      </c>
      <c r="F235" s="141" t="s">
        <v>190</v>
      </c>
      <c r="G235" s="141">
        <v>9</v>
      </c>
      <c r="H235" s="141">
        <v>5</v>
      </c>
      <c r="I235" s="141">
        <v>2023</v>
      </c>
    </row>
    <row r="236" spans="1:9" hidden="1">
      <c r="A236" s="141">
        <v>53733636</v>
      </c>
      <c r="B236" s="142">
        <v>45055</v>
      </c>
      <c r="C236" s="141" t="s">
        <v>188</v>
      </c>
      <c r="D236" s="143">
        <v>150</v>
      </c>
      <c r="E236" s="143">
        <v>0</v>
      </c>
      <c r="F236" s="141" t="s">
        <v>190</v>
      </c>
      <c r="G236" s="141">
        <v>9</v>
      </c>
      <c r="H236" s="141">
        <v>5</v>
      </c>
      <c r="I236" s="141">
        <v>2023</v>
      </c>
    </row>
    <row r="237" spans="1:9" hidden="1">
      <c r="A237" s="141">
        <v>53733687</v>
      </c>
      <c r="B237" s="142">
        <v>45055</v>
      </c>
      <c r="C237" s="141" t="s">
        <v>188</v>
      </c>
      <c r="D237" s="143">
        <v>100</v>
      </c>
      <c r="E237" s="143">
        <v>0</v>
      </c>
      <c r="F237" s="141" t="s">
        <v>190</v>
      </c>
      <c r="G237" s="141">
        <v>9</v>
      </c>
      <c r="H237" s="141">
        <v>5</v>
      </c>
      <c r="I237" s="141">
        <v>2023</v>
      </c>
    </row>
    <row r="238" spans="1:9" hidden="1">
      <c r="A238" s="141">
        <v>53733697</v>
      </c>
      <c r="B238" s="142">
        <v>45055</v>
      </c>
      <c r="C238" s="141" t="s">
        <v>188</v>
      </c>
      <c r="D238" s="143">
        <v>780</v>
      </c>
      <c r="E238" s="143">
        <v>0</v>
      </c>
      <c r="F238" s="141" t="s">
        <v>190</v>
      </c>
      <c r="G238" s="141">
        <v>9</v>
      </c>
      <c r="H238" s="141">
        <v>5</v>
      </c>
      <c r="I238" s="141">
        <v>2023</v>
      </c>
    </row>
    <row r="239" spans="1:9" hidden="1">
      <c r="A239" s="141">
        <v>53733706</v>
      </c>
      <c r="B239" s="142">
        <v>45055</v>
      </c>
      <c r="C239" s="141" t="s">
        <v>188</v>
      </c>
      <c r="D239" s="143">
        <v>350</v>
      </c>
      <c r="E239" s="143">
        <v>0</v>
      </c>
      <c r="F239" s="141" t="s">
        <v>190</v>
      </c>
      <c r="G239" s="141">
        <v>9</v>
      </c>
      <c r="H239" s="141">
        <v>5</v>
      </c>
      <c r="I239" s="141">
        <v>2023</v>
      </c>
    </row>
    <row r="240" spans="1:9" hidden="1">
      <c r="A240" s="141">
        <v>53733718</v>
      </c>
      <c r="B240" s="142">
        <v>45055</v>
      </c>
      <c r="C240" s="141" t="s">
        <v>188</v>
      </c>
      <c r="D240" s="143">
        <v>150</v>
      </c>
      <c r="E240" s="143">
        <v>0</v>
      </c>
      <c r="F240" s="141" t="s">
        <v>190</v>
      </c>
      <c r="G240" s="141">
        <v>9</v>
      </c>
      <c r="H240" s="141">
        <v>5</v>
      </c>
      <c r="I240" s="141">
        <v>2023</v>
      </c>
    </row>
    <row r="241" spans="1:9" hidden="1">
      <c r="A241" s="141">
        <v>53733741</v>
      </c>
      <c r="B241" s="142">
        <v>45055</v>
      </c>
      <c r="C241" s="141" t="s">
        <v>188</v>
      </c>
      <c r="D241" s="143">
        <v>6</v>
      </c>
      <c r="E241" s="143">
        <v>0</v>
      </c>
      <c r="F241" s="141" t="s">
        <v>190</v>
      </c>
      <c r="G241" s="141">
        <v>9</v>
      </c>
      <c r="H241" s="141">
        <v>5</v>
      </c>
      <c r="I241" s="141">
        <v>2023</v>
      </c>
    </row>
    <row r="242" spans="1:9" hidden="1">
      <c r="A242" s="141">
        <v>53733744</v>
      </c>
      <c r="B242" s="142">
        <v>45055</v>
      </c>
      <c r="C242" s="141" t="s">
        <v>188</v>
      </c>
      <c r="D242" s="143">
        <v>7</v>
      </c>
      <c r="E242" s="143">
        <v>0</v>
      </c>
      <c r="F242" s="141" t="s">
        <v>190</v>
      </c>
      <c r="G242" s="141">
        <v>9</v>
      </c>
      <c r="H242" s="141">
        <v>5</v>
      </c>
      <c r="I242" s="141">
        <v>2023</v>
      </c>
    </row>
    <row r="243" spans="1:9" hidden="1">
      <c r="A243" s="141">
        <v>53733753</v>
      </c>
      <c r="B243" s="142">
        <v>45055</v>
      </c>
      <c r="C243" s="141" t="s">
        <v>188</v>
      </c>
      <c r="D243" s="143">
        <v>10</v>
      </c>
      <c r="E243" s="143">
        <v>0</v>
      </c>
      <c r="F243" s="141" t="s">
        <v>190</v>
      </c>
      <c r="G243" s="141">
        <v>9</v>
      </c>
      <c r="H243" s="141">
        <v>5</v>
      </c>
      <c r="I243" s="141">
        <v>2023</v>
      </c>
    </row>
    <row r="244" spans="1:9" hidden="1">
      <c r="A244" s="141">
        <v>53733775</v>
      </c>
      <c r="B244" s="142">
        <v>45055</v>
      </c>
      <c r="C244" s="141" t="s">
        <v>188</v>
      </c>
      <c r="D244" s="143">
        <v>805</v>
      </c>
      <c r="E244" s="143">
        <v>0</v>
      </c>
      <c r="F244" s="141" t="s">
        <v>190</v>
      </c>
      <c r="G244" s="141">
        <v>9</v>
      </c>
      <c r="H244" s="141">
        <v>5</v>
      </c>
      <c r="I244" s="141">
        <v>2023</v>
      </c>
    </row>
    <row r="245" spans="1:9">
      <c r="A245" s="141">
        <v>53733885</v>
      </c>
      <c r="B245" s="142">
        <v>45055</v>
      </c>
      <c r="C245" s="141" t="s">
        <v>188</v>
      </c>
      <c r="D245" s="143">
        <v>1507</v>
      </c>
      <c r="E245" s="143">
        <v>2</v>
      </c>
      <c r="F245" s="141" t="s">
        <v>191</v>
      </c>
      <c r="G245" s="141">
        <v>9</v>
      </c>
      <c r="H245" s="141">
        <v>5</v>
      </c>
      <c r="I245" s="141">
        <v>2023</v>
      </c>
    </row>
    <row r="246" spans="1:9" hidden="1">
      <c r="A246" s="141">
        <v>53733929</v>
      </c>
      <c r="B246" s="142">
        <v>45055</v>
      </c>
      <c r="C246" s="141" t="s">
        <v>188</v>
      </c>
      <c r="D246" s="143">
        <v>5</v>
      </c>
      <c r="E246" s="143">
        <v>0</v>
      </c>
      <c r="F246" s="141" t="s">
        <v>190</v>
      </c>
      <c r="G246" s="141">
        <v>9</v>
      </c>
      <c r="H246" s="141">
        <v>5</v>
      </c>
      <c r="I246" s="141">
        <v>2023</v>
      </c>
    </row>
    <row r="247" spans="1:9" hidden="1">
      <c r="A247" s="141">
        <v>53733934</v>
      </c>
      <c r="B247" s="142">
        <v>45055</v>
      </c>
      <c r="C247" s="141" t="s">
        <v>188</v>
      </c>
      <c r="D247" s="143">
        <v>4</v>
      </c>
      <c r="E247" s="143">
        <v>0</v>
      </c>
      <c r="F247" s="141" t="s">
        <v>190</v>
      </c>
      <c r="G247" s="141">
        <v>9</v>
      </c>
      <c r="H247" s="141">
        <v>5</v>
      </c>
      <c r="I247" s="141">
        <v>2023</v>
      </c>
    </row>
    <row r="248" spans="1:9" hidden="1">
      <c r="A248" s="141">
        <v>53733992</v>
      </c>
      <c r="B248" s="142">
        <v>45055</v>
      </c>
      <c r="C248" s="141" t="s">
        <v>188</v>
      </c>
      <c r="D248" s="143">
        <v>200</v>
      </c>
      <c r="E248" s="143">
        <v>0</v>
      </c>
      <c r="F248" s="141" t="s">
        <v>190</v>
      </c>
      <c r="G248" s="141">
        <v>9</v>
      </c>
      <c r="H248" s="141">
        <v>5</v>
      </c>
      <c r="I248" s="141">
        <v>2023</v>
      </c>
    </row>
    <row r="249" spans="1:9">
      <c r="A249" s="141">
        <v>53734024</v>
      </c>
      <c r="B249" s="142">
        <v>45055</v>
      </c>
      <c r="C249" s="141" t="s">
        <v>188</v>
      </c>
      <c r="D249" s="143">
        <v>8000</v>
      </c>
      <c r="E249" s="143">
        <v>1</v>
      </c>
      <c r="F249" s="141" t="s">
        <v>193</v>
      </c>
      <c r="G249" s="141">
        <v>9</v>
      </c>
      <c r="H249" s="141">
        <v>5</v>
      </c>
      <c r="I249" s="141">
        <v>2023</v>
      </c>
    </row>
    <row r="250" spans="1:9" hidden="1">
      <c r="A250" s="141">
        <v>53734034</v>
      </c>
      <c r="B250" s="142">
        <v>45055</v>
      </c>
      <c r="C250" s="141" t="s">
        <v>189</v>
      </c>
      <c r="D250" s="143">
        <v>150</v>
      </c>
      <c r="E250" s="143">
        <v>0</v>
      </c>
      <c r="F250" s="141" t="s">
        <v>190</v>
      </c>
      <c r="G250" s="141">
        <v>9</v>
      </c>
      <c r="H250" s="141">
        <v>5</v>
      </c>
      <c r="I250" s="141">
        <v>2023</v>
      </c>
    </row>
    <row r="251" spans="1:9" hidden="1">
      <c r="A251" s="141">
        <v>53734035</v>
      </c>
      <c r="B251" s="142">
        <v>45055</v>
      </c>
      <c r="C251" s="141" t="s">
        <v>188</v>
      </c>
      <c r="D251" s="143">
        <v>250</v>
      </c>
      <c r="E251" s="143">
        <v>0</v>
      </c>
      <c r="F251" s="141" t="s">
        <v>190</v>
      </c>
      <c r="G251" s="141">
        <v>9</v>
      </c>
      <c r="H251" s="141">
        <v>5</v>
      </c>
      <c r="I251" s="141">
        <v>2023</v>
      </c>
    </row>
    <row r="252" spans="1:9" hidden="1">
      <c r="A252" s="141">
        <v>53734036</v>
      </c>
      <c r="B252" s="142">
        <v>45055</v>
      </c>
      <c r="C252" s="141" t="s">
        <v>188</v>
      </c>
      <c r="D252" s="143">
        <v>50</v>
      </c>
      <c r="E252" s="143">
        <v>0</v>
      </c>
      <c r="F252" s="141" t="s">
        <v>190</v>
      </c>
      <c r="G252" s="141">
        <v>9</v>
      </c>
      <c r="H252" s="141">
        <v>5</v>
      </c>
      <c r="I252" s="141">
        <v>2023</v>
      </c>
    </row>
    <row r="253" spans="1:9" hidden="1">
      <c r="A253" s="141">
        <v>53734063</v>
      </c>
      <c r="B253" s="142">
        <v>45055</v>
      </c>
      <c r="C253" s="141" t="s">
        <v>188</v>
      </c>
      <c r="D253" s="143">
        <v>2</v>
      </c>
      <c r="E253" s="143">
        <v>0</v>
      </c>
      <c r="F253" s="141" t="s">
        <v>190</v>
      </c>
      <c r="G253" s="141">
        <v>9</v>
      </c>
      <c r="H253" s="141">
        <v>5</v>
      </c>
      <c r="I253" s="141">
        <v>2023</v>
      </c>
    </row>
    <row r="254" spans="1:9" hidden="1">
      <c r="A254" s="141">
        <v>53734069</v>
      </c>
      <c r="B254" s="142">
        <v>45055</v>
      </c>
      <c r="C254" s="141" t="s">
        <v>188</v>
      </c>
      <c r="D254" s="143">
        <v>300</v>
      </c>
      <c r="E254" s="143">
        <v>0</v>
      </c>
      <c r="F254" s="141" t="s">
        <v>190</v>
      </c>
      <c r="G254" s="141">
        <v>9</v>
      </c>
      <c r="H254" s="141">
        <v>5</v>
      </c>
      <c r="I254" s="141">
        <v>2023</v>
      </c>
    </row>
    <row r="255" spans="1:9" hidden="1">
      <c r="A255" s="141">
        <v>53734089</v>
      </c>
      <c r="B255" s="142">
        <v>45055</v>
      </c>
      <c r="C255" s="141" t="s">
        <v>188</v>
      </c>
      <c r="D255" s="143">
        <v>132</v>
      </c>
      <c r="E255" s="143">
        <v>0</v>
      </c>
      <c r="F255" s="141" t="s">
        <v>190</v>
      </c>
      <c r="G255" s="141">
        <v>9</v>
      </c>
      <c r="H255" s="141">
        <v>5</v>
      </c>
      <c r="I255" s="141">
        <v>2023</v>
      </c>
    </row>
    <row r="256" spans="1:9" hidden="1">
      <c r="A256" s="141">
        <v>53734092</v>
      </c>
      <c r="B256" s="142">
        <v>45055</v>
      </c>
      <c r="C256" s="141" t="s">
        <v>188</v>
      </c>
      <c r="D256" s="143">
        <v>6</v>
      </c>
      <c r="E256" s="143">
        <v>0</v>
      </c>
      <c r="F256" s="141" t="s">
        <v>190</v>
      </c>
      <c r="G256" s="141">
        <v>9</v>
      </c>
      <c r="H256" s="141">
        <v>5</v>
      </c>
      <c r="I256" s="141">
        <v>2023</v>
      </c>
    </row>
    <row r="257" spans="1:9" hidden="1">
      <c r="A257" s="141">
        <v>53734167</v>
      </c>
      <c r="B257" s="142">
        <v>45055</v>
      </c>
      <c r="C257" s="141" t="s">
        <v>188</v>
      </c>
      <c r="D257" s="143">
        <v>8</v>
      </c>
      <c r="E257" s="143">
        <v>0</v>
      </c>
      <c r="F257" s="141" t="s">
        <v>190</v>
      </c>
      <c r="G257" s="141">
        <v>9</v>
      </c>
      <c r="H257" s="141">
        <v>5</v>
      </c>
      <c r="I257" s="141">
        <v>2023</v>
      </c>
    </row>
    <row r="258" spans="1:9">
      <c r="A258" s="141">
        <v>53734184</v>
      </c>
      <c r="B258" s="142">
        <v>45055</v>
      </c>
      <c r="C258" s="141" t="s">
        <v>188</v>
      </c>
      <c r="D258" s="143">
        <v>1535</v>
      </c>
      <c r="E258" s="143">
        <v>2</v>
      </c>
      <c r="F258" s="141" t="s">
        <v>191</v>
      </c>
      <c r="G258" s="141">
        <v>9</v>
      </c>
      <c r="H258" s="141">
        <v>5</v>
      </c>
      <c r="I258" s="141">
        <v>2023</v>
      </c>
    </row>
    <row r="259" spans="1:9" hidden="1">
      <c r="A259" s="141">
        <v>53734227</v>
      </c>
      <c r="B259" s="142">
        <v>45055</v>
      </c>
      <c r="C259" s="141" t="s">
        <v>188</v>
      </c>
      <c r="D259" s="143">
        <v>2580</v>
      </c>
      <c r="E259" s="143">
        <v>0</v>
      </c>
      <c r="F259" s="141" t="s">
        <v>191</v>
      </c>
      <c r="G259" s="141">
        <v>9</v>
      </c>
      <c r="H259" s="141">
        <v>5</v>
      </c>
      <c r="I259" s="141">
        <v>2023</v>
      </c>
    </row>
    <row r="260" spans="1:9" hidden="1">
      <c r="A260" s="141">
        <v>53734277</v>
      </c>
      <c r="B260" s="142">
        <v>45055</v>
      </c>
      <c r="C260" s="141" t="s">
        <v>188</v>
      </c>
      <c r="D260" s="143">
        <v>2</v>
      </c>
      <c r="E260" s="143">
        <v>0</v>
      </c>
      <c r="F260" s="141" t="s">
        <v>190</v>
      </c>
      <c r="G260" s="141">
        <v>9</v>
      </c>
      <c r="H260" s="141">
        <v>5</v>
      </c>
      <c r="I260" s="141">
        <v>2023</v>
      </c>
    </row>
    <row r="261" spans="1:9" hidden="1">
      <c r="A261" s="141">
        <v>53734323</v>
      </c>
      <c r="B261" s="142">
        <v>45055</v>
      </c>
      <c r="C261" s="141" t="s">
        <v>188</v>
      </c>
      <c r="D261" s="143">
        <v>532</v>
      </c>
      <c r="E261" s="143">
        <v>0</v>
      </c>
      <c r="F261" s="141" t="s">
        <v>190</v>
      </c>
      <c r="G261" s="141">
        <v>9</v>
      </c>
      <c r="H261" s="141">
        <v>5</v>
      </c>
      <c r="I261" s="141">
        <v>2023</v>
      </c>
    </row>
    <row r="262" spans="1:9" hidden="1">
      <c r="A262" s="141">
        <v>53734328</v>
      </c>
      <c r="B262" s="142">
        <v>45055</v>
      </c>
      <c r="C262" s="141" t="s">
        <v>188</v>
      </c>
      <c r="D262" s="143">
        <v>150</v>
      </c>
      <c r="E262" s="143">
        <v>0</v>
      </c>
      <c r="F262" s="141" t="s">
        <v>190</v>
      </c>
      <c r="G262" s="141">
        <v>9</v>
      </c>
      <c r="H262" s="141">
        <v>5</v>
      </c>
      <c r="I262" s="141">
        <v>2023</v>
      </c>
    </row>
    <row r="263" spans="1:9" hidden="1">
      <c r="A263" s="141">
        <v>53734331</v>
      </c>
      <c r="B263" s="142">
        <v>45055</v>
      </c>
      <c r="C263" s="141" t="s">
        <v>188</v>
      </c>
      <c r="D263" s="143">
        <v>450</v>
      </c>
      <c r="E263" s="143">
        <v>0</v>
      </c>
      <c r="F263" s="141" t="s">
        <v>190</v>
      </c>
      <c r="G263" s="141">
        <v>9</v>
      </c>
      <c r="H263" s="141">
        <v>5</v>
      </c>
      <c r="I263" s="141">
        <v>2023</v>
      </c>
    </row>
    <row r="264" spans="1:9" hidden="1">
      <c r="A264" s="141">
        <v>53734379</v>
      </c>
      <c r="B264" s="142">
        <v>45055</v>
      </c>
      <c r="C264" s="141" t="s">
        <v>188</v>
      </c>
      <c r="D264" s="143">
        <v>5</v>
      </c>
      <c r="E264" s="143">
        <v>0</v>
      </c>
      <c r="F264" s="141" t="s">
        <v>190</v>
      </c>
      <c r="G264" s="141">
        <v>9</v>
      </c>
      <c r="H264" s="141">
        <v>5</v>
      </c>
      <c r="I264" s="141">
        <v>2023</v>
      </c>
    </row>
    <row r="265" spans="1:9" hidden="1">
      <c r="A265" s="141">
        <v>53734392</v>
      </c>
      <c r="B265" s="142">
        <v>45055</v>
      </c>
      <c r="C265" s="141" t="s">
        <v>188</v>
      </c>
      <c r="D265" s="143">
        <v>300</v>
      </c>
      <c r="E265" s="143">
        <v>0</v>
      </c>
      <c r="F265" s="141" t="s">
        <v>190</v>
      </c>
      <c r="G265" s="141">
        <v>9</v>
      </c>
      <c r="H265" s="141">
        <v>5</v>
      </c>
      <c r="I265" s="141">
        <v>2023</v>
      </c>
    </row>
    <row r="266" spans="1:9" hidden="1">
      <c r="A266" s="141">
        <v>53734510</v>
      </c>
      <c r="B266" s="142">
        <v>45055</v>
      </c>
      <c r="C266" s="141" t="s">
        <v>188</v>
      </c>
      <c r="D266" s="143">
        <v>711</v>
      </c>
      <c r="E266" s="143">
        <v>0</v>
      </c>
      <c r="F266" s="141" t="s">
        <v>190</v>
      </c>
      <c r="G266" s="141">
        <v>9</v>
      </c>
      <c r="H266" s="141">
        <v>5</v>
      </c>
      <c r="I266" s="141">
        <v>2023</v>
      </c>
    </row>
    <row r="267" spans="1:9" hidden="1">
      <c r="A267" s="141">
        <v>53734524</v>
      </c>
      <c r="B267" s="142">
        <v>45055</v>
      </c>
      <c r="C267" s="141" t="s">
        <v>188</v>
      </c>
      <c r="D267" s="143">
        <v>20</v>
      </c>
      <c r="E267" s="143">
        <v>0</v>
      </c>
      <c r="F267" s="141" t="s">
        <v>190</v>
      </c>
      <c r="G267" s="141">
        <v>9</v>
      </c>
      <c r="H267" s="141">
        <v>5</v>
      </c>
      <c r="I267" s="141">
        <v>2023</v>
      </c>
    </row>
    <row r="268" spans="1:9" hidden="1">
      <c r="A268" s="141">
        <v>53734539</v>
      </c>
      <c r="B268" s="142">
        <v>45055</v>
      </c>
      <c r="C268" s="141" t="s">
        <v>188</v>
      </c>
      <c r="D268" s="143">
        <v>950</v>
      </c>
      <c r="E268" s="143">
        <v>0</v>
      </c>
      <c r="F268" s="141" t="s">
        <v>190</v>
      </c>
      <c r="G268" s="141">
        <v>9</v>
      </c>
      <c r="H268" s="141">
        <v>5</v>
      </c>
      <c r="I268" s="141">
        <v>2023</v>
      </c>
    </row>
    <row r="269" spans="1:9" hidden="1">
      <c r="A269" s="141">
        <v>53734562</v>
      </c>
      <c r="B269" s="142">
        <v>45055</v>
      </c>
      <c r="C269" s="141" t="s">
        <v>188</v>
      </c>
      <c r="D269" s="143">
        <v>1782</v>
      </c>
      <c r="E269" s="143">
        <v>0</v>
      </c>
      <c r="F269" s="141" t="s">
        <v>191</v>
      </c>
      <c r="G269" s="141">
        <v>9</v>
      </c>
      <c r="H269" s="141">
        <v>5</v>
      </c>
      <c r="I269" s="141">
        <v>2023</v>
      </c>
    </row>
    <row r="270" spans="1:9" hidden="1">
      <c r="A270" s="141">
        <v>53734572</v>
      </c>
      <c r="B270" s="142">
        <v>45055</v>
      </c>
      <c r="C270" s="141" t="s">
        <v>188</v>
      </c>
      <c r="D270" s="143">
        <v>9</v>
      </c>
      <c r="E270" s="143">
        <v>0</v>
      </c>
      <c r="F270" s="141" t="s">
        <v>190</v>
      </c>
      <c r="G270" s="141">
        <v>9</v>
      </c>
      <c r="H270" s="141">
        <v>5</v>
      </c>
      <c r="I270" s="141">
        <v>2023</v>
      </c>
    </row>
    <row r="271" spans="1:9" hidden="1">
      <c r="A271" s="141">
        <v>53734579</v>
      </c>
      <c r="B271" s="142">
        <v>45055</v>
      </c>
      <c r="C271" s="141" t="s">
        <v>188</v>
      </c>
      <c r="D271" s="143">
        <v>150</v>
      </c>
      <c r="E271" s="143">
        <v>0</v>
      </c>
      <c r="F271" s="141" t="s">
        <v>190</v>
      </c>
      <c r="G271" s="141">
        <v>9</v>
      </c>
      <c r="H271" s="141">
        <v>5</v>
      </c>
      <c r="I271" s="141">
        <v>2023</v>
      </c>
    </row>
    <row r="272" spans="1:9" hidden="1">
      <c r="A272" s="141">
        <v>53734604</v>
      </c>
      <c r="B272" s="142">
        <v>45055</v>
      </c>
      <c r="C272" s="141" t="s">
        <v>188</v>
      </c>
      <c r="D272" s="143">
        <v>10</v>
      </c>
      <c r="E272" s="143">
        <v>0</v>
      </c>
      <c r="F272" s="141" t="s">
        <v>190</v>
      </c>
      <c r="G272" s="141">
        <v>9</v>
      </c>
      <c r="H272" s="141">
        <v>5</v>
      </c>
      <c r="I272" s="141">
        <v>2023</v>
      </c>
    </row>
    <row r="273" spans="1:9" hidden="1">
      <c r="A273" s="141">
        <v>53734608</v>
      </c>
      <c r="B273" s="142">
        <v>45055</v>
      </c>
      <c r="C273" s="141" t="s">
        <v>188</v>
      </c>
      <c r="D273" s="143">
        <v>56</v>
      </c>
      <c r="E273" s="143">
        <v>0</v>
      </c>
      <c r="F273" s="141" t="s">
        <v>190</v>
      </c>
      <c r="G273" s="141">
        <v>9</v>
      </c>
      <c r="H273" s="141">
        <v>5</v>
      </c>
      <c r="I273" s="141">
        <v>2023</v>
      </c>
    </row>
    <row r="274" spans="1:9" hidden="1">
      <c r="A274" s="141">
        <v>53734613</v>
      </c>
      <c r="B274" s="142">
        <v>45055</v>
      </c>
      <c r="C274" s="141" t="s">
        <v>188</v>
      </c>
      <c r="D274" s="143">
        <v>1100</v>
      </c>
      <c r="E274" s="143">
        <v>0</v>
      </c>
      <c r="F274" s="141" t="s">
        <v>191</v>
      </c>
      <c r="G274" s="141">
        <v>9</v>
      </c>
      <c r="H274" s="141">
        <v>5</v>
      </c>
      <c r="I274" s="141">
        <v>2023</v>
      </c>
    </row>
    <row r="275" spans="1:9" hidden="1">
      <c r="A275" s="141">
        <v>53734689</v>
      </c>
      <c r="B275" s="142">
        <v>45055</v>
      </c>
      <c r="C275" s="141" t="s">
        <v>188</v>
      </c>
      <c r="D275" s="143">
        <v>268</v>
      </c>
      <c r="E275" s="143">
        <v>0</v>
      </c>
      <c r="F275" s="141" t="s">
        <v>190</v>
      </c>
      <c r="G275" s="141">
        <v>9</v>
      </c>
      <c r="H275" s="141">
        <v>5</v>
      </c>
      <c r="I275" s="141">
        <v>2023</v>
      </c>
    </row>
    <row r="276" spans="1:9" hidden="1">
      <c r="A276" s="141">
        <v>53734690</v>
      </c>
      <c r="B276" s="142">
        <v>45055</v>
      </c>
      <c r="C276" s="141" t="s">
        <v>188</v>
      </c>
      <c r="D276" s="143">
        <v>500</v>
      </c>
      <c r="E276" s="143">
        <v>0</v>
      </c>
      <c r="F276" s="141" t="s">
        <v>190</v>
      </c>
      <c r="G276" s="141">
        <v>9</v>
      </c>
      <c r="H276" s="141">
        <v>5</v>
      </c>
      <c r="I276" s="141">
        <v>2023</v>
      </c>
    </row>
    <row r="277" spans="1:9" hidden="1">
      <c r="A277" s="141">
        <v>53734712</v>
      </c>
      <c r="B277" s="142">
        <v>45055</v>
      </c>
      <c r="C277" s="141" t="s">
        <v>188</v>
      </c>
      <c r="D277" s="143">
        <v>4</v>
      </c>
      <c r="E277" s="143">
        <v>0</v>
      </c>
      <c r="F277" s="141" t="s">
        <v>190</v>
      </c>
      <c r="G277" s="141">
        <v>9</v>
      </c>
      <c r="H277" s="141">
        <v>5</v>
      </c>
      <c r="I277" s="141">
        <v>2023</v>
      </c>
    </row>
    <row r="278" spans="1:9" hidden="1">
      <c r="A278" s="141">
        <v>53734735</v>
      </c>
      <c r="B278" s="142">
        <v>45055</v>
      </c>
      <c r="C278" s="141" t="s">
        <v>188</v>
      </c>
      <c r="D278" s="143">
        <v>3</v>
      </c>
      <c r="E278" s="143">
        <v>0</v>
      </c>
      <c r="F278" s="141" t="s">
        <v>190</v>
      </c>
      <c r="G278" s="141">
        <v>9</v>
      </c>
      <c r="H278" s="141">
        <v>5</v>
      </c>
      <c r="I278" s="141">
        <v>2023</v>
      </c>
    </row>
    <row r="279" spans="1:9" hidden="1">
      <c r="A279" s="141">
        <v>53734744</v>
      </c>
      <c r="B279" s="142">
        <v>45055</v>
      </c>
      <c r="C279" s="141" t="s">
        <v>188</v>
      </c>
      <c r="D279" s="143">
        <v>1</v>
      </c>
      <c r="E279" s="143">
        <v>0</v>
      </c>
      <c r="F279" s="141" t="s">
        <v>190</v>
      </c>
      <c r="G279" s="141">
        <v>9</v>
      </c>
      <c r="H279" s="141">
        <v>5</v>
      </c>
      <c r="I279" s="141">
        <v>2023</v>
      </c>
    </row>
    <row r="280" spans="1:9" hidden="1">
      <c r="A280" s="141">
        <v>53734769</v>
      </c>
      <c r="B280" s="142">
        <v>45055</v>
      </c>
      <c r="C280" s="141" t="s">
        <v>188</v>
      </c>
      <c r="D280" s="143">
        <v>600</v>
      </c>
      <c r="E280" s="143">
        <v>0</v>
      </c>
      <c r="F280" s="141" t="s">
        <v>190</v>
      </c>
      <c r="G280" s="141">
        <v>9</v>
      </c>
      <c r="H280" s="141">
        <v>5</v>
      </c>
      <c r="I280" s="141">
        <v>2023</v>
      </c>
    </row>
    <row r="281" spans="1:9" hidden="1">
      <c r="A281" s="141">
        <v>53734780</v>
      </c>
      <c r="B281" s="142">
        <v>45055</v>
      </c>
      <c r="C281" s="141" t="s">
        <v>188</v>
      </c>
      <c r="D281" s="143">
        <v>3034</v>
      </c>
      <c r="E281" s="143">
        <v>0</v>
      </c>
      <c r="F281" s="141" t="s">
        <v>191</v>
      </c>
      <c r="G281" s="141">
        <v>9</v>
      </c>
      <c r="H281" s="141">
        <v>5</v>
      </c>
      <c r="I281" s="141">
        <v>2023</v>
      </c>
    </row>
    <row r="282" spans="1:9" hidden="1">
      <c r="A282" s="141">
        <v>53734821</v>
      </c>
      <c r="B282" s="142">
        <v>45055</v>
      </c>
      <c r="C282" s="141" t="s">
        <v>188</v>
      </c>
      <c r="D282" s="143">
        <v>150</v>
      </c>
      <c r="E282" s="143">
        <v>0</v>
      </c>
      <c r="F282" s="141" t="s">
        <v>190</v>
      </c>
      <c r="G282" s="141">
        <v>9</v>
      </c>
      <c r="H282" s="141">
        <v>5</v>
      </c>
      <c r="I282" s="141">
        <v>2023</v>
      </c>
    </row>
    <row r="283" spans="1:9" hidden="1">
      <c r="A283" s="141">
        <v>53734829</v>
      </c>
      <c r="B283" s="142">
        <v>45055</v>
      </c>
      <c r="C283" s="141" t="s">
        <v>188</v>
      </c>
      <c r="D283" s="143">
        <v>1100</v>
      </c>
      <c r="E283" s="143">
        <v>0</v>
      </c>
      <c r="F283" s="141" t="s">
        <v>191</v>
      </c>
      <c r="G283" s="141">
        <v>9</v>
      </c>
      <c r="H283" s="141">
        <v>5</v>
      </c>
      <c r="I283" s="141">
        <v>2023</v>
      </c>
    </row>
    <row r="284" spans="1:9" hidden="1">
      <c r="A284" s="141">
        <v>53734843</v>
      </c>
      <c r="B284" s="142">
        <v>45055</v>
      </c>
      <c r="C284" s="141" t="s">
        <v>188</v>
      </c>
      <c r="D284" s="143">
        <v>8</v>
      </c>
      <c r="E284" s="143">
        <v>0</v>
      </c>
      <c r="F284" s="141" t="s">
        <v>190</v>
      </c>
      <c r="G284" s="141">
        <v>9</v>
      </c>
      <c r="H284" s="141">
        <v>5</v>
      </c>
      <c r="I284" s="141">
        <v>2023</v>
      </c>
    </row>
    <row r="285" spans="1:9" hidden="1">
      <c r="A285" s="141">
        <v>53734862</v>
      </c>
      <c r="B285" s="142">
        <v>45055</v>
      </c>
      <c r="C285" s="141" t="s">
        <v>188</v>
      </c>
      <c r="D285" s="143">
        <v>1327</v>
      </c>
      <c r="E285" s="143">
        <v>0</v>
      </c>
      <c r="F285" s="141" t="s">
        <v>191</v>
      </c>
      <c r="G285" s="141">
        <v>9</v>
      </c>
      <c r="H285" s="141">
        <v>5</v>
      </c>
      <c r="I285" s="141">
        <v>2023</v>
      </c>
    </row>
    <row r="286" spans="1:9" hidden="1">
      <c r="A286" s="141">
        <v>53735043</v>
      </c>
      <c r="B286" s="142">
        <v>45055</v>
      </c>
      <c r="C286" s="141" t="s">
        <v>188</v>
      </c>
      <c r="D286" s="143">
        <v>500</v>
      </c>
      <c r="E286" s="143">
        <v>0</v>
      </c>
      <c r="F286" s="141" t="s">
        <v>190</v>
      </c>
      <c r="G286" s="141">
        <v>9</v>
      </c>
      <c r="H286" s="141">
        <v>5</v>
      </c>
      <c r="I286" s="141">
        <v>2023</v>
      </c>
    </row>
    <row r="287" spans="1:9" hidden="1">
      <c r="A287" s="141">
        <v>53735066</v>
      </c>
      <c r="B287" s="142">
        <v>45055</v>
      </c>
      <c r="C287" s="141" t="s">
        <v>188</v>
      </c>
      <c r="D287" s="143">
        <v>15</v>
      </c>
      <c r="E287" s="143">
        <v>0</v>
      </c>
      <c r="F287" s="141" t="s">
        <v>190</v>
      </c>
      <c r="G287" s="141">
        <v>9</v>
      </c>
      <c r="H287" s="141">
        <v>5</v>
      </c>
      <c r="I287" s="141">
        <v>2023</v>
      </c>
    </row>
    <row r="288" spans="1:9" hidden="1">
      <c r="A288" s="141">
        <v>53735074</v>
      </c>
      <c r="B288" s="142">
        <v>45055</v>
      </c>
      <c r="C288" s="141" t="s">
        <v>188</v>
      </c>
      <c r="D288" s="143">
        <v>5</v>
      </c>
      <c r="E288" s="143">
        <v>0</v>
      </c>
      <c r="F288" s="141" t="s">
        <v>190</v>
      </c>
      <c r="G288" s="141">
        <v>9</v>
      </c>
      <c r="H288" s="141">
        <v>5</v>
      </c>
      <c r="I288" s="141">
        <v>2023</v>
      </c>
    </row>
    <row r="289" spans="1:9" hidden="1">
      <c r="A289" s="141">
        <v>53735098</v>
      </c>
      <c r="B289" s="142">
        <v>45055</v>
      </c>
      <c r="C289" s="141" t="s">
        <v>188</v>
      </c>
      <c r="D289" s="143">
        <v>309</v>
      </c>
      <c r="E289" s="143">
        <v>0</v>
      </c>
      <c r="F289" s="141" t="s">
        <v>190</v>
      </c>
      <c r="G289" s="141">
        <v>9</v>
      </c>
      <c r="H289" s="141">
        <v>5</v>
      </c>
      <c r="I289" s="141">
        <v>2023</v>
      </c>
    </row>
    <row r="290" spans="1:9" hidden="1">
      <c r="A290" s="141">
        <v>53735160</v>
      </c>
      <c r="B290" s="142">
        <v>45055</v>
      </c>
      <c r="C290" s="141" t="s">
        <v>188</v>
      </c>
      <c r="D290" s="143">
        <v>2</v>
      </c>
      <c r="E290" s="143">
        <v>0</v>
      </c>
      <c r="F290" s="141" t="s">
        <v>190</v>
      </c>
      <c r="G290" s="141">
        <v>9</v>
      </c>
      <c r="H290" s="141">
        <v>5</v>
      </c>
      <c r="I290" s="141">
        <v>2023</v>
      </c>
    </row>
    <row r="291" spans="1:9" hidden="1">
      <c r="A291" s="141">
        <v>53735164</v>
      </c>
      <c r="B291" s="142">
        <v>45055</v>
      </c>
      <c r="C291" s="141" t="s">
        <v>188</v>
      </c>
      <c r="D291" s="143">
        <v>1</v>
      </c>
      <c r="E291" s="143">
        <v>0</v>
      </c>
      <c r="F291" s="141" t="s">
        <v>190</v>
      </c>
      <c r="G291" s="141">
        <v>9</v>
      </c>
      <c r="H291" s="141">
        <v>5</v>
      </c>
      <c r="I291" s="141">
        <v>2023</v>
      </c>
    </row>
    <row r="292" spans="1:9" hidden="1">
      <c r="A292" s="141">
        <v>53735411</v>
      </c>
      <c r="B292" s="142">
        <v>45055</v>
      </c>
      <c r="C292" s="141" t="s">
        <v>188</v>
      </c>
      <c r="D292" s="143">
        <v>400</v>
      </c>
      <c r="E292" s="143">
        <v>0</v>
      </c>
      <c r="F292" s="141" t="s">
        <v>190</v>
      </c>
      <c r="G292" s="141">
        <v>9</v>
      </c>
      <c r="H292" s="141">
        <v>5</v>
      </c>
      <c r="I292" s="141">
        <v>2023</v>
      </c>
    </row>
    <row r="293" spans="1:9" hidden="1">
      <c r="A293" s="141">
        <v>53735484</v>
      </c>
      <c r="B293" s="142">
        <v>45055</v>
      </c>
      <c r="C293" s="141" t="s">
        <v>188</v>
      </c>
      <c r="D293" s="143">
        <v>210</v>
      </c>
      <c r="E293" s="143">
        <v>0</v>
      </c>
      <c r="F293" s="141" t="s">
        <v>190</v>
      </c>
      <c r="G293" s="141">
        <v>9</v>
      </c>
      <c r="H293" s="141">
        <v>5</v>
      </c>
      <c r="I293" s="141">
        <v>2023</v>
      </c>
    </row>
    <row r="294" spans="1:9" hidden="1">
      <c r="A294" s="141">
        <v>53735567</v>
      </c>
      <c r="B294" s="142">
        <v>45055</v>
      </c>
      <c r="C294" s="141" t="s">
        <v>188</v>
      </c>
      <c r="D294" s="143">
        <v>300</v>
      </c>
      <c r="E294" s="143">
        <v>0</v>
      </c>
      <c r="F294" s="141" t="s">
        <v>190</v>
      </c>
      <c r="G294" s="141">
        <v>9</v>
      </c>
      <c r="H294" s="141">
        <v>5</v>
      </c>
      <c r="I294" s="141">
        <v>2023</v>
      </c>
    </row>
    <row r="295" spans="1:9" hidden="1">
      <c r="A295" s="141">
        <v>53735653</v>
      </c>
      <c r="B295" s="142">
        <v>45055</v>
      </c>
      <c r="C295" s="141" t="s">
        <v>188</v>
      </c>
      <c r="D295" s="143">
        <v>1</v>
      </c>
      <c r="E295" s="143">
        <v>0</v>
      </c>
      <c r="F295" s="141" t="s">
        <v>190</v>
      </c>
      <c r="G295" s="141">
        <v>9</v>
      </c>
      <c r="H295" s="141">
        <v>5</v>
      </c>
      <c r="I295" s="141">
        <v>2023</v>
      </c>
    </row>
    <row r="296" spans="1:9" hidden="1">
      <c r="A296" s="141">
        <v>53735688</v>
      </c>
      <c r="B296" s="142">
        <v>45055</v>
      </c>
      <c r="C296" s="141" t="s">
        <v>188</v>
      </c>
      <c r="D296" s="143">
        <v>380</v>
      </c>
      <c r="E296" s="143">
        <v>0</v>
      </c>
      <c r="F296" s="141" t="s">
        <v>190</v>
      </c>
      <c r="G296" s="141">
        <v>9</v>
      </c>
      <c r="H296" s="141">
        <v>5</v>
      </c>
      <c r="I296" s="141">
        <v>2023</v>
      </c>
    </row>
    <row r="297" spans="1:9" hidden="1">
      <c r="A297" s="141">
        <v>53735857</v>
      </c>
      <c r="B297" s="142">
        <v>45055</v>
      </c>
      <c r="C297" s="141" t="s">
        <v>188</v>
      </c>
      <c r="D297" s="143">
        <v>24</v>
      </c>
      <c r="E297" s="143">
        <v>0</v>
      </c>
      <c r="F297" s="141" t="s">
        <v>190</v>
      </c>
      <c r="G297" s="141">
        <v>9</v>
      </c>
      <c r="H297" s="141">
        <v>5</v>
      </c>
      <c r="I297" s="141">
        <v>2023</v>
      </c>
    </row>
    <row r="298" spans="1:9" hidden="1">
      <c r="A298" s="141">
        <v>53735889</v>
      </c>
      <c r="B298" s="142">
        <v>45055</v>
      </c>
      <c r="C298" s="141" t="s">
        <v>188</v>
      </c>
      <c r="D298" s="143">
        <v>150</v>
      </c>
      <c r="E298" s="143">
        <v>0</v>
      </c>
      <c r="F298" s="141" t="s">
        <v>190</v>
      </c>
      <c r="G298" s="141">
        <v>9</v>
      </c>
      <c r="H298" s="141">
        <v>5</v>
      </c>
      <c r="I298" s="141">
        <v>2023</v>
      </c>
    </row>
    <row r="299" spans="1:9" hidden="1">
      <c r="A299" s="141">
        <v>53735916</v>
      </c>
      <c r="B299" s="142">
        <v>45055</v>
      </c>
      <c r="C299" s="141" t="s">
        <v>188</v>
      </c>
      <c r="D299" s="143">
        <v>3000</v>
      </c>
      <c r="E299" s="143">
        <v>0</v>
      </c>
      <c r="F299" s="141" t="s">
        <v>191</v>
      </c>
      <c r="G299" s="141">
        <v>9</v>
      </c>
      <c r="H299" s="141">
        <v>5</v>
      </c>
      <c r="I299" s="141">
        <v>2023</v>
      </c>
    </row>
    <row r="300" spans="1:9" hidden="1">
      <c r="A300" s="141">
        <v>53735928</v>
      </c>
      <c r="B300" s="142">
        <v>45055</v>
      </c>
      <c r="C300" s="141" t="s">
        <v>188</v>
      </c>
      <c r="D300" s="143">
        <v>50</v>
      </c>
      <c r="E300" s="143">
        <v>0</v>
      </c>
      <c r="F300" s="141" t="s">
        <v>190</v>
      </c>
      <c r="G300" s="141">
        <v>9</v>
      </c>
      <c r="H300" s="141">
        <v>5</v>
      </c>
      <c r="I300" s="141">
        <v>2023</v>
      </c>
    </row>
    <row r="301" spans="1:9" hidden="1">
      <c r="A301" s="141">
        <v>53735999</v>
      </c>
      <c r="B301" s="142">
        <v>45055</v>
      </c>
      <c r="C301" s="141" t="s">
        <v>188</v>
      </c>
      <c r="D301" s="143">
        <v>450</v>
      </c>
      <c r="E301" s="143">
        <v>0</v>
      </c>
      <c r="F301" s="141" t="s">
        <v>190</v>
      </c>
      <c r="G301" s="141">
        <v>9</v>
      </c>
      <c r="H301" s="141">
        <v>5</v>
      </c>
      <c r="I301" s="141">
        <v>2023</v>
      </c>
    </row>
    <row r="302" spans="1:9" hidden="1">
      <c r="A302" s="141">
        <v>53736159</v>
      </c>
      <c r="B302" s="142">
        <v>45055</v>
      </c>
      <c r="C302" s="141" t="s">
        <v>188</v>
      </c>
      <c r="D302" s="143">
        <v>250</v>
      </c>
      <c r="E302" s="143">
        <v>0</v>
      </c>
      <c r="F302" s="141" t="s">
        <v>190</v>
      </c>
      <c r="G302" s="141">
        <v>9</v>
      </c>
      <c r="H302" s="141">
        <v>5</v>
      </c>
      <c r="I302" s="141">
        <v>2023</v>
      </c>
    </row>
    <row r="303" spans="1:9" hidden="1">
      <c r="A303" s="141">
        <v>53736246</v>
      </c>
      <c r="B303" s="142">
        <v>45055</v>
      </c>
      <c r="C303" s="141" t="s">
        <v>188</v>
      </c>
      <c r="D303" s="143">
        <v>150</v>
      </c>
      <c r="E303" s="143">
        <v>0</v>
      </c>
      <c r="F303" s="141" t="s">
        <v>190</v>
      </c>
      <c r="G303" s="141">
        <v>9</v>
      </c>
      <c r="H303" s="141">
        <v>5</v>
      </c>
      <c r="I303" s="141">
        <v>2023</v>
      </c>
    </row>
    <row r="304" spans="1:9" hidden="1">
      <c r="A304" s="141">
        <v>53736309</v>
      </c>
      <c r="B304" s="142">
        <v>45055</v>
      </c>
      <c r="C304" s="141" t="s">
        <v>188</v>
      </c>
      <c r="D304" s="143">
        <v>150</v>
      </c>
      <c r="E304" s="143">
        <v>0</v>
      </c>
      <c r="F304" s="141" t="s">
        <v>190</v>
      </c>
      <c r="G304" s="141">
        <v>9</v>
      </c>
      <c r="H304" s="141">
        <v>5</v>
      </c>
      <c r="I304" s="141">
        <v>2023</v>
      </c>
    </row>
    <row r="305" spans="1:9" hidden="1">
      <c r="A305" s="141">
        <v>53736335</v>
      </c>
      <c r="B305" s="142">
        <v>45055</v>
      </c>
      <c r="C305" s="141" t="s">
        <v>188</v>
      </c>
      <c r="D305" s="143">
        <v>800</v>
      </c>
      <c r="E305" s="143">
        <v>0</v>
      </c>
      <c r="F305" s="141" t="s">
        <v>190</v>
      </c>
      <c r="G305" s="141">
        <v>9</v>
      </c>
      <c r="H305" s="141">
        <v>5</v>
      </c>
      <c r="I305" s="141">
        <v>2023</v>
      </c>
    </row>
    <row r="306" spans="1:9" hidden="1">
      <c r="A306" s="141">
        <v>53736370</v>
      </c>
      <c r="B306" s="142">
        <v>45055</v>
      </c>
      <c r="C306" s="141" t="s">
        <v>188</v>
      </c>
      <c r="D306" s="143">
        <v>600</v>
      </c>
      <c r="E306" s="143">
        <v>0</v>
      </c>
      <c r="F306" s="141" t="s">
        <v>190</v>
      </c>
      <c r="G306" s="141">
        <v>9</v>
      </c>
      <c r="H306" s="141">
        <v>5</v>
      </c>
      <c r="I306" s="141">
        <v>2023</v>
      </c>
    </row>
    <row r="307" spans="1:9" hidden="1">
      <c r="A307" s="141">
        <v>53736373</v>
      </c>
      <c r="B307" s="142">
        <v>45055</v>
      </c>
      <c r="C307" s="141" t="s">
        <v>188</v>
      </c>
      <c r="D307" s="143">
        <v>3</v>
      </c>
      <c r="E307" s="143">
        <v>0</v>
      </c>
      <c r="F307" s="141" t="s">
        <v>190</v>
      </c>
      <c r="G307" s="141">
        <v>9</v>
      </c>
      <c r="H307" s="141">
        <v>5</v>
      </c>
      <c r="I307" s="141">
        <v>2023</v>
      </c>
    </row>
    <row r="308" spans="1:9" hidden="1">
      <c r="A308" s="141">
        <v>53736382</v>
      </c>
      <c r="B308" s="142">
        <v>45055</v>
      </c>
      <c r="C308" s="141" t="s">
        <v>188</v>
      </c>
      <c r="D308" s="143">
        <v>80</v>
      </c>
      <c r="E308" s="143">
        <v>0</v>
      </c>
      <c r="F308" s="141" t="s">
        <v>190</v>
      </c>
      <c r="G308" s="141">
        <v>9</v>
      </c>
      <c r="H308" s="141">
        <v>5</v>
      </c>
      <c r="I308" s="141">
        <v>2023</v>
      </c>
    </row>
    <row r="309" spans="1:9" hidden="1">
      <c r="A309" s="141">
        <v>53736384</v>
      </c>
      <c r="B309" s="142">
        <v>45055</v>
      </c>
      <c r="C309" s="141" t="s">
        <v>188</v>
      </c>
      <c r="D309" s="143">
        <v>200</v>
      </c>
      <c r="E309" s="143">
        <v>0</v>
      </c>
      <c r="F309" s="141" t="s">
        <v>190</v>
      </c>
      <c r="G309" s="141">
        <v>9</v>
      </c>
      <c r="H309" s="141">
        <v>5</v>
      </c>
      <c r="I309" s="141">
        <v>2023</v>
      </c>
    </row>
    <row r="310" spans="1:9" hidden="1">
      <c r="A310" s="141">
        <v>53736408</v>
      </c>
      <c r="B310" s="142">
        <v>45055</v>
      </c>
      <c r="C310" s="141" t="s">
        <v>188</v>
      </c>
      <c r="D310" s="143">
        <v>24</v>
      </c>
      <c r="E310" s="143">
        <v>0</v>
      </c>
      <c r="F310" s="141" t="s">
        <v>190</v>
      </c>
      <c r="G310" s="141">
        <v>9</v>
      </c>
      <c r="H310" s="141">
        <v>5</v>
      </c>
      <c r="I310" s="141">
        <v>2023</v>
      </c>
    </row>
    <row r="311" spans="1:9" hidden="1">
      <c r="A311" s="141">
        <v>53736500</v>
      </c>
      <c r="B311" s="142">
        <v>45055</v>
      </c>
      <c r="C311" s="141" t="s">
        <v>188</v>
      </c>
      <c r="D311" s="143">
        <v>500</v>
      </c>
      <c r="E311" s="143">
        <v>0</v>
      </c>
      <c r="F311" s="141" t="s">
        <v>190</v>
      </c>
      <c r="G311" s="141">
        <v>9</v>
      </c>
      <c r="H311" s="141">
        <v>5</v>
      </c>
      <c r="I311" s="141">
        <v>2023</v>
      </c>
    </row>
    <row r="312" spans="1:9" hidden="1">
      <c r="A312" s="141">
        <v>53736518</v>
      </c>
      <c r="B312" s="142">
        <v>45055</v>
      </c>
      <c r="C312" s="141" t="s">
        <v>188</v>
      </c>
      <c r="D312" s="143">
        <v>450</v>
      </c>
      <c r="E312" s="143">
        <v>0</v>
      </c>
      <c r="F312" s="141" t="s">
        <v>190</v>
      </c>
      <c r="G312" s="141">
        <v>9</v>
      </c>
      <c r="H312" s="141">
        <v>5</v>
      </c>
      <c r="I312" s="141">
        <v>2023</v>
      </c>
    </row>
    <row r="313" spans="1:9" hidden="1">
      <c r="A313" s="141">
        <v>53736570</v>
      </c>
      <c r="B313" s="142">
        <v>45055</v>
      </c>
      <c r="C313" s="141" t="s">
        <v>188</v>
      </c>
      <c r="D313" s="143">
        <v>250</v>
      </c>
      <c r="E313" s="143">
        <v>0</v>
      </c>
      <c r="F313" s="141" t="s">
        <v>190</v>
      </c>
      <c r="G313" s="141">
        <v>9</v>
      </c>
      <c r="H313" s="141">
        <v>5</v>
      </c>
      <c r="I313" s="141">
        <v>2023</v>
      </c>
    </row>
    <row r="314" spans="1:9" hidden="1">
      <c r="A314" s="141">
        <v>53736634</v>
      </c>
      <c r="B314" s="142">
        <v>45055</v>
      </c>
      <c r="C314" s="141" t="s">
        <v>188</v>
      </c>
      <c r="D314" s="143">
        <v>800</v>
      </c>
      <c r="E314" s="143">
        <v>0</v>
      </c>
      <c r="F314" s="141" t="s">
        <v>190</v>
      </c>
      <c r="G314" s="141">
        <v>9</v>
      </c>
      <c r="H314" s="141">
        <v>5</v>
      </c>
      <c r="I314" s="141">
        <v>2023</v>
      </c>
    </row>
    <row r="315" spans="1:9" hidden="1">
      <c r="A315" s="141">
        <v>53736648</v>
      </c>
      <c r="B315" s="142">
        <v>45055</v>
      </c>
      <c r="C315" s="141" t="s">
        <v>189</v>
      </c>
      <c r="D315" s="143">
        <v>50</v>
      </c>
      <c r="E315" s="143">
        <v>0</v>
      </c>
      <c r="F315" s="141" t="s">
        <v>190</v>
      </c>
      <c r="G315" s="141">
        <v>9</v>
      </c>
      <c r="H315" s="141">
        <v>5</v>
      </c>
      <c r="I315" s="141">
        <v>2023</v>
      </c>
    </row>
    <row r="316" spans="1:9" hidden="1">
      <c r="A316" s="141">
        <v>53736664</v>
      </c>
      <c r="B316" s="142">
        <v>45055</v>
      </c>
      <c r="C316" s="141" t="s">
        <v>188</v>
      </c>
      <c r="D316" s="143">
        <v>201</v>
      </c>
      <c r="E316" s="143">
        <v>0</v>
      </c>
      <c r="F316" s="141" t="s">
        <v>190</v>
      </c>
      <c r="G316" s="141">
        <v>9</v>
      </c>
      <c r="H316" s="141">
        <v>5</v>
      </c>
      <c r="I316" s="141">
        <v>2023</v>
      </c>
    </row>
    <row r="317" spans="1:9" hidden="1">
      <c r="A317" s="141">
        <v>53736674</v>
      </c>
      <c r="B317" s="142">
        <v>45055</v>
      </c>
      <c r="C317" s="141" t="s">
        <v>188</v>
      </c>
      <c r="D317" s="143">
        <v>200</v>
      </c>
      <c r="E317" s="143">
        <v>0</v>
      </c>
      <c r="F317" s="141" t="s">
        <v>190</v>
      </c>
      <c r="G317" s="141">
        <v>9</v>
      </c>
      <c r="H317" s="141">
        <v>5</v>
      </c>
      <c r="I317" s="141">
        <v>2023</v>
      </c>
    </row>
    <row r="318" spans="1:9" hidden="1">
      <c r="A318" s="141">
        <v>53736703</v>
      </c>
      <c r="B318" s="142">
        <v>45055</v>
      </c>
      <c r="C318" s="141" t="s">
        <v>188</v>
      </c>
      <c r="D318" s="143">
        <v>13</v>
      </c>
      <c r="E318" s="143">
        <v>0</v>
      </c>
      <c r="F318" s="141" t="s">
        <v>190</v>
      </c>
      <c r="G318" s="141">
        <v>9</v>
      </c>
      <c r="H318" s="141">
        <v>5</v>
      </c>
      <c r="I318" s="141">
        <v>2023</v>
      </c>
    </row>
    <row r="319" spans="1:9" hidden="1">
      <c r="A319" s="141">
        <v>53736765</v>
      </c>
      <c r="B319" s="142">
        <v>45055</v>
      </c>
      <c r="C319" s="141" t="s">
        <v>189</v>
      </c>
      <c r="D319" s="143">
        <v>50</v>
      </c>
      <c r="E319" s="143">
        <v>0</v>
      </c>
      <c r="F319" s="141" t="s">
        <v>190</v>
      </c>
      <c r="G319" s="141">
        <v>9</v>
      </c>
      <c r="H319" s="141">
        <v>5</v>
      </c>
      <c r="I319" s="141">
        <v>2023</v>
      </c>
    </row>
    <row r="320" spans="1:9" hidden="1">
      <c r="A320" s="141">
        <v>53736769</v>
      </c>
      <c r="B320" s="142">
        <v>45055</v>
      </c>
      <c r="C320" s="141" t="s">
        <v>188</v>
      </c>
      <c r="D320" s="143">
        <v>4</v>
      </c>
      <c r="E320" s="143">
        <v>0</v>
      </c>
      <c r="F320" s="141" t="s">
        <v>190</v>
      </c>
      <c r="G320" s="141">
        <v>9</v>
      </c>
      <c r="H320" s="141">
        <v>5</v>
      </c>
      <c r="I320" s="141">
        <v>2023</v>
      </c>
    </row>
    <row r="321" spans="1:9" hidden="1">
      <c r="A321" s="141">
        <v>53736778</v>
      </c>
      <c r="B321" s="142">
        <v>45055</v>
      </c>
      <c r="C321" s="141" t="s">
        <v>188</v>
      </c>
      <c r="D321" s="143">
        <v>750</v>
      </c>
      <c r="E321" s="143">
        <v>0</v>
      </c>
      <c r="F321" s="141" t="s">
        <v>190</v>
      </c>
      <c r="G321" s="141">
        <v>9</v>
      </c>
      <c r="H321" s="141">
        <v>5</v>
      </c>
      <c r="I321" s="141">
        <v>2023</v>
      </c>
    </row>
    <row r="322" spans="1:9" hidden="1">
      <c r="A322" s="141">
        <v>53736915</v>
      </c>
      <c r="B322" s="142">
        <v>45055</v>
      </c>
      <c r="C322" s="141" t="s">
        <v>188</v>
      </c>
      <c r="D322" s="143">
        <v>1</v>
      </c>
      <c r="E322" s="143">
        <v>0</v>
      </c>
      <c r="F322" s="141" t="s">
        <v>190</v>
      </c>
      <c r="G322" s="141">
        <v>9</v>
      </c>
      <c r="H322" s="141">
        <v>5</v>
      </c>
      <c r="I322" s="141">
        <v>2023</v>
      </c>
    </row>
    <row r="323" spans="1:9" hidden="1">
      <c r="A323" s="141">
        <v>53736938</v>
      </c>
      <c r="B323" s="142">
        <v>45055</v>
      </c>
      <c r="C323" s="141" t="s">
        <v>188</v>
      </c>
      <c r="D323" s="143">
        <v>150</v>
      </c>
      <c r="E323" s="143">
        <v>0</v>
      </c>
      <c r="F323" s="141" t="s">
        <v>190</v>
      </c>
      <c r="G323" s="141">
        <v>9</v>
      </c>
      <c r="H323" s="141">
        <v>5</v>
      </c>
      <c r="I323" s="141">
        <v>2023</v>
      </c>
    </row>
    <row r="324" spans="1:9" hidden="1">
      <c r="A324" s="141">
        <v>53737007</v>
      </c>
      <c r="B324" s="142">
        <v>45055</v>
      </c>
      <c r="C324" s="141" t="s">
        <v>188</v>
      </c>
      <c r="D324" s="143">
        <v>1</v>
      </c>
      <c r="E324" s="143">
        <v>0</v>
      </c>
      <c r="F324" s="141" t="s">
        <v>190</v>
      </c>
      <c r="G324" s="141">
        <v>9</v>
      </c>
      <c r="H324" s="141">
        <v>5</v>
      </c>
      <c r="I324" s="141">
        <v>2023</v>
      </c>
    </row>
    <row r="325" spans="1:9" hidden="1">
      <c r="A325" s="141">
        <v>53737101</v>
      </c>
      <c r="B325" s="142">
        <v>45055</v>
      </c>
      <c r="C325" s="141" t="s">
        <v>188</v>
      </c>
      <c r="D325" s="143">
        <v>150</v>
      </c>
      <c r="E325" s="143">
        <v>0</v>
      </c>
      <c r="F325" s="141" t="s">
        <v>190</v>
      </c>
      <c r="G325" s="141">
        <v>9</v>
      </c>
      <c r="H325" s="141">
        <v>5</v>
      </c>
      <c r="I325" s="141">
        <v>2023</v>
      </c>
    </row>
    <row r="326" spans="1:9" hidden="1">
      <c r="A326" s="141">
        <v>53737279</v>
      </c>
      <c r="B326" s="142">
        <v>45055</v>
      </c>
      <c r="C326" s="141" t="s">
        <v>189</v>
      </c>
      <c r="D326" s="143">
        <v>50</v>
      </c>
      <c r="E326" s="143">
        <v>0</v>
      </c>
      <c r="F326" s="141" t="s">
        <v>190</v>
      </c>
      <c r="G326" s="141">
        <v>9</v>
      </c>
      <c r="H326" s="141">
        <v>5</v>
      </c>
      <c r="I326" s="141">
        <v>2023</v>
      </c>
    </row>
    <row r="327" spans="1:9" hidden="1">
      <c r="A327" s="141">
        <v>53737280</v>
      </c>
      <c r="B327" s="142">
        <v>45055</v>
      </c>
      <c r="C327" s="141" t="s">
        <v>189</v>
      </c>
      <c r="D327" s="143">
        <v>150</v>
      </c>
      <c r="E327" s="143">
        <v>0</v>
      </c>
      <c r="F327" s="141" t="s">
        <v>190</v>
      </c>
      <c r="G327" s="141">
        <v>9</v>
      </c>
      <c r="H327" s="141">
        <v>5</v>
      </c>
      <c r="I327" s="141">
        <v>2023</v>
      </c>
    </row>
    <row r="328" spans="1:9" hidden="1">
      <c r="A328" s="141">
        <v>53737281</v>
      </c>
      <c r="B328" s="142">
        <v>45055</v>
      </c>
      <c r="C328" s="141" t="s">
        <v>188</v>
      </c>
      <c r="D328" s="143">
        <v>150</v>
      </c>
      <c r="E328" s="143">
        <v>0</v>
      </c>
      <c r="F328" s="141" t="s">
        <v>190</v>
      </c>
      <c r="G328" s="141">
        <v>9</v>
      </c>
      <c r="H328" s="141">
        <v>5</v>
      </c>
      <c r="I328" s="141">
        <v>2023</v>
      </c>
    </row>
    <row r="329" spans="1:9" hidden="1">
      <c r="A329" s="141">
        <v>53737282</v>
      </c>
      <c r="B329" s="142">
        <v>45055</v>
      </c>
      <c r="C329" s="141" t="s">
        <v>189</v>
      </c>
      <c r="D329" s="143">
        <v>50</v>
      </c>
      <c r="E329" s="143">
        <v>0</v>
      </c>
      <c r="F329" s="141" t="s">
        <v>190</v>
      </c>
      <c r="G329" s="141">
        <v>9</v>
      </c>
      <c r="H329" s="141">
        <v>5</v>
      </c>
      <c r="I329" s="141">
        <v>2023</v>
      </c>
    </row>
    <row r="330" spans="1:9" hidden="1">
      <c r="A330" s="141">
        <v>53737662</v>
      </c>
      <c r="B330" s="142">
        <v>45055</v>
      </c>
      <c r="C330" s="141" t="s">
        <v>188</v>
      </c>
      <c r="D330" s="143">
        <v>200</v>
      </c>
      <c r="E330" s="143">
        <v>0</v>
      </c>
      <c r="F330" s="141" t="s">
        <v>190</v>
      </c>
      <c r="G330" s="141">
        <v>9</v>
      </c>
      <c r="H330" s="141">
        <v>5</v>
      </c>
      <c r="I330" s="141">
        <v>2023</v>
      </c>
    </row>
    <row r="331" spans="1:9" hidden="1">
      <c r="A331" s="141">
        <v>53737779</v>
      </c>
      <c r="B331" s="142">
        <v>45055</v>
      </c>
      <c r="C331" s="141" t="s">
        <v>188</v>
      </c>
      <c r="D331" s="143">
        <v>300</v>
      </c>
      <c r="E331" s="143">
        <v>0</v>
      </c>
      <c r="F331" s="141" t="s">
        <v>190</v>
      </c>
      <c r="G331" s="141">
        <v>9</v>
      </c>
      <c r="H331" s="141">
        <v>5</v>
      </c>
      <c r="I331" s="141">
        <v>2023</v>
      </c>
    </row>
    <row r="332" spans="1:9" hidden="1">
      <c r="A332" s="141">
        <v>53737837</v>
      </c>
      <c r="B332" s="142">
        <v>45055</v>
      </c>
      <c r="C332" s="141" t="s">
        <v>188</v>
      </c>
      <c r="D332" s="143">
        <v>154</v>
      </c>
      <c r="E332" s="143">
        <v>0</v>
      </c>
      <c r="F332" s="141" t="s">
        <v>190</v>
      </c>
      <c r="G332" s="141">
        <v>9</v>
      </c>
      <c r="H332" s="141">
        <v>5</v>
      </c>
      <c r="I332" s="141">
        <v>2023</v>
      </c>
    </row>
    <row r="333" spans="1:9" hidden="1">
      <c r="A333" s="141">
        <v>53737890</v>
      </c>
      <c r="B333" s="142">
        <v>45055</v>
      </c>
      <c r="C333" s="141" t="s">
        <v>188</v>
      </c>
      <c r="D333" s="143">
        <v>160</v>
      </c>
      <c r="E333" s="143">
        <v>0</v>
      </c>
      <c r="F333" s="141" t="s">
        <v>190</v>
      </c>
      <c r="G333" s="141">
        <v>9</v>
      </c>
      <c r="H333" s="141">
        <v>5</v>
      </c>
      <c r="I333" s="141">
        <v>2023</v>
      </c>
    </row>
    <row r="334" spans="1:9" hidden="1">
      <c r="A334" s="141">
        <v>53737904</v>
      </c>
      <c r="B334" s="142">
        <v>45055</v>
      </c>
      <c r="C334" s="141" t="s">
        <v>188</v>
      </c>
      <c r="D334" s="143">
        <v>150</v>
      </c>
      <c r="E334" s="143">
        <v>0</v>
      </c>
      <c r="F334" s="141" t="s">
        <v>190</v>
      </c>
      <c r="G334" s="141">
        <v>9</v>
      </c>
      <c r="H334" s="141">
        <v>5</v>
      </c>
      <c r="I334" s="141">
        <v>2023</v>
      </c>
    </row>
    <row r="335" spans="1:9" hidden="1">
      <c r="A335" s="141">
        <v>53737931</v>
      </c>
      <c r="B335" s="142">
        <v>45055</v>
      </c>
      <c r="C335" s="141" t="s">
        <v>188</v>
      </c>
      <c r="D335" s="143">
        <v>175</v>
      </c>
      <c r="E335" s="143">
        <v>0</v>
      </c>
      <c r="F335" s="141" t="s">
        <v>190</v>
      </c>
      <c r="G335" s="141">
        <v>9</v>
      </c>
      <c r="H335" s="141">
        <v>5</v>
      </c>
      <c r="I335" s="141">
        <v>2023</v>
      </c>
    </row>
    <row r="336" spans="1:9" hidden="1">
      <c r="A336" s="141">
        <v>53738139</v>
      </c>
      <c r="B336" s="142">
        <v>45055</v>
      </c>
      <c r="C336" s="141" t="s">
        <v>189</v>
      </c>
      <c r="D336" s="143">
        <v>200</v>
      </c>
      <c r="E336" s="143">
        <v>0</v>
      </c>
      <c r="F336" s="141" t="s">
        <v>190</v>
      </c>
      <c r="G336" s="141">
        <v>9</v>
      </c>
      <c r="H336" s="141">
        <v>5</v>
      </c>
      <c r="I336" s="141">
        <v>2023</v>
      </c>
    </row>
    <row r="337" spans="1:9" hidden="1">
      <c r="A337" s="141">
        <v>53738140</v>
      </c>
      <c r="B337" s="142">
        <v>45055</v>
      </c>
      <c r="C337" s="141" t="s">
        <v>189</v>
      </c>
      <c r="D337" s="143">
        <v>50</v>
      </c>
      <c r="E337" s="143">
        <v>0</v>
      </c>
      <c r="F337" s="141" t="s">
        <v>190</v>
      </c>
      <c r="G337" s="141">
        <v>9</v>
      </c>
      <c r="H337" s="141">
        <v>5</v>
      </c>
      <c r="I337" s="141">
        <v>2023</v>
      </c>
    </row>
    <row r="338" spans="1:9" hidden="1">
      <c r="A338" s="141">
        <v>53738173</v>
      </c>
      <c r="B338" s="142">
        <v>45055</v>
      </c>
      <c r="C338" s="141" t="s">
        <v>188</v>
      </c>
      <c r="D338" s="143">
        <v>2400</v>
      </c>
      <c r="E338" s="143">
        <v>0</v>
      </c>
      <c r="F338" s="141" t="s">
        <v>191</v>
      </c>
      <c r="G338" s="141">
        <v>9</v>
      </c>
      <c r="H338" s="141">
        <v>5</v>
      </c>
      <c r="I338" s="141">
        <v>2023</v>
      </c>
    </row>
    <row r="339" spans="1:9" hidden="1">
      <c r="A339" s="141">
        <v>53738179</v>
      </c>
      <c r="B339" s="142">
        <v>45055</v>
      </c>
      <c r="C339" s="141" t="s">
        <v>188</v>
      </c>
      <c r="D339" s="143">
        <v>500</v>
      </c>
      <c r="E339" s="143">
        <v>0</v>
      </c>
      <c r="F339" s="141" t="s">
        <v>190</v>
      </c>
      <c r="G339" s="141">
        <v>9</v>
      </c>
      <c r="H339" s="141">
        <v>5</v>
      </c>
      <c r="I339" s="141">
        <v>2023</v>
      </c>
    </row>
    <row r="340" spans="1:9" hidden="1">
      <c r="A340" s="141">
        <v>53738242</v>
      </c>
      <c r="B340" s="142">
        <v>45055</v>
      </c>
      <c r="C340" s="141" t="s">
        <v>188</v>
      </c>
      <c r="D340" s="143">
        <v>500</v>
      </c>
      <c r="E340" s="143">
        <v>0</v>
      </c>
      <c r="F340" s="141" t="s">
        <v>190</v>
      </c>
      <c r="G340" s="141">
        <v>9</v>
      </c>
      <c r="H340" s="141">
        <v>5</v>
      </c>
      <c r="I340" s="141">
        <v>2023</v>
      </c>
    </row>
    <row r="341" spans="1:9" hidden="1">
      <c r="A341" s="141">
        <v>53738282</v>
      </c>
      <c r="B341" s="142">
        <v>45055</v>
      </c>
      <c r="C341" s="141" t="s">
        <v>188</v>
      </c>
      <c r="D341" s="143">
        <v>200</v>
      </c>
      <c r="E341" s="143">
        <v>0</v>
      </c>
      <c r="F341" s="141" t="s">
        <v>190</v>
      </c>
      <c r="G341" s="141">
        <v>9</v>
      </c>
      <c r="H341" s="141">
        <v>5</v>
      </c>
      <c r="I341" s="141">
        <v>2023</v>
      </c>
    </row>
    <row r="342" spans="1:9" hidden="1">
      <c r="A342" s="141">
        <v>53738308</v>
      </c>
      <c r="B342" s="142">
        <v>45055</v>
      </c>
      <c r="C342" s="141" t="s">
        <v>188</v>
      </c>
      <c r="D342" s="143">
        <v>31</v>
      </c>
      <c r="E342" s="143">
        <v>0</v>
      </c>
      <c r="F342" s="141" t="s">
        <v>190</v>
      </c>
      <c r="G342" s="141">
        <v>9</v>
      </c>
      <c r="H342" s="141">
        <v>5</v>
      </c>
      <c r="I342" s="141">
        <v>2023</v>
      </c>
    </row>
    <row r="343" spans="1:9" hidden="1">
      <c r="A343" s="141">
        <v>53738470</v>
      </c>
      <c r="B343" s="142">
        <v>45055</v>
      </c>
      <c r="C343" s="141" t="s">
        <v>188</v>
      </c>
      <c r="D343" s="143">
        <v>2</v>
      </c>
      <c r="E343" s="143">
        <v>0</v>
      </c>
      <c r="F343" s="141" t="s">
        <v>190</v>
      </c>
      <c r="G343" s="141">
        <v>9</v>
      </c>
      <c r="H343" s="141">
        <v>5</v>
      </c>
      <c r="I343" s="141">
        <v>2023</v>
      </c>
    </row>
    <row r="344" spans="1:9" hidden="1">
      <c r="A344" s="141">
        <v>53738553</v>
      </c>
      <c r="B344" s="142">
        <v>45055</v>
      </c>
      <c r="C344" s="141" t="s">
        <v>188</v>
      </c>
      <c r="D344" s="143">
        <v>1</v>
      </c>
      <c r="E344" s="143">
        <v>0</v>
      </c>
      <c r="F344" s="141" t="s">
        <v>190</v>
      </c>
      <c r="G344" s="141">
        <v>9</v>
      </c>
      <c r="H344" s="141">
        <v>5</v>
      </c>
      <c r="I344" s="141">
        <v>2023</v>
      </c>
    </row>
    <row r="345" spans="1:9">
      <c r="A345" s="141">
        <v>53738589</v>
      </c>
      <c r="B345" s="142">
        <v>45055</v>
      </c>
      <c r="C345" s="141" t="s">
        <v>188</v>
      </c>
      <c r="D345" s="143">
        <v>3</v>
      </c>
      <c r="E345" s="143">
        <v>1</v>
      </c>
      <c r="F345" s="141" t="s">
        <v>190</v>
      </c>
      <c r="G345" s="141">
        <v>9</v>
      </c>
      <c r="H345" s="141">
        <v>5</v>
      </c>
      <c r="I345" s="141">
        <v>2023</v>
      </c>
    </row>
    <row r="346" spans="1:9" hidden="1">
      <c r="A346" s="141">
        <v>53738597</v>
      </c>
      <c r="B346" s="142">
        <v>45055</v>
      </c>
      <c r="C346" s="141" t="s">
        <v>188</v>
      </c>
      <c r="D346" s="143">
        <v>1</v>
      </c>
      <c r="E346" s="143">
        <v>0</v>
      </c>
      <c r="F346" s="141" t="s">
        <v>190</v>
      </c>
      <c r="G346" s="141">
        <v>9</v>
      </c>
      <c r="H346" s="141">
        <v>5</v>
      </c>
      <c r="I346" s="141">
        <v>2023</v>
      </c>
    </row>
    <row r="347" spans="1:9" hidden="1">
      <c r="A347" s="141">
        <v>53738608</v>
      </c>
      <c r="B347" s="142">
        <v>45055</v>
      </c>
      <c r="C347" s="141" t="s">
        <v>188</v>
      </c>
      <c r="D347" s="143">
        <v>800</v>
      </c>
      <c r="E347" s="143">
        <v>0</v>
      </c>
      <c r="F347" s="141" t="s">
        <v>190</v>
      </c>
      <c r="G347" s="141">
        <v>9</v>
      </c>
      <c r="H347" s="141">
        <v>5</v>
      </c>
      <c r="I347" s="141">
        <v>2023</v>
      </c>
    </row>
    <row r="348" spans="1:9" hidden="1">
      <c r="A348" s="141">
        <v>53738624</v>
      </c>
      <c r="B348" s="142">
        <v>45055</v>
      </c>
      <c r="C348" s="141" t="s">
        <v>188</v>
      </c>
      <c r="D348" s="143">
        <v>1</v>
      </c>
      <c r="E348" s="143">
        <v>0</v>
      </c>
      <c r="F348" s="141" t="s">
        <v>190</v>
      </c>
      <c r="G348" s="141">
        <v>9</v>
      </c>
      <c r="H348" s="141">
        <v>5</v>
      </c>
      <c r="I348" s="141">
        <v>2023</v>
      </c>
    </row>
    <row r="349" spans="1:9" hidden="1">
      <c r="A349" s="141">
        <v>53738628</v>
      </c>
      <c r="B349" s="142">
        <v>45055</v>
      </c>
      <c r="C349" s="141" t="s">
        <v>188</v>
      </c>
      <c r="D349" s="143">
        <v>201</v>
      </c>
      <c r="E349" s="143">
        <v>0</v>
      </c>
      <c r="F349" s="141" t="s">
        <v>190</v>
      </c>
      <c r="G349" s="141">
        <v>9</v>
      </c>
      <c r="H349" s="141">
        <v>5</v>
      </c>
      <c r="I349" s="141">
        <v>2023</v>
      </c>
    </row>
    <row r="350" spans="1:9" hidden="1">
      <c r="A350" s="141">
        <v>53738655</v>
      </c>
      <c r="B350" s="142">
        <v>45055</v>
      </c>
      <c r="C350" s="141" t="s">
        <v>188</v>
      </c>
      <c r="D350" s="143">
        <v>1</v>
      </c>
      <c r="E350" s="143">
        <v>0</v>
      </c>
      <c r="F350" s="141" t="s">
        <v>190</v>
      </c>
      <c r="G350" s="141">
        <v>9</v>
      </c>
      <c r="H350" s="141">
        <v>5</v>
      </c>
      <c r="I350" s="141">
        <v>2023</v>
      </c>
    </row>
    <row r="351" spans="1:9" hidden="1">
      <c r="A351" s="141">
        <v>53738753</v>
      </c>
      <c r="B351" s="142">
        <v>45055</v>
      </c>
      <c r="C351" s="141" t="s">
        <v>188</v>
      </c>
      <c r="D351" s="143">
        <v>4</v>
      </c>
      <c r="E351" s="143">
        <v>0</v>
      </c>
      <c r="F351" s="141" t="s">
        <v>190</v>
      </c>
      <c r="G351" s="141">
        <v>9</v>
      </c>
      <c r="H351" s="141">
        <v>5</v>
      </c>
      <c r="I351" s="141">
        <v>2023</v>
      </c>
    </row>
    <row r="352" spans="1:9">
      <c r="A352" s="141">
        <v>53738755</v>
      </c>
      <c r="B352" s="142">
        <v>45055</v>
      </c>
      <c r="C352" s="141" t="s">
        <v>188</v>
      </c>
      <c r="D352" s="143">
        <v>400</v>
      </c>
      <c r="E352" s="143">
        <v>1</v>
      </c>
      <c r="F352" s="141" t="s">
        <v>190</v>
      </c>
      <c r="G352" s="141">
        <v>9</v>
      </c>
      <c r="H352" s="141">
        <v>5</v>
      </c>
      <c r="I352" s="141">
        <v>2023</v>
      </c>
    </row>
    <row r="353" spans="1:9" hidden="1">
      <c r="A353" s="141">
        <v>53738840</v>
      </c>
      <c r="B353" s="142">
        <v>45055</v>
      </c>
      <c r="C353" s="141" t="s">
        <v>188</v>
      </c>
      <c r="D353" s="143">
        <v>150</v>
      </c>
      <c r="E353" s="143">
        <v>0</v>
      </c>
      <c r="F353" s="141" t="s">
        <v>190</v>
      </c>
      <c r="G353" s="141">
        <v>9</v>
      </c>
      <c r="H353" s="141">
        <v>5</v>
      </c>
      <c r="I353" s="141">
        <v>2023</v>
      </c>
    </row>
    <row r="354" spans="1:9" hidden="1">
      <c r="A354" s="141">
        <v>53738842</v>
      </c>
      <c r="B354" s="142">
        <v>45055</v>
      </c>
      <c r="C354" s="141" t="s">
        <v>188</v>
      </c>
      <c r="D354" s="143">
        <v>1150</v>
      </c>
      <c r="E354" s="143">
        <v>0</v>
      </c>
      <c r="F354" s="141" t="s">
        <v>191</v>
      </c>
      <c r="G354" s="141">
        <v>9</v>
      </c>
      <c r="H354" s="141">
        <v>5</v>
      </c>
      <c r="I354" s="141">
        <v>2023</v>
      </c>
    </row>
    <row r="355" spans="1:9" hidden="1">
      <c r="A355" s="141">
        <v>53738844</v>
      </c>
      <c r="B355" s="142">
        <v>45055</v>
      </c>
      <c r="C355" s="141" t="s">
        <v>189</v>
      </c>
      <c r="D355" s="143">
        <v>50</v>
      </c>
      <c r="E355" s="143">
        <v>0</v>
      </c>
      <c r="F355" s="141" t="s">
        <v>190</v>
      </c>
      <c r="G355" s="141">
        <v>9</v>
      </c>
      <c r="H355" s="141">
        <v>5</v>
      </c>
      <c r="I355" s="141">
        <v>2023</v>
      </c>
    </row>
    <row r="356" spans="1:9" hidden="1">
      <c r="A356" s="141">
        <v>53738846</v>
      </c>
      <c r="B356" s="142">
        <v>45055</v>
      </c>
      <c r="C356" s="141" t="s">
        <v>189</v>
      </c>
      <c r="D356" s="143">
        <v>50</v>
      </c>
      <c r="E356" s="143">
        <v>0</v>
      </c>
      <c r="F356" s="141" t="s">
        <v>190</v>
      </c>
      <c r="G356" s="141">
        <v>9</v>
      </c>
      <c r="H356" s="141">
        <v>5</v>
      </c>
      <c r="I356" s="141">
        <v>2023</v>
      </c>
    </row>
    <row r="357" spans="1:9" hidden="1">
      <c r="A357" s="141">
        <v>53738915</v>
      </c>
      <c r="B357" s="142">
        <v>45055</v>
      </c>
      <c r="C357" s="141" t="s">
        <v>188</v>
      </c>
      <c r="D357" s="143">
        <v>300</v>
      </c>
      <c r="E357" s="143">
        <v>0</v>
      </c>
      <c r="F357" s="141" t="s">
        <v>190</v>
      </c>
      <c r="G357" s="141">
        <v>9</v>
      </c>
      <c r="H357" s="141">
        <v>5</v>
      </c>
      <c r="I357" s="141">
        <v>2023</v>
      </c>
    </row>
    <row r="358" spans="1:9" hidden="1">
      <c r="A358" s="141">
        <v>53738966</v>
      </c>
      <c r="B358" s="142">
        <v>45055</v>
      </c>
      <c r="C358" s="141" t="s">
        <v>188</v>
      </c>
      <c r="D358" s="143">
        <v>300</v>
      </c>
      <c r="E358" s="143">
        <v>0</v>
      </c>
      <c r="F358" s="141" t="s">
        <v>190</v>
      </c>
      <c r="G358" s="141">
        <v>9</v>
      </c>
      <c r="H358" s="141">
        <v>5</v>
      </c>
      <c r="I358" s="141">
        <v>2023</v>
      </c>
    </row>
    <row r="359" spans="1:9" hidden="1">
      <c r="A359" s="141">
        <v>53738968</v>
      </c>
      <c r="B359" s="142">
        <v>45055</v>
      </c>
      <c r="C359" s="141" t="s">
        <v>189</v>
      </c>
      <c r="D359" s="143">
        <v>550</v>
      </c>
      <c r="E359" s="143">
        <v>0</v>
      </c>
      <c r="F359" s="141" t="s">
        <v>190</v>
      </c>
      <c r="G359" s="141">
        <v>9</v>
      </c>
      <c r="H359" s="141">
        <v>5</v>
      </c>
      <c r="I359" s="141">
        <v>2023</v>
      </c>
    </row>
    <row r="360" spans="1:9" hidden="1">
      <c r="A360" s="141">
        <v>53738971</v>
      </c>
      <c r="B360" s="142">
        <v>45055</v>
      </c>
      <c r="C360" s="141" t="s">
        <v>188</v>
      </c>
      <c r="D360" s="143">
        <v>200</v>
      </c>
      <c r="E360" s="143">
        <v>0</v>
      </c>
      <c r="F360" s="141" t="s">
        <v>190</v>
      </c>
      <c r="G360" s="141">
        <v>9</v>
      </c>
      <c r="H360" s="141">
        <v>5</v>
      </c>
      <c r="I360" s="141">
        <v>2023</v>
      </c>
    </row>
    <row r="361" spans="1:9" hidden="1">
      <c r="A361" s="141">
        <v>53739004</v>
      </c>
      <c r="B361" s="142">
        <v>45055</v>
      </c>
      <c r="C361" s="141" t="s">
        <v>188</v>
      </c>
      <c r="D361" s="143">
        <v>300</v>
      </c>
      <c r="E361" s="143">
        <v>0</v>
      </c>
      <c r="F361" s="141" t="s">
        <v>190</v>
      </c>
      <c r="G361" s="141">
        <v>9</v>
      </c>
      <c r="H361" s="141">
        <v>5</v>
      </c>
      <c r="I361" s="141">
        <v>2023</v>
      </c>
    </row>
    <row r="362" spans="1:9" hidden="1">
      <c r="A362" s="141">
        <v>53739033</v>
      </c>
      <c r="B362" s="142">
        <v>45055</v>
      </c>
      <c r="C362" s="141" t="s">
        <v>188</v>
      </c>
      <c r="D362" s="143">
        <v>53</v>
      </c>
      <c r="E362" s="143">
        <v>0</v>
      </c>
      <c r="F362" s="141" t="s">
        <v>190</v>
      </c>
      <c r="G362" s="141">
        <v>9</v>
      </c>
      <c r="H362" s="141">
        <v>5</v>
      </c>
      <c r="I362" s="141">
        <v>2023</v>
      </c>
    </row>
    <row r="363" spans="1:9" hidden="1">
      <c r="A363" s="141">
        <v>53739065</v>
      </c>
      <c r="B363" s="142">
        <v>45055</v>
      </c>
      <c r="C363" s="141" t="s">
        <v>188</v>
      </c>
      <c r="D363" s="143">
        <v>1</v>
      </c>
      <c r="E363" s="143">
        <v>0</v>
      </c>
      <c r="F363" s="141" t="s">
        <v>190</v>
      </c>
      <c r="G363" s="141">
        <v>9</v>
      </c>
      <c r="H363" s="141">
        <v>5</v>
      </c>
      <c r="I363" s="141">
        <v>2023</v>
      </c>
    </row>
    <row r="364" spans="1:9" hidden="1">
      <c r="A364" s="141">
        <v>53739071</v>
      </c>
      <c r="B364" s="142">
        <v>45055</v>
      </c>
      <c r="C364" s="141" t="s">
        <v>188</v>
      </c>
      <c r="D364" s="143">
        <v>6</v>
      </c>
      <c r="E364" s="143">
        <v>0</v>
      </c>
      <c r="F364" s="141" t="s">
        <v>190</v>
      </c>
      <c r="G364" s="141">
        <v>9</v>
      </c>
      <c r="H364" s="141">
        <v>5</v>
      </c>
      <c r="I364" s="141">
        <v>2023</v>
      </c>
    </row>
    <row r="365" spans="1:9" hidden="1">
      <c r="A365" s="141">
        <v>53739147</v>
      </c>
      <c r="B365" s="142">
        <v>45055</v>
      </c>
      <c r="C365" s="141" t="s">
        <v>188</v>
      </c>
      <c r="D365" s="143">
        <v>330</v>
      </c>
      <c r="E365" s="143">
        <v>0</v>
      </c>
      <c r="F365" s="141" t="s">
        <v>190</v>
      </c>
      <c r="G365" s="141">
        <v>9</v>
      </c>
      <c r="H365" s="141">
        <v>5</v>
      </c>
      <c r="I365" s="141">
        <v>2023</v>
      </c>
    </row>
    <row r="366" spans="1:9" hidden="1">
      <c r="A366" s="141">
        <v>53739165</v>
      </c>
      <c r="B366" s="142">
        <v>45055</v>
      </c>
      <c r="C366" s="141" t="s">
        <v>188</v>
      </c>
      <c r="D366" s="143">
        <v>50</v>
      </c>
      <c r="E366" s="143">
        <v>0</v>
      </c>
      <c r="F366" s="141" t="s">
        <v>190</v>
      </c>
      <c r="G366" s="141">
        <v>9</v>
      </c>
      <c r="H366" s="141">
        <v>5</v>
      </c>
      <c r="I366" s="141">
        <v>2023</v>
      </c>
    </row>
    <row r="367" spans="1:9" hidden="1">
      <c r="A367" s="141">
        <v>53739269</v>
      </c>
      <c r="B367" s="142">
        <v>45055</v>
      </c>
      <c r="C367" s="141" t="s">
        <v>188</v>
      </c>
      <c r="D367" s="143">
        <v>134</v>
      </c>
      <c r="E367" s="143">
        <v>0</v>
      </c>
      <c r="F367" s="141" t="s">
        <v>190</v>
      </c>
      <c r="G367" s="141">
        <v>9</v>
      </c>
      <c r="H367" s="141">
        <v>5</v>
      </c>
      <c r="I367" s="141">
        <v>2023</v>
      </c>
    </row>
    <row r="368" spans="1:9" hidden="1">
      <c r="A368" s="141">
        <v>53739487</v>
      </c>
      <c r="B368" s="142">
        <v>45055</v>
      </c>
      <c r="C368" s="141" t="s">
        <v>188</v>
      </c>
      <c r="D368" s="143">
        <v>150</v>
      </c>
      <c r="E368" s="143">
        <v>0</v>
      </c>
      <c r="F368" s="141" t="s">
        <v>190</v>
      </c>
      <c r="G368" s="141">
        <v>9</v>
      </c>
      <c r="H368" s="141">
        <v>5</v>
      </c>
      <c r="I368" s="141">
        <v>2023</v>
      </c>
    </row>
    <row r="369" spans="1:9" hidden="1">
      <c r="A369" s="141">
        <v>53739535</v>
      </c>
      <c r="B369" s="142">
        <v>45055</v>
      </c>
      <c r="C369" s="141" t="s">
        <v>189</v>
      </c>
      <c r="D369" s="143">
        <v>150</v>
      </c>
      <c r="E369" s="143">
        <v>0</v>
      </c>
      <c r="F369" s="141" t="s">
        <v>190</v>
      </c>
      <c r="G369" s="141">
        <v>9</v>
      </c>
      <c r="H369" s="141">
        <v>5</v>
      </c>
      <c r="I369" s="141">
        <v>2023</v>
      </c>
    </row>
    <row r="370" spans="1:9" hidden="1">
      <c r="A370" s="141">
        <v>53739537</v>
      </c>
      <c r="B370" s="142">
        <v>45055</v>
      </c>
      <c r="C370" s="141" t="s">
        <v>189</v>
      </c>
      <c r="D370" s="143">
        <v>50</v>
      </c>
      <c r="E370" s="143">
        <v>0</v>
      </c>
      <c r="F370" s="141" t="s">
        <v>190</v>
      </c>
      <c r="G370" s="141">
        <v>9</v>
      </c>
      <c r="H370" s="141">
        <v>5</v>
      </c>
      <c r="I370" s="141">
        <v>2023</v>
      </c>
    </row>
    <row r="371" spans="1:9" hidden="1">
      <c r="A371" s="141">
        <v>53739538</v>
      </c>
      <c r="B371" s="142">
        <v>45055</v>
      </c>
      <c r="C371" s="141" t="s">
        <v>188</v>
      </c>
      <c r="D371" s="143">
        <v>5</v>
      </c>
      <c r="E371" s="143">
        <v>0</v>
      </c>
      <c r="F371" s="141" t="s">
        <v>190</v>
      </c>
      <c r="G371" s="141">
        <v>9</v>
      </c>
      <c r="H371" s="141">
        <v>5</v>
      </c>
      <c r="I371" s="141">
        <v>2023</v>
      </c>
    </row>
    <row r="372" spans="1:9" hidden="1">
      <c r="A372" s="141">
        <v>53739542</v>
      </c>
      <c r="B372" s="142">
        <v>45055</v>
      </c>
      <c r="C372" s="141" t="s">
        <v>188</v>
      </c>
      <c r="D372" s="143">
        <v>250</v>
      </c>
      <c r="E372" s="143">
        <v>0</v>
      </c>
      <c r="F372" s="141" t="s">
        <v>190</v>
      </c>
      <c r="G372" s="141">
        <v>9</v>
      </c>
      <c r="H372" s="141">
        <v>5</v>
      </c>
      <c r="I372" s="141">
        <v>2023</v>
      </c>
    </row>
    <row r="373" spans="1:9" hidden="1">
      <c r="A373" s="141">
        <v>53739561</v>
      </c>
      <c r="B373" s="142">
        <v>45055</v>
      </c>
      <c r="C373" s="141" t="s">
        <v>188</v>
      </c>
      <c r="D373" s="143">
        <v>5</v>
      </c>
      <c r="E373" s="143">
        <v>0</v>
      </c>
      <c r="F373" s="141" t="s">
        <v>190</v>
      </c>
      <c r="G373" s="141">
        <v>9</v>
      </c>
      <c r="H373" s="141">
        <v>5</v>
      </c>
      <c r="I373" s="141">
        <v>2023</v>
      </c>
    </row>
    <row r="374" spans="1:9" hidden="1">
      <c r="A374" s="141">
        <v>53739637</v>
      </c>
      <c r="B374" s="142">
        <v>45055</v>
      </c>
      <c r="C374" s="141" t="s">
        <v>188</v>
      </c>
      <c r="D374" s="143">
        <v>750</v>
      </c>
      <c r="E374" s="143">
        <v>0</v>
      </c>
      <c r="F374" s="141" t="s">
        <v>190</v>
      </c>
      <c r="G374" s="141">
        <v>9</v>
      </c>
      <c r="H374" s="141">
        <v>5</v>
      </c>
      <c r="I374" s="141">
        <v>2023</v>
      </c>
    </row>
    <row r="375" spans="1:9" hidden="1">
      <c r="A375" s="141">
        <v>53739705</v>
      </c>
      <c r="B375" s="142">
        <v>45055</v>
      </c>
      <c r="C375" s="141" t="s">
        <v>188</v>
      </c>
      <c r="D375" s="143">
        <v>2</v>
      </c>
      <c r="E375" s="143">
        <v>0</v>
      </c>
      <c r="F375" s="141" t="s">
        <v>190</v>
      </c>
      <c r="G375" s="141">
        <v>9</v>
      </c>
      <c r="H375" s="141">
        <v>5</v>
      </c>
      <c r="I375" s="141">
        <v>2023</v>
      </c>
    </row>
    <row r="376" spans="1:9">
      <c r="A376" s="141">
        <v>53739915</v>
      </c>
      <c r="B376" s="142">
        <v>45055</v>
      </c>
      <c r="C376" s="141" t="s">
        <v>188</v>
      </c>
      <c r="D376" s="143">
        <v>1</v>
      </c>
      <c r="E376" s="143">
        <v>1</v>
      </c>
      <c r="F376" s="141" t="s">
        <v>190</v>
      </c>
      <c r="G376" s="141">
        <v>9</v>
      </c>
      <c r="H376" s="141">
        <v>5</v>
      </c>
      <c r="I376" s="141">
        <v>2023</v>
      </c>
    </row>
    <row r="377" spans="1:9" hidden="1">
      <c r="A377" s="141">
        <v>53739932</v>
      </c>
      <c r="B377" s="142">
        <v>45055</v>
      </c>
      <c r="C377" s="141" t="s">
        <v>188</v>
      </c>
      <c r="D377" s="143">
        <v>50</v>
      </c>
      <c r="E377" s="143">
        <v>0</v>
      </c>
      <c r="F377" s="141" t="s">
        <v>190</v>
      </c>
      <c r="G377" s="141">
        <v>9</v>
      </c>
      <c r="H377" s="141">
        <v>5</v>
      </c>
      <c r="I377" s="141">
        <v>2023</v>
      </c>
    </row>
    <row r="378" spans="1:9" hidden="1">
      <c r="A378" s="141">
        <v>53739948</v>
      </c>
      <c r="B378" s="142">
        <v>45055</v>
      </c>
      <c r="C378" s="141" t="s">
        <v>188</v>
      </c>
      <c r="D378" s="143">
        <v>117</v>
      </c>
      <c r="E378" s="143">
        <v>0</v>
      </c>
      <c r="F378" s="141" t="s">
        <v>190</v>
      </c>
      <c r="G378" s="141">
        <v>9</v>
      </c>
      <c r="H378" s="141">
        <v>5</v>
      </c>
      <c r="I378" s="141">
        <v>2023</v>
      </c>
    </row>
    <row r="379" spans="1:9" hidden="1">
      <c r="A379" s="141">
        <v>53739996</v>
      </c>
      <c r="B379" s="142">
        <v>45055</v>
      </c>
      <c r="C379" s="141" t="s">
        <v>188</v>
      </c>
      <c r="D379" s="143">
        <v>250</v>
      </c>
      <c r="E379" s="143">
        <v>0</v>
      </c>
      <c r="F379" s="141" t="s">
        <v>190</v>
      </c>
      <c r="G379" s="141">
        <v>9</v>
      </c>
      <c r="H379" s="141">
        <v>5</v>
      </c>
      <c r="I379" s="141">
        <v>2023</v>
      </c>
    </row>
    <row r="380" spans="1:9" hidden="1">
      <c r="A380" s="141">
        <v>53739998</v>
      </c>
      <c r="B380" s="142">
        <v>45055</v>
      </c>
      <c r="C380" s="141" t="s">
        <v>188</v>
      </c>
      <c r="D380" s="143">
        <v>200</v>
      </c>
      <c r="E380" s="143">
        <v>0</v>
      </c>
      <c r="F380" s="141" t="s">
        <v>190</v>
      </c>
      <c r="G380" s="141">
        <v>9</v>
      </c>
      <c r="H380" s="141">
        <v>5</v>
      </c>
      <c r="I380" s="141">
        <v>2023</v>
      </c>
    </row>
    <row r="381" spans="1:9" hidden="1">
      <c r="A381" s="141">
        <v>53740051</v>
      </c>
      <c r="B381" s="142">
        <v>45055</v>
      </c>
      <c r="C381" s="141" t="s">
        <v>188</v>
      </c>
      <c r="D381" s="143">
        <v>200</v>
      </c>
      <c r="E381" s="143">
        <v>0</v>
      </c>
      <c r="F381" s="141" t="s">
        <v>190</v>
      </c>
      <c r="G381" s="141">
        <v>9</v>
      </c>
      <c r="H381" s="141">
        <v>5</v>
      </c>
      <c r="I381" s="141">
        <v>2023</v>
      </c>
    </row>
    <row r="382" spans="1:9" hidden="1">
      <c r="A382" s="141">
        <v>53740106</v>
      </c>
      <c r="B382" s="142">
        <v>45055</v>
      </c>
      <c r="C382" s="141" t="s">
        <v>188</v>
      </c>
      <c r="D382" s="143">
        <v>600</v>
      </c>
      <c r="E382" s="143">
        <v>0</v>
      </c>
      <c r="F382" s="141" t="s">
        <v>190</v>
      </c>
      <c r="G382" s="141">
        <v>9</v>
      </c>
      <c r="H382" s="141">
        <v>5</v>
      </c>
      <c r="I382" s="141">
        <v>2023</v>
      </c>
    </row>
    <row r="383" spans="1:9" hidden="1">
      <c r="A383" s="141">
        <v>53740127</v>
      </c>
      <c r="B383" s="142">
        <v>45055</v>
      </c>
      <c r="C383" s="141" t="s">
        <v>188</v>
      </c>
      <c r="D383" s="143">
        <v>400</v>
      </c>
      <c r="E383" s="143">
        <v>0</v>
      </c>
      <c r="F383" s="141" t="s">
        <v>190</v>
      </c>
      <c r="G383" s="141">
        <v>9</v>
      </c>
      <c r="H383" s="141">
        <v>5</v>
      </c>
      <c r="I383" s="141">
        <v>2023</v>
      </c>
    </row>
    <row r="384" spans="1:9" hidden="1">
      <c r="A384" s="141">
        <v>53740131</v>
      </c>
      <c r="B384" s="142">
        <v>45055</v>
      </c>
      <c r="C384" s="141" t="s">
        <v>188</v>
      </c>
      <c r="D384" s="143">
        <v>51</v>
      </c>
      <c r="E384" s="143">
        <v>0</v>
      </c>
      <c r="F384" s="141" t="s">
        <v>190</v>
      </c>
      <c r="G384" s="141">
        <v>9</v>
      </c>
      <c r="H384" s="141">
        <v>5</v>
      </c>
      <c r="I384" s="141">
        <v>2023</v>
      </c>
    </row>
    <row r="385" spans="1:9" hidden="1">
      <c r="A385" s="141">
        <v>53740135</v>
      </c>
      <c r="B385" s="142">
        <v>45055</v>
      </c>
      <c r="C385" s="141" t="s">
        <v>188</v>
      </c>
      <c r="D385" s="143">
        <v>500</v>
      </c>
      <c r="E385" s="143">
        <v>0</v>
      </c>
      <c r="F385" s="141" t="s">
        <v>190</v>
      </c>
      <c r="G385" s="141">
        <v>9</v>
      </c>
      <c r="H385" s="141">
        <v>5</v>
      </c>
      <c r="I385" s="141">
        <v>2023</v>
      </c>
    </row>
    <row r="386" spans="1:9" hidden="1">
      <c r="A386" s="141">
        <v>53740136</v>
      </c>
      <c r="B386" s="142">
        <v>45055</v>
      </c>
      <c r="C386" s="141" t="s">
        <v>188</v>
      </c>
      <c r="D386" s="143">
        <v>153</v>
      </c>
      <c r="E386" s="143">
        <v>0</v>
      </c>
      <c r="F386" s="141" t="s">
        <v>190</v>
      </c>
      <c r="G386" s="141">
        <v>9</v>
      </c>
      <c r="H386" s="141">
        <v>5</v>
      </c>
      <c r="I386" s="141">
        <v>2023</v>
      </c>
    </row>
    <row r="387" spans="1:9" hidden="1">
      <c r="A387" s="141">
        <v>53740150</v>
      </c>
      <c r="B387" s="142">
        <v>45055</v>
      </c>
      <c r="C387" s="141" t="s">
        <v>188</v>
      </c>
      <c r="D387" s="143">
        <v>8</v>
      </c>
      <c r="E387" s="143">
        <v>0</v>
      </c>
      <c r="F387" s="141" t="s">
        <v>190</v>
      </c>
      <c r="G387" s="141">
        <v>9</v>
      </c>
      <c r="H387" s="141">
        <v>5</v>
      </c>
      <c r="I387" s="141">
        <v>2023</v>
      </c>
    </row>
    <row r="388" spans="1:9" hidden="1">
      <c r="A388" s="141">
        <v>53740160</v>
      </c>
      <c r="B388" s="142">
        <v>45055</v>
      </c>
      <c r="C388" s="141" t="s">
        <v>189</v>
      </c>
      <c r="D388" s="143">
        <v>50</v>
      </c>
      <c r="E388" s="143">
        <v>0</v>
      </c>
      <c r="F388" s="141" t="s">
        <v>190</v>
      </c>
      <c r="G388" s="141">
        <v>9</v>
      </c>
      <c r="H388" s="141">
        <v>5</v>
      </c>
      <c r="I388" s="141">
        <v>2023</v>
      </c>
    </row>
    <row r="389" spans="1:9" hidden="1">
      <c r="A389" s="141">
        <v>53740161</v>
      </c>
      <c r="B389" s="142">
        <v>45055</v>
      </c>
      <c r="C389" s="141" t="s">
        <v>189</v>
      </c>
      <c r="D389" s="143">
        <v>50</v>
      </c>
      <c r="E389" s="143">
        <v>0</v>
      </c>
      <c r="F389" s="141" t="s">
        <v>190</v>
      </c>
      <c r="G389" s="141">
        <v>9</v>
      </c>
      <c r="H389" s="141">
        <v>5</v>
      </c>
      <c r="I389" s="141">
        <v>2023</v>
      </c>
    </row>
    <row r="390" spans="1:9" hidden="1">
      <c r="A390" s="141">
        <v>53740163</v>
      </c>
      <c r="B390" s="142">
        <v>45055</v>
      </c>
      <c r="C390" s="141" t="s">
        <v>189</v>
      </c>
      <c r="D390" s="143">
        <v>100</v>
      </c>
      <c r="E390" s="143">
        <v>0</v>
      </c>
      <c r="F390" s="141" t="s">
        <v>190</v>
      </c>
      <c r="G390" s="141">
        <v>9</v>
      </c>
      <c r="H390" s="141">
        <v>5</v>
      </c>
      <c r="I390" s="141">
        <v>2023</v>
      </c>
    </row>
    <row r="391" spans="1:9" hidden="1">
      <c r="A391" s="141">
        <v>53740166</v>
      </c>
      <c r="B391" s="142">
        <v>45055</v>
      </c>
      <c r="C391" s="141" t="s">
        <v>188</v>
      </c>
      <c r="D391" s="143">
        <v>173</v>
      </c>
      <c r="E391" s="143">
        <v>0</v>
      </c>
      <c r="F391" s="141" t="s">
        <v>190</v>
      </c>
      <c r="G391" s="141">
        <v>9</v>
      </c>
      <c r="H391" s="141">
        <v>5</v>
      </c>
      <c r="I391" s="141">
        <v>2023</v>
      </c>
    </row>
    <row r="392" spans="1:9" hidden="1">
      <c r="A392" s="141">
        <v>53740167</v>
      </c>
      <c r="B392" s="142">
        <v>45055</v>
      </c>
      <c r="C392" s="141" t="s">
        <v>189</v>
      </c>
      <c r="D392" s="143">
        <v>150</v>
      </c>
      <c r="E392" s="143">
        <v>0</v>
      </c>
      <c r="F392" s="141" t="s">
        <v>190</v>
      </c>
      <c r="G392" s="141">
        <v>9</v>
      </c>
      <c r="H392" s="141">
        <v>5</v>
      </c>
      <c r="I392" s="141">
        <v>2023</v>
      </c>
    </row>
    <row r="393" spans="1:9" hidden="1">
      <c r="A393" s="141">
        <v>53740174</v>
      </c>
      <c r="B393" s="142">
        <v>45055</v>
      </c>
      <c r="C393" s="141" t="s">
        <v>188</v>
      </c>
      <c r="D393" s="143">
        <v>800</v>
      </c>
      <c r="E393" s="143">
        <v>0</v>
      </c>
      <c r="F393" s="141" t="s">
        <v>190</v>
      </c>
      <c r="G393" s="141">
        <v>9</v>
      </c>
      <c r="H393" s="141">
        <v>5</v>
      </c>
      <c r="I393" s="141">
        <v>2023</v>
      </c>
    </row>
    <row r="394" spans="1:9" hidden="1">
      <c r="A394" s="141">
        <v>53740189</v>
      </c>
      <c r="B394" s="142">
        <v>45055</v>
      </c>
      <c r="C394" s="141" t="s">
        <v>188</v>
      </c>
      <c r="D394" s="143">
        <v>8</v>
      </c>
      <c r="E394" s="143">
        <v>0</v>
      </c>
      <c r="F394" s="141" t="s">
        <v>190</v>
      </c>
      <c r="G394" s="141">
        <v>9</v>
      </c>
      <c r="H394" s="141">
        <v>5</v>
      </c>
      <c r="I394" s="141">
        <v>2023</v>
      </c>
    </row>
    <row r="395" spans="1:9" hidden="1">
      <c r="A395" s="141">
        <v>53740196</v>
      </c>
      <c r="B395" s="142">
        <v>45055</v>
      </c>
      <c r="C395" s="141" t="s">
        <v>188</v>
      </c>
      <c r="D395" s="143">
        <v>7</v>
      </c>
      <c r="E395" s="143">
        <v>0</v>
      </c>
      <c r="F395" s="141" t="s">
        <v>190</v>
      </c>
      <c r="G395" s="141">
        <v>9</v>
      </c>
      <c r="H395" s="141">
        <v>5</v>
      </c>
      <c r="I395" s="141">
        <v>2023</v>
      </c>
    </row>
    <row r="396" spans="1:9" hidden="1">
      <c r="A396" s="141">
        <v>53740214</v>
      </c>
      <c r="B396" s="142">
        <v>45055</v>
      </c>
      <c r="C396" s="141" t="s">
        <v>188</v>
      </c>
      <c r="D396" s="143">
        <v>200</v>
      </c>
      <c r="E396" s="143">
        <v>0</v>
      </c>
      <c r="F396" s="141" t="s">
        <v>190</v>
      </c>
      <c r="G396" s="141">
        <v>9</v>
      </c>
      <c r="H396" s="141">
        <v>5</v>
      </c>
      <c r="I396" s="141">
        <v>2023</v>
      </c>
    </row>
    <row r="397" spans="1:9" hidden="1">
      <c r="A397" s="141">
        <v>53740230</v>
      </c>
      <c r="B397" s="142">
        <v>45055</v>
      </c>
      <c r="C397" s="141" t="s">
        <v>188</v>
      </c>
      <c r="D397" s="143">
        <v>20</v>
      </c>
      <c r="E397" s="143">
        <v>0</v>
      </c>
      <c r="F397" s="141" t="s">
        <v>190</v>
      </c>
      <c r="G397" s="141">
        <v>9</v>
      </c>
      <c r="H397" s="141">
        <v>5</v>
      </c>
      <c r="I397" s="141">
        <v>2023</v>
      </c>
    </row>
    <row r="398" spans="1:9" hidden="1">
      <c r="A398" s="141">
        <v>53740252</v>
      </c>
      <c r="B398" s="142">
        <v>45055</v>
      </c>
      <c r="C398" s="141" t="s">
        <v>188</v>
      </c>
      <c r="D398" s="143">
        <v>150</v>
      </c>
      <c r="E398" s="143">
        <v>0</v>
      </c>
      <c r="F398" s="141" t="s">
        <v>190</v>
      </c>
      <c r="G398" s="141">
        <v>9</v>
      </c>
      <c r="H398" s="141">
        <v>5</v>
      </c>
      <c r="I398" s="141">
        <v>2023</v>
      </c>
    </row>
    <row r="399" spans="1:9" hidden="1">
      <c r="A399" s="141">
        <v>53740295</v>
      </c>
      <c r="B399" s="142">
        <v>45055</v>
      </c>
      <c r="C399" s="141" t="s">
        <v>188</v>
      </c>
      <c r="D399" s="143">
        <v>150</v>
      </c>
      <c r="E399" s="143">
        <v>0</v>
      </c>
      <c r="F399" s="141" t="s">
        <v>190</v>
      </c>
      <c r="G399" s="141">
        <v>9</v>
      </c>
      <c r="H399" s="141">
        <v>5</v>
      </c>
      <c r="I399" s="141">
        <v>2023</v>
      </c>
    </row>
    <row r="400" spans="1:9" hidden="1">
      <c r="A400" s="141">
        <v>53740308</v>
      </c>
      <c r="B400" s="142">
        <v>45055</v>
      </c>
      <c r="C400" s="141" t="s">
        <v>188</v>
      </c>
      <c r="D400" s="143">
        <v>1</v>
      </c>
      <c r="E400" s="143">
        <v>0</v>
      </c>
      <c r="F400" s="141" t="s">
        <v>190</v>
      </c>
      <c r="G400" s="141">
        <v>9</v>
      </c>
      <c r="H400" s="141">
        <v>5</v>
      </c>
      <c r="I400" s="141">
        <v>2023</v>
      </c>
    </row>
    <row r="401" spans="1:9" hidden="1">
      <c r="A401" s="141">
        <v>53740315</v>
      </c>
      <c r="B401" s="142">
        <v>45055</v>
      </c>
      <c r="C401" s="141" t="s">
        <v>188</v>
      </c>
      <c r="D401" s="143">
        <v>300</v>
      </c>
      <c r="E401" s="143">
        <v>0</v>
      </c>
      <c r="F401" s="141" t="s">
        <v>190</v>
      </c>
      <c r="G401" s="141">
        <v>9</v>
      </c>
      <c r="H401" s="141">
        <v>5</v>
      </c>
      <c r="I401" s="141">
        <v>2023</v>
      </c>
    </row>
    <row r="402" spans="1:9" hidden="1">
      <c r="A402" s="141">
        <v>53740336</v>
      </c>
      <c r="B402" s="142">
        <v>45055</v>
      </c>
      <c r="C402" s="141" t="s">
        <v>188</v>
      </c>
      <c r="D402" s="143">
        <v>600</v>
      </c>
      <c r="E402" s="143">
        <v>0</v>
      </c>
      <c r="F402" s="141" t="s">
        <v>190</v>
      </c>
      <c r="G402" s="141">
        <v>9</v>
      </c>
      <c r="H402" s="141">
        <v>5</v>
      </c>
      <c r="I402" s="141">
        <v>2023</v>
      </c>
    </row>
    <row r="403" spans="1:9" hidden="1">
      <c r="A403" s="141">
        <v>53740543</v>
      </c>
      <c r="B403" s="142">
        <v>45055</v>
      </c>
      <c r="C403" s="141" t="s">
        <v>188</v>
      </c>
      <c r="D403" s="143">
        <v>50</v>
      </c>
      <c r="E403" s="143">
        <v>0</v>
      </c>
      <c r="F403" s="141" t="s">
        <v>190</v>
      </c>
      <c r="G403" s="141">
        <v>9</v>
      </c>
      <c r="H403" s="141">
        <v>5</v>
      </c>
      <c r="I403" s="141">
        <v>2023</v>
      </c>
    </row>
    <row r="404" spans="1:9" hidden="1">
      <c r="A404" s="141">
        <v>53740548</v>
      </c>
      <c r="B404" s="142">
        <v>45055</v>
      </c>
      <c r="C404" s="141" t="s">
        <v>188</v>
      </c>
      <c r="D404" s="143">
        <v>22</v>
      </c>
      <c r="E404" s="143">
        <v>0</v>
      </c>
      <c r="F404" s="141" t="s">
        <v>190</v>
      </c>
      <c r="G404" s="141">
        <v>9</v>
      </c>
      <c r="H404" s="141">
        <v>5</v>
      </c>
      <c r="I404" s="141">
        <v>2023</v>
      </c>
    </row>
    <row r="405" spans="1:9" hidden="1">
      <c r="A405" s="141">
        <v>53740552</v>
      </c>
      <c r="B405" s="142">
        <v>45055</v>
      </c>
      <c r="C405" s="141" t="s">
        <v>188</v>
      </c>
      <c r="D405" s="143">
        <v>50</v>
      </c>
      <c r="E405" s="143">
        <v>0</v>
      </c>
      <c r="F405" s="141" t="s">
        <v>190</v>
      </c>
      <c r="G405" s="141">
        <v>9</v>
      </c>
      <c r="H405" s="141">
        <v>5</v>
      </c>
      <c r="I405" s="141">
        <v>2023</v>
      </c>
    </row>
    <row r="406" spans="1:9" hidden="1">
      <c r="A406" s="141">
        <v>53740664</v>
      </c>
      <c r="B406" s="142">
        <v>45055</v>
      </c>
      <c r="C406" s="141" t="s">
        <v>188</v>
      </c>
      <c r="D406" s="143">
        <v>350</v>
      </c>
      <c r="E406" s="143">
        <v>0</v>
      </c>
      <c r="F406" s="141" t="s">
        <v>190</v>
      </c>
      <c r="G406" s="141">
        <v>9</v>
      </c>
      <c r="H406" s="141">
        <v>5</v>
      </c>
      <c r="I406" s="141">
        <v>2023</v>
      </c>
    </row>
    <row r="407" spans="1:9" hidden="1">
      <c r="A407" s="141">
        <v>53740771</v>
      </c>
      <c r="B407" s="142">
        <v>45055</v>
      </c>
      <c r="C407" s="141" t="s">
        <v>188</v>
      </c>
      <c r="D407" s="143">
        <v>150</v>
      </c>
      <c r="E407" s="143">
        <v>0</v>
      </c>
      <c r="F407" s="141" t="s">
        <v>190</v>
      </c>
      <c r="G407" s="141">
        <v>9</v>
      </c>
      <c r="H407" s="141">
        <v>5</v>
      </c>
      <c r="I407" s="141">
        <v>2023</v>
      </c>
    </row>
    <row r="408" spans="1:9" hidden="1">
      <c r="A408" s="141">
        <v>53740812</v>
      </c>
      <c r="B408" s="142">
        <v>45055</v>
      </c>
      <c r="C408" s="141" t="s">
        <v>188</v>
      </c>
      <c r="D408" s="143">
        <v>210</v>
      </c>
      <c r="E408" s="143">
        <v>0</v>
      </c>
      <c r="F408" s="141" t="s">
        <v>190</v>
      </c>
      <c r="G408" s="141">
        <v>9</v>
      </c>
      <c r="H408" s="141">
        <v>5</v>
      </c>
      <c r="I408" s="141">
        <v>2023</v>
      </c>
    </row>
    <row r="409" spans="1:9" hidden="1">
      <c r="A409" s="141">
        <v>53740814</v>
      </c>
      <c r="B409" s="142">
        <v>45055</v>
      </c>
      <c r="C409" s="141" t="s">
        <v>189</v>
      </c>
      <c r="D409" s="143">
        <v>50</v>
      </c>
      <c r="E409" s="143">
        <v>0</v>
      </c>
      <c r="F409" s="141" t="s">
        <v>190</v>
      </c>
      <c r="G409" s="141">
        <v>9</v>
      </c>
      <c r="H409" s="141">
        <v>5</v>
      </c>
      <c r="I409" s="141">
        <v>2023</v>
      </c>
    </row>
    <row r="410" spans="1:9" hidden="1">
      <c r="A410" s="141">
        <v>53740897</v>
      </c>
      <c r="B410" s="142">
        <v>45055</v>
      </c>
      <c r="C410" s="141" t="s">
        <v>188</v>
      </c>
      <c r="D410" s="143">
        <v>150</v>
      </c>
      <c r="E410" s="143">
        <v>0</v>
      </c>
      <c r="F410" s="141" t="s">
        <v>190</v>
      </c>
      <c r="G410" s="141">
        <v>9</v>
      </c>
      <c r="H410" s="141">
        <v>5</v>
      </c>
      <c r="I410" s="141">
        <v>2023</v>
      </c>
    </row>
    <row r="411" spans="1:9" hidden="1">
      <c r="A411" s="141">
        <v>53740954</v>
      </c>
      <c r="B411" s="142">
        <v>45055</v>
      </c>
      <c r="C411" s="141" t="s">
        <v>188</v>
      </c>
      <c r="D411" s="143">
        <v>1100</v>
      </c>
      <c r="E411" s="143">
        <v>0</v>
      </c>
      <c r="F411" s="141" t="s">
        <v>191</v>
      </c>
      <c r="G411" s="141">
        <v>9</v>
      </c>
      <c r="H411" s="141">
        <v>5</v>
      </c>
      <c r="I411" s="141">
        <v>2023</v>
      </c>
    </row>
    <row r="412" spans="1:9" hidden="1">
      <c r="A412" s="141">
        <v>53741270</v>
      </c>
      <c r="B412" s="142">
        <v>45055</v>
      </c>
      <c r="C412" s="141" t="s">
        <v>188</v>
      </c>
      <c r="D412" s="143">
        <v>600</v>
      </c>
      <c r="E412" s="143">
        <v>0</v>
      </c>
      <c r="F412" s="141" t="s">
        <v>190</v>
      </c>
      <c r="G412" s="141">
        <v>9</v>
      </c>
      <c r="H412" s="141">
        <v>5</v>
      </c>
      <c r="I412" s="141">
        <v>2023</v>
      </c>
    </row>
    <row r="413" spans="1:9" hidden="1">
      <c r="A413" s="141">
        <v>53741288</v>
      </c>
      <c r="B413" s="142">
        <v>45055</v>
      </c>
      <c r="C413" s="141" t="s">
        <v>188</v>
      </c>
      <c r="D413" s="143">
        <v>150</v>
      </c>
      <c r="E413" s="143">
        <v>0</v>
      </c>
      <c r="F413" s="141" t="s">
        <v>190</v>
      </c>
      <c r="G413" s="141">
        <v>9</v>
      </c>
      <c r="H413" s="141">
        <v>5</v>
      </c>
      <c r="I413" s="141">
        <v>2023</v>
      </c>
    </row>
    <row r="414" spans="1:9" hidden="1">
      <c r="A414" s="141">
        <v>53741291</v>
      </c>
      <c r="B414" s="142">
        <v>45055</v>
      </c>
      <c r="C414" s="141" t="s">
        <v>188</v>
      </c>
      <c r="D414" s="143">
        <v>1</v>
      </c>
      <c r="E414" s="143">
        <v>0</v>
      </c>
      <c r="F414" s="141" t="s">
        <v>190</v>
      </c>
      <c r="G414" s="141">
        <v>9</v>
      </c>
      <c r="H414" s="141">
        <v>5</v>
      </c>
      <c r="I414" s="141">
        <v>2023</v>
      </c>
    </row>
    <row r="415" spans="1:9" hidden="1">
      <c r="A415" s="141">
        <v>53741316</v>
      </c>
      <c r="B415" s="142">
        <v>45055</v>
      </c>
      <c r="C415" s="141" t="s">
        <v>188</v>
      </c>
      <c r="D415" s="143">
        <v>16</v>
      </c>
      <c r="E415" s="143">
        <v>0</v>
      </c>
      <c r="F415" s="141" t="s">
        <v>190</v>
      </c>
      <c r="G415" s="141">
        <v>9</v>
      </c>
      <c r="H415" s="141">
        <v>5</v>
      </c>
      <c r="I415" s="141">
        <v>2023</v>
      </c>
    </row>
    <row r="416" spans="1:9" hidden="1">
      <c r="A416" s="141">
        <v>53741428</v>
      </c>
      <c r="B416" s="142">
        <v>45055</v>
      </c>
      <c r="C416" s="141" t="s">
        <v>189</v>
      </c>
      <c r="D416" s="143">
        <v>250</v>
      </c>
      <c r="E416" s="143">
        <v>0</v>
      </c>
      <c r="F416" s="141" t="s">
        <v>190</v>
      </c>
      <c r="G416" s="141">
        <v>9</v>
      </c>
      <c r="H416" s="141">
        <v>5</v>
      </c>
      <c r="I416" s="141">
        <v>2023</v>
      </c>
    </row>
    <row r="417" spans="1:9" hidden="1">
      <c r="A417" s="141">
        <v>53741431</v>
      </c>
      <c r="B417" s="142">
        <v>45055</v>
      </c>
      <c r="C417" s="141" t="s">
        <v>189</v>
      </c>
      <c r="D417" s="143">
        <v>50</v>
      </c>
      <c r="E417" s="143">
        <v>0</v>
      </c>
      <c r="F417" s="141" t="s">
        <v>190</v>
      </c>
      <c r="G417" s="141">
        <v>9</v>
      </c>
      <c r="H417" s="141">
        <v>5</v>
      </c>
      <c r="I417" s="141">
        <v>2023</v>
      </c>
    </row>
    <row r="418" spans="1:9" hidden="1">
      <c r="A418" s="141">
        <v>53741432</v>
      </c>
      <c r="B418" s="142">
        <v>45055</v>
      </c>
      <c r="C418" s="141" t="s">
        <v>188</v>
      </c>
      <c r="D418" s="143">
        <v>402</v>
      </c>
      <c r="E418" s="143">
        <v>0</v>
      </c>
      <c r="F418" s="141" t="s">
        <v>190</v>
      </c>
      <c r="G418" s="141">
        <v>9</v>
      </c>
      <c r="H418" s="141">
        <v>5</v>
      </c>
      <c r="I418" s="141">
        <v>2023</v>
      </c>
    </row>
    <row r="419" spans="1:9" hidden="1">
      <c r="A419" s="141">
        <v>53741772</v>
      </c>
      <c r="B419" s="142">
        <v>45055</v>
      </c>
      <c r="C419" s="141" t="s">
        <v>188</v>
      </c>
      <c r="D419" s="143">
        <v>100</v>
      </c>
      <c r="E419" s="143">
        <v>0</v>
      </c>
      <c r="F419" s="141" t="s">
        <v>190</v>
      </c>
      <c r="G419" s="141">
        <v>9</v>
      </c>
      <c r="H419" s="141">
        <v>5</v>
      </c>
      <c r="I419" s="141">
        <v>2023</v>
      </c>
    </row>
    <row r="420" spans="1:9" hidden="1">
      <c r="A420" s="141">
        <v>53741826</v>
      </c>
      <c r="B420" s="142">
        <v>45055</v>
      </c>
      <c r="C420" s="141" t="s">
        <v>188</v>
      </c>
      <c r="D420" s="143">
        <v>50</v>
      </c>
      <c r="E420" s="143">
        <v>0</v>
      </c>
      <c r="F420" s="141" t="s">
        <v>190</v>
      </c>
      <c r="G420" s="141">
        <v>9</v>
      </c>
      <c r="H420" s="141">
        <v>5</v>
      </c>
      <c r="I420" s="141">
        <v>2023</v>
      </c>
    </row>
    <row r="421" spans="1:9" hidden="1">
      <c r="A421" s="141">
        <v>53741858</v>
      </c>
      <c r="B421" s="142">
        <v>45055</v>
      </c>
      <c r="C421" s="141" t="s">
        <v>188</v>
      </c>
      <c r="D421" s="143">
        <v>1500</v>
      </c>
      <c r="E421" s="143">
        <v>0</v>
      </c>
      <c r="F421" s="141" t="s">
        <v>191</v>
      </c>
      <c r="G421" s="141">
        <v>9</v>
      </c>
      <c r="H421" s="141">
        <v>5</v>
      </c>
      <c r="I421" s="141">
        <v>2023</v>
      </c>
    </row>
    <row r="422" spans="1:9" hidden="1">
      <c r="A422" s="141">
        <v>53741860</v>
      </c>
      <c r="B422" s="142">
        <v>45055</v>
      </c>
      <c r="C422" s="141" t="s">
        <v>188</v>
      </c>
      <c r="D422" s="143">
        <v>150</v>
      </c>
      <c r="E422" s="143">
        <v>0</v>
      </c>
      <c r="F422" s="141" t="s">
        <v>190</v>
      </c>
      <c r="G422" s="141">
        <v>9</v>
      </c>
      <c r="H422" s="141">
        <v>5</v>
      </c>
      <c r="I422" s="141">
        <v>2023</v>
      </c>
    </row>
    <row r="423" spans="1:9" hidden="1">
      <c r="A423" s="141">
        <v>53741907</v>
      </c>
      <c r="B423" s="142">
        <v>45055</v>
      </c>
      <c r="C423" s="141" t="s">
        <v>188</v>
      </c>
      <c r="D423" s="143">
        <v>50</v>
      </c>
      <c r="E423" s="143">
        <v>0</v>
      </c>
      <c r="F423" s="141" t="s">
        <v>190</v>
      </c>
      <c r="G423" s="141">
        <v>9</v>
      </c>
      <c r="H423" s="141">
        <v>5</v>
      </c>
      <c r="I423" s="141">
        <v>2023</v>
      </c>
    </row>
    <row r="424" spans="1:9" hidden="1">
      <c r="A424" s="141">
        <v>53741909</v>
      </c>
      <c r="B424" s="142">
        <v>45055</v>
      </c>
      <c r="C424" s="141" t="s">
        <v>188</v>
      </c>
      <c r="D424" s="143">
        <v>150</v>
      </c>
      <c r="E424" s="143">
        <v>0</v>
      </c>
      <c r="F424" s="141" t="s">
        <v>190</v>
      </c>
      <c r="G424" s="141">
        <v>9</v>
      </c>
      <c r="H424" s="141">
        <v>5</v>
      </c>
      <c r="I424" s="141">
        <v>2023</v>
      </c>
    </row>
    <row r="425" spans="1:9" hidden="1">
      <c r="A425" s="141">
        <v>53741916</v>
      </c>
      <c r="B425" s="142">
        <v>45055</v>
      </c>
      <c r="C425" s="141" t="s">
        <v>188</v>
      </c>
      <c r="D425" s="143">
        <v>10</v>
      </c>
      <c r="E425" s="143">
        <v>0</v>
      </c>
      <c r="F425" s="141" t="s">
        <v>190</v>
      </c>
      <c r="G425" s="141">
        <v>9</v>
      </c>
      <c r="H425" s="141">
        <v>5</v>
      </c>
      <c r="I425" s="141">
        <v>2023</v>
      </c>
    </row>
    <row r="426" spans="1:9" hidden="1">
      <c r="A426" s="141">
        <v>53741927</v>
      </c>
      <c r="B426" s="142">
        <v>45055</v>
      </c>
      <c r="C426" s="141" t="s">
        <v>189</v>
      </c>
      <c r="D426" s="143">
        <v>250</v>
      </c>
      <c r="E426" s="143">
        <v>0</v>
      </c>
      <c r="F426" s="141" t="s">
        <v>190</v>
      </c>
      <c r="G426" s="141">
        <v>9</v>
      </c>
      <c r="H426" s="141">
        <v>5</v>
      </c>
      <c r="I426" s="141">
        <v>2023</v>
      </c>
    </row>
    <row r="427" spans="1:9" hidden="1">
      <c r="A427" s="141">
        <v>53741948</v>
      </c>
      <c r="B427" s="142">
        <v>45055</v>
      </c>
      <c r="C427" s="141" t="s">
        <v>188</v>
      </c>
      <c r="D427" s="143">
        <v>150</v>
      </c>
      <c r="E427" s="143">
        <v>0</v>
      </c>
      <c r="F427" s="141" t="s">
        <v>190</v>
      </c>
      <c r="G427" s="141">
        <v>9</v>
      </c>
      <c r="H427" s="141">
        <v>5</v>
      </c>
      <c r="I427" s="141">
        <v>2023</v>
      </c>
    </row>
    <row r="428" spans="1:9" hidden="1">
      <c r="A428" s="141">
        <v>53741977</v>
      </c>
      <c r="B428" s="142">
        <v>45055</v>
      </c>
      <c r="C428" s="141" t="s">
        <v>189</v>
      </c>
      <c r="D428" s="143">
        <v>50</v>
      </c>
      <c r="E428" s="143">
        <v>0</v>
      </c>
      <c r="F428" s="141" t="s">
        <v>190</v>
      </c>
      <c r="G428" s="141">
        <v>9</v>
      </c>
      <c r="H428" s="141">
        <v>5</v>
      </c>
      <c r="I428" s="141">
        <v>2023</v>
      </c>
    </row>
    <row r="429" spans="1:9" hidden="1">
      <c r="A429" s="141">
        <v>53742027</v>
      </c>
      <c r="B429" s="142">
        <v>45055</v>
      </c>
      <c r="C429" s="141" t="s">
        <v>188</v>
      </c>
      <c r="D429" s="143">
        <v>100</v>
      </c>
      <c r="E429" s="143">
        <v>0</v>
      </c>
      <c r="F429" s="141" t="s">
        <v>190</v>
      </c>
      <c r="G429" s="141">
        <v>9</v>
      </c>
      <c r="H429" s="141">
        <v>5</v>
      </c>
      <c r="I429" s="141">
        <v>2023</v>
      </c>
    </row>
    <row r="430" spans="1:9" hidden="1">
      <c r="A430" s="141">
        <v>53742046</v>
      </c>
      <c r="B430" s="142">
        <v>45055</v>
      </c>
      <c r="C430" s="141" t="s">
        <v>188</v>
      </c>
      <c r="D430" s="143">
        <v>50</v>
      </c>
      <c r="E430" s="143">
        <v>0</v>
      </c>
      <c r="F430" s="141" t="s">
        <v>190</v>
      </c>
      <c r="G430" s="141">
        <v>9</v>
      </c>
      <c r="H430" s="141">
        <v>5</v>
      </c>
      <c r="I430" s="141">
        <v>2023</v>
      </c>
    </row>
    <row r="431" spans="1:9" hidden="1">
      <c r="A431" s="141">
        <v>53742049</v>
      </c>
      <c r="B431" s="142">
        <v>45055</v>
      </c>
      <c r="C431" s="141" t="s">
        <v>188</v>
      </c>
      <c r="D431" s="143">
        <v>62</v>
      </c>
      <c r="E431" s="143">
        <v>0</v>
      </c>
      <c r="F431" s="141" t="s">
        <v>190</v>
      </c>
      <c r="G431" s="141">
        <v>9</v>
      </c>
      <c r="H431" s="141">
        <v>5</v>
      </c>
      <c r="I431" s="141">
        <v>2023</v>
      </c>
    </row>
    <row r="432" spans="1:9" hidden="1">
      <c r="A432" s="141">
        <v>53742050</v>
      </c>
      <c r="B432" s="142">
        <v>45055</v>
      </c>
      <c r="C432" s="141" t="s">
        <v>188</v>
      </c>
      <c r="D432" s="143">
        <v>500</v>
      </c>
      <c r="E432" s="143">
        <v>0</v>
      </c>
      <c r="F432" s="141" t="s">
        <v>190</v>
      </c>
      <c r="G432" s="141">
        <v>9</v>
      </c>
      <c r="H432" s="141">
        <v>5</v>
      </c>
      <c r="I432" s="141">
        <v>2023</v>
      </c>
    </row>
    <row r="433" spans="1:9" hidden="1">
      <c r="A433" s="141">
        <v>53742080</v>
      </c>
      <c r="B433" s="142">
        <v>45055</v>
      </c>
      <c r="C433" s="141" t="s">
        <v>188</v>
      </c>
      <c r="D433" s="143">
        <v>100</v>
      </c>
      <c r="E433" s="143">
        <v>0</v>
      </c>
      <c r="F433" s="141" t="s">
        <v>190</v>
      </c>
      <c r="G433" s="141">
        <v>9</v>
      </c>
      <c r="H433" s="141">
        <v>5</v>
      </c>
      <c r="I433" s="141">
        <v>2023</v>
      </c>
    </row>
    <row r="434" spans="1:9" hidden="1">
      <c r="A434" s="141">
        <v>53742103</v>
      </c>
      <c r="B434" s="142">
        <v>45055</v>
      </c>
      <c r="C434" s="141" t="s">
        <v>188</v>
      </c>
      <c r="D434" s="143">
        <v>250</v>
      </c>
      <c r="E434" s="143">
        <v>0</v>
      </c>
      <c r="F434" s="141" t="s">
        <v>190</v>
      </c>
      <c r="G434" s="141">
        <v>9</v>
      </c>
      <c r="H434" s="141">
        <v>5</v>
      </c>
      <c r="I434" s="141">
        <v>2023</v>
      </c>
    </row>
    <row r="435" spans="1:9" hidden="1">
      <c r="A435" s="141">
        <v>53742119</v>
      </c>
      <c r="B435" s="142">
        <v>45055</v>
      </c>
      <c r="C435" s="141" t="s">
        <v>188</v>
      </c>
      <c r="D435" s="143">
        <v>150</v>
      </c>
      <c r="E435" s="143">
        <v>0</v>
      </c>
      <c r="F435" s="141" t="s">
        <v>190</v>
      </c>
      <c r="G435" s="141">
        <v>9</v>
      </c>
      <c r="H435" s="141">
        <v>5</v>
      </c>
      <c r="I435" s="141">
        <v>2023</v>
      </c>
    </row>
    <row r="436" spans="1:9" hidden="1">
      <c r="A436" s="141">
        <v>53742147</v>
      </c>
      <c r="B436" s="142">
        <v>45055</v>
      </c>
      <c r="C436" s="141" t="s">
        <v>188</v>
      </c>
      <c r="D436" s="143">
        <v>2</v>
      </c>
      <c r="E436" s="143">
        <v>0</v>
      </c>
      <c r="F436" s="141" t="s">
        <v>190</v>
      </c>
      <c r="G436" s="141">
        <v>9</v>
      </c>
      <c r="H436" s="141">
        <v>5</v>
      </c>
      <c r="I436" s="141">
        <v>2023</v>
      </c>
    </row>
    <row r="437" spans="1:9" hidden="1">
      <c r="A437" s="141">
        <v>53742191</v>
      </c>
      <c r="B437" s="142">
        <v>45055</v>
      </c>
      <c r="C437" s="141" t="s">
        <v>188</v>
      </c>
      <c r="D437" s="143">
        <v>250</v>
      </c>
      <c r="E437" s="143">
        <v>0</v>
      </c>
      <c r="F437" s="141" t="s">
        <v>190</v>
      </c>
      <c r="G437" s="141">
        <v>9</v>
      </c>
      <c r="H437" s="141">
        <v>5</v>
      </c>
      <c r="I437" s="141">
        <v>2023</v>
      </c>
    </row>
    <row r="438" spans="1:9" hidden="1">
      <c r="A438" s="141">
        <v>53742195</v>
      </c>
      <c r="B438" s="142">
        <v>45055</v>
      </c>
      <c r="C438" s="141" t="s">
        <v>188</v>
      </c>
      <c r="D438" s="143">
        <v>150</v>
      </c>
      <c r="E438" s="143">
        <v>0</v>
      </c>
      <c r="F438" s="141" t="s">
        <v>190</v>
      </c>
      <c r="G438" s="141">
        <v>9</v>
      </c>
      <c r="H438" s="141">
        <v>5</v>
      </c>
      <c r="I438" s="141">
        <v>2023</v>
      </c>
    </row>
    <row r="439" spans="1:9" hidden="1">
      <c r="A439" s="141">
        <v>53742236</v>
      </c>
      <c r="B439" s="142">
        <v>45055</v>
      </c>
      <c r="C439" s="141" t="s">
        <v>188</v>
      </c>
      <c r="D439" s="143">
        <v>150</v>
      </c>
      <c r="E439" s="143">
        <v>0</v>
      </c>
      <c r="F439" s="141" t="s">
        <v>190</v>
      </c>
      <c r="G439" s="141">
        <v>9</v>
      </c>
      <c r="H439" s="141">
        <v>5</v>
      </c>
      <c r="I439" s="141">
        <v>2023</v>
      </c>
    </row>
    <row r="440" spans="1:9" hidden="1">
      <c r="A440" s="141">
        <v>53742288</v>
      </c>
      <c r="B440" s="142">
        <v>45055</v>
      </c>
      <c r="C440" s="141" t="s">
        <v>188</v>
      </c>
      <c r="D440" s="143">
        <v>2</v>
      </c>
      <c r="E440" s="143">
        <v>0</v>
      </c>
      <c r="F440" s="141" t="s">
        <v>190</v>
      </c>
      <c r="G440" s="141">
        <v>9</v>
      </c>
      <c r="H440" s="141">
        <v>5</v>
      </c>
      <c r="I440" s="141">
        <v>2023</v>
      </c>
    </row>
    <row r="441" spans="1:9" hidden="1">
      <c r="A441" s="141">
        <v>53742404</v>
      </c>
      <c r="B441" s="142">
        <v>45055</v>
      </c>
      <c r="C441" s="141" t="s">
        <v>188</v>
      </c>
      <c r="D441" s="143">
        <v>200</v>
      </c>
      <c r="E441" s="143">
        <v>0</v>
      </c>
      <c r="F441" s="141" t="s">
        <v>190</v>
      </c>
      <c r="G441" s="141">
        <v>9</v>
      </c>
      <c r="H441" s="141">
        <v>5</v>
      </c>
      <c r="I441" s="141">
        <v>2023</v>
      </c>
    </row>
    <row r="442" spans="1:9" hidden="1">
      <c r="A442" s="141">
        <v>53742522</v>
      </c>
      <c r="B442" s="142">
        <v>45055</v>
      </c>
      <c r="C442" s="141" t="s">
        <v>188</v>
      </c>
      <c r="D442" s="143">
        <v>500</v>
      </c>
      <c r="E442" s="143">
        <v>0</v>
      </c>
      <c r="F442" s="141" t="s">
        <v>190</v>
      </c>
      <c r="G442" s="141">
        <v>9</v>
      </c>
      <c r="H442" s="141">
        <v>5</v>
      </c>
      <c r="I442" s="141">
        <v>2023</v>
      </c>
    </row>
    <row r="443" spans="1:9" hidden="1">
      <c r="A443" s="141">
        <v>53742587</v>
      </c>
      <c r="B443" s="142">
        <v>45055</v>
      </c>
      <c r="C443" s="141" t="s">
        <v>188</v>
      </c>
      <c r="D443" s="143">
        <v>551</v>
      </c>
      <c r="E443" s="143">
        <v>0</v>
      </c>
      <c r="F443" s="141" t="s">
        <v>190</v>
      </c>
      <c r="G443" s="141">
        <v>9</v>
      </c>
      <c r="H443" s="141">
        <v>5</v>
      </c>
      <c r="I443" s="141">
        <v>2023</v>
      </c>
    </row>
    <row r="444" spans="1:9">
      <c r="A444" s="141">
        <v>53729495</v>
      </c>
      <c r="B444" s="142">
        <v>45055</v>
      </c>
      <c r="C444" s="141" t="s">
        <v>188</v>
      </c>
      <c r="D444" s="143">
        <v>105600</v>
      </c>
      <c r="E444" s="143">
        <v>2</v>
      </c>
      <c r="F444" s="141" t="s">
        <v>194</v>
      </c>
      <c r="G444" s="141">
        <v>9</v>
      </c>
      <c r="H444" s="141">
        <v>5</v>
      </c>
      <c r="I444" s="141">
        <v>2023</v>
      </c>
    </row>
  </sheetData>
  <autoFilter ref="A1:I444" xr:uid="{23F58A9E-DB57-43B3-8D7C-1310ECCEDDDB}">
    <filterColumn colId="4">
      <filters>
        <filter val="1"/>
        <filter val="2"/>
      </filters>
    </filterColumn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FB74-BE23-4133-AB7B-2C2052B387DE}">
  <dimension ref="A1:G3"/>
  <sheetViews>
    <sheetView workbookViewId="0">
      <selection activeCell="C6" sqref="C6"/>
    </sheetView>
  </sheetViews>
  <sheetFormatPr defaultRowHeight="15"/>
  <cols>
    <col min="1" max="1" width="15" bestFit="1" customWidth="1"/>
    <col min="2" max="2" width="17.140625" bestFit="1" customWidth="1"/>
    <col min="3" max="4" width="22.28515625" bestFit="1" customWidth="1"/>
    <col min="5" max="5" width="16.85546875" bestFit="1" customWidth="1"/>
    <col min="6" max="6" width="19.7109375" bestFit="1" customWidth="1"/>
    <col min="7" max="7" width="16.5703125" bestFit="1" customWidth="1"/>
  </cols>
  <sheetData>
    <row r="1" spans="1:7">
      <c r="A1" s="241" t="s">
        <v>324</v>
      </c>
    </row>
    <row r="3" spans="1:7">
      <c r="A3" t="s">
        <v>317</v>
      </c>
      <c r="B3" t="s">
        <v>318</v>
      </c>
      <c r="C3" t="s">
        <v>319</v>
      </c>
      <c r="D3" t="s">
        <v>320</v>
      </c>
      <c r="E3" t="s">
        <v>321</v>
      </c>
      <c r="F3" t="s">
        <v>322</v>
      </c>
      <c r="G3" t="s">
        <v>323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9C0C1648BA54D978DD3978CC14A18" ma:contentTypeVersion="16" ma:contentTypeDescription="Create a new document." ma:contentTypeScope="" ma:versionID="4275a4cc6a2698e32221f989ae2cbba1">
  <xsd:schema xmlns:xsd="http://www.w3.org/2001/XMLSchema" xmlns:xs="http://www.w3.org/2001/XMLSchema" xmlns:p="http://schemas.microsoft.com/office/2006/metadata/properties" xmlns:ns2="7b274f9b-95d6-4ed7-9ebf-806397660865" xmlns:ns3="63de57b2-bc14-4554-8ce6-7a531db3bd8b" targetNamespace="http://schemas.microsoft.com/office/2006/metadata/properties" ma:root="true" ma:fieldsID="1cf3555124b05d7c9a87d3fc3e8cc172" ns2:_="" ns3:_="">
    <xsd:import namespace="7b274f9b-95d6-4ed7-9ebf-806397660865"/>
    <xsd:import namespace="63de57b2-bc14-4554-8ce6-7a531db3bd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SearchProperties" minOccurs="0"/>
                <xsd:element ref="ns2:SpareParts_x002d__x00c1_guia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274f9b-95d6-4ed7-9ebf-8063976608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b9e2a73-f419-4c44-99f5-cd310bbfdd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pareParts_x002d__x00c1_guia" ma:index="21" nillable="true" ma:displayName="Spare Parts -Águia" ma:format="Dropdown" ma:internalName="SpareParts_x002d__x00c1_guia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e57b2-bc14-4554-8ce6-7a531db3bd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170cefd-07bc-40f3-92eb-3fbc30ebd6fd}" ma:internalName="TaxCatchAll" ma:showField="CatchAllData" ma:web="63de57b2-bc14-4554-8ce6-7a531db3bd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de57b2-bc14-4554-8ce6-7a531db3bd8b" xsi:nil="true"/>
    <SpareParts_x002d__x00c1_guia xmlns="7b274f9b-95d6-4ed7-9ebf-806397660865" xsi:nil="true"/>
    <lcf76f155ced4ddcb4097134ff3c332f xmlns="7b274f9b-95d6-4ed7-9ebf-80639766086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9FADFA-9C5F-4E7E-B6F2-3C8BB7057F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274f9b-95d6-4ed7-9ebf-806397660865"/>
    <ds:schemaRef ds:uri="63de57b2-bc14-4554-8ce6-7a531db3bd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8DC717-A947-42E6-B10A-445EC05E8D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31444B-E4E6-4DE3-8362-4BC24C34F85E}">
  <ds:schemaRefs>
    <ds:schemaRef ds:uri="http://www.w3.org/XML/1998/namespace"/>
    <ds:schemaRef ds:uri="63de57b2-bc14-4554-8ce6-7a531db3bd8b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7b274f9b-95d6-4ed7-9ebf-806397660865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Action Plan BACKLOG</vt:lpstr>
      <vt:lpstr>B2C</vt:lpstr>
      <vt:lpstr>ATA</vt:lpstr>
      <vt:lpstr>B2B</vt:lpstr>
      <vt:lpstr>SLA's</vt:lpstr>
      <vt:lpstr>SLa's e KPI's</vt:lpstr>
      <vt:lpstr>Backlog</vt:lpstr>
      <vt:lpstr>Planilha3</vt:lpstr>
      <vt:lpstr>Planilha5</vt:lpstr>
      <vt:lpstr>Planilha4</vt:lpstr>
      <vt:lpstr>Reclamações</vt:lpstr>
      <vt:lpstr>Planilha7</vt:lpstr>
      <vt:lpstr>Complains</vt:lpstr>
      <vt:lpstr>Planilha6</vt:lpstr>
      <vt:lpstr>Boutique OTIF</vt:lpstr>
      <vt:lpstr>Comparativo forecast</vt:lpstr>
      <vt:lpstr>IRA</vt:lpstr>
      <vt:lpstr>Planilha1</vt:lpstr>
      <vt:lpstr>Planilha2</vt:lpstr>
    </vt:vector>
  </TitlesOfParts>
  <Manager/>
  <Company>Deutsche Post DHL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Caique de Lima (DHL Supply Chain)</dc:creator>
  <cp:keywords/>
  <dc:description/>
  <cp:lastModifiedBy>Paulo Marcos Araujo Da Rocha (DHL Supply Chain)</cp:lastModifiedBy>
  <cp:revision/>
  <cp:lastPrinted>2023-09-21T16:16:53Z</cp:lastPrinted>
  <dcterms:created xsi:type="dcterms:W3CDTF">2023-02-03T14:28:07Z</dcterms:created>
  <dcterms:modified xsi:type="dcterms:W3CDTF">2024-07-08T23:23:29Z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0x0101004DB9C0C1648BA54D978DD3978CC14A18</vt:lpwstr>
  </property>
  <property fmtid="{D5CDD505-2E9C-101B-9397-08002B2CF9AE}" pid="3" name="MediaServiceImageTags">
    <vt:lpwstr/>
  </property>
  <property fmtid="{D5CDD505-2E9C-101B-9397-08002B2CF9AE}" pid="4" name="MSIP_Label_736915f3-2f02-4945-8997-f2963298db46_Enabled">
    <vt:lpwstr>true</vt:lpwstr>
  </property>
  <property fmtid="{D5CDD505-2E9C-101B-9397-08002B2CF9AE}" pid="5" name="MSIP_Label_736915f3-2f02-4945-8997-f2963298db46_SetDate">
    <vt:lpwstr>2023-06-13T16:32:12Z</vt:lpwstr>
  </property>
  <property fmtid="{D5CDD505-2E9C-101B-9397-08002B2CF9AE}" pid="6" name="MSIP_Label_736915f3-2f02-4945-8997-f2963298db46_Method">
    <vt:lpwstr>Standard</vt:lpwstr>
  </property>
  <property fmtid="{D5CDD505-2E9C-101B-9397-08002B2CF9AE}" pid="7" name="MSIP_Label_736915f3-2f02-4945-8997-f2963298db46_Name">
    <vt:lpwstr>Internal</vt:lpwstr>
  </property>
  <property fmtid="{D5CDD505-2E9C-101B-9397-08002B2CF9AE}" pid="8" name="MSIP_Label_736915f3-2f02-4945-8997-f2963298db46_SiteId">
    <vt:lpwstr>cd99fef8-1cd3-4a2a-9bdf-15531181d65e</vt:lpwstr>
  </property>
  <property fmtid="{D5CDD505-2E9C-101B-9397-08002B2CF9AE}" pid="9" name="MSIP_Label_736915f3-2f02-4945-8997-f2963298db46_ActionId">
    <vt:lpwstr>cd243c6c-9557-4e79-996c-de1e0ec14cfa</vt:lpwstr>
  </property>
  <property fmtid="{D5CDD505-2E9C-101B-9397-08002B2CF9AE}" pid="10" name="MSIP_Label_736915f3-2f02-4945-8997-f2963298db46_ContentBits">
    <vt:lpwstr>1</vt:lpwstr>
  </property>
</Properties>
</file>