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Andrea Ospina Patiño\Documents\GitHub\Dotaciones2019\5.GestionDotaciones\IdentificacionNecesidades\CDIs-CampoCruz-Atlantico\"/>
    </mc:Choice>
  </mc:AlternateContent>
  <xr:revisionPtr revIDLastSave="0" documentId="13_ncr:1_{0BDC7612-602A-4169-93A0-81A06CD758C7}" xr6:coauthVersionLast="40" xr6:coauthVersionMax="40" xr10:uidLastSave="{00000000-0000-0000-0000-000000000000}"/>
  <bookViews>
    <workbookView xWindow="0" yWindow="0" windowWidth="20415" windowHeight="6180" tabRatio="776" firstSheet="1" activeTab="1" xr2:uid="{00000000-000D-0000-FFFF-FFFF00000000}"/>
  </bookViews>
  <sheets>
    <sheet name="FORMULACION" sheetId="1" state="hidden" r:id="rId1"/>
    <sheet name="FORMATO " sheetId="3" r:id="rId2"/>
  </sheets>
  <definedNames>
    <definedName name="_xlnm._FilterDatabase" localSheetId="1" hidden="1">'FORMATO '!$A$30:$H$1225</definedName>
    <definedName name="_xlnm._FilterDatabase" localSheetId="0" hidden="1">FORMULACION!$A$2:$Q$1199</definedName>
    <definedName name="_xlnm.Print_Area" localSheetId="1">'FORMATO '!$A$1:$H$297</definedName>
    <definedName name="Clima">#REF!</definedName>
    <definedName name="Regional" localSheetId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" i="1" l="1"/>
  <c r="H3" i="1"/>
  <c r="N885" i="1" s="1"/>
  <c r="O885" i="1" s="1"/>
  <c r="I3" i="1"/>
  <c r="N1135" i="1" s="1"/>
  <c r="O1135" i="1" s="1"/>
  <c r="J3" i="1"/>
  <c r="N444" i="1" s="1"/>
  <c r="O444" i="1" s="1"/>
  <c r="K3" i="1"/>
  <c r="L3" i="1"/>
  <c r="M3" i="1"/>
  <c r="O11" i="1"/>
  <c r="O12" i="1"/>
  <c r="N103" i="1"/>
  <c r="N133" i="1"/>
  <c r="N134" i="1"/>
  <c r="N135" i="1"/>
  <c r="N137" i="1"/>
  <c r="N141" i="1"/>
  <c r="N142" i="1"/>
  <c r="N143" i="1"/>
  <c r="N144" i="1"/>
  <c r="N145" i="1"/>
  <c r="N146" i="1"/>
  <c r="N151" i="1"/>
  <c r="N152" i="1"/>
  <c r="N153" i="1"/>
  <c r="N154" i="1"/>
  <c r="N155" i="1"/>
  <c r="N156" i="1"/>
  <c r="N163" i="1"/>
  <c r="N167" i="1"/>
  <c r="N168" i="1"/>
  <c r="N169" i="1"/>
  <c r="N253" i="1"/>
  <c r="O253" i="1" s="1"/>
  <c r="O254" i="1"/>
  <c r="O258" i="1"/>
  <c r="O264" i="1"/>
  <c r="O265" i="1"/>
  <c r="O266" i="1"/>
  <c r="O267" i="1"/>
  <c r="O269" i="1"/>
  <c r="M271" i="1"/>
  <c r="N282" i="1"/>
  <c r="O282" i="1" s="1"/>
  <c r="N283" i="1"/>
  <c r="O283" i="1"/>
  <c r="N285" i="1"/>
  <c r="O285" i="1" s="1"/>
  <c r="O289" i="1"/>
  <c r="O290" i="1"/>
  <c r="O294" i="1"/>
  <c r="O301" i="1"/>
  <c r="O302" i="1"/>
  <c r="O310" i="1"/>
  <c r="O313" i="1"/>
  <c r="O316" i="1"/>
  <c r="O319" i="1"/>
  <c r="N321" i="1"/>
  <c r="O321" i="1" s="1"/>
  <c r="O324" i="1"/>
  <c r="O325" i="1"/>
  <c r="N329" i="1"/>
  <c r="O329" i="1" s="1"/>
  <c r="N332" i="1"/>
  <c r="O332" i="1" s="1"/>
  <c r="N337" i="1"/>
  <c r="O337" i="1" s="1"/>
  <c r="N339" i="1"/>
  <c r="O339" i="1" s="1"/>
  <c r="N340" i="1"/>
  <c r="O340" i="1" s="1"/>
  <c r="N341" i="1"/>
  <c r="O341" i="1" s="1"/>
  <c r="N342" i="1"/>
  <c r="O342" i="1" s="1"/>
  <c r="N344" i="1"/>
  <c r="O344" i="1" s="1"/>
  <c r="N345" i="1"/>
  <c r="O345" i="1" s="1"/>
  <c r="N346" i="1"/>
  <c r="O346" i="1" s="1"/>
  <c r="N351" i="1"/>
  <c r="O351" i="1" s="1"/>
  <c r="N353" i="1"/>
  <c r="O353" i="1" s="1"/>
  <c r="N354" i="1"/>
  <c r="O354" i="1" s="1"/>
  <c r="O355" i="1"/>
  <c r="O356" i="1"/>
  <c r="O357" i="1"/>
  <c r="O358" i="1"/>
  <c r="O360" i="1"/>
  <c r="O363" i="1"/>
  <c r="O364" i="1"/>
  <c r="O365" i="1"/>
  <c r="N366" i="1"/>
  <c r="O366" i="1" s="1"/>
  <c r="O367" i="1"/>
  <c r="O370" i="1"/>
  <c r="N374" i="1"/>
  <c r="O374" i="1" s="1"/>
  <c r="O375" i="1"/>
  <c r="O382" i="1"/>
  <c r="O383" i="1"/>
  <c r="O395" i="1"/>
  <c r="O396" i="1"/>
  <c r="O398" i="1"/>
  <c r="N400" i="1"/>
  <c r="O400" i="1" s="1"/>
  <c r="N401" i="1"/>
  <c r="O401" i="1" s="1"/>
  <c r="N402" i="1"/>
  <c r="O402" i="1" s="1"/>
  <c r="N403" i="1"/>
  <c r="O403" i="1" s="1"/>
  <c r="N404" i="1"/>
  <c r="O404" i="1" s="1"/>
  <c r="N405" i="1"/>
  <c r="O405" i="1"/>
  <c r="N406" i="1"/>
  <c r="O406" i="1" s="1"/>
  <c r="N407" i="1"/>
  <c r="O407" i="1" s="1"/>
  <c r="N408" i="1"/>
  <c r="O408" i="1" s="1"/>
  <c r="O412" i="1"/>
  <c r="N416" i="1"/>
  <c r="O416" i="1" s="1"/>
  <c r="N417" i="1"/>
  <c r="O417" i="1" s="1"/>
  <c r="N418" i="1"/>
  <c r="O418" i="1"/>
  <c r="N419" i="1"/>
  <c r="O419" i="1" s="1"/>
  <c r="N420" i="1"/>
  <c r="O420" i="1"/>
  <c r="O422" i="1"/>
  <c r="O423" i="1"/>
  <c r="N424" i="1"/>
  <c r="O424" i="1" s="1"/>
  <c r="N425" i="1"/>
  <c r="O425" i="1" s="1"/>
  <c r="N426" i="1"/>
  <c r="O426" i="1" s="1"/>
  <c r="N427" i="1"/>
  <c r="O427" i="1"/>
  <c r="N428" i="1"/>
  <c r="O428" i="1" s="1"/>
  <c r="O429" i="1"/>
  <c r="O430" i="1"/>
  <c r="O431" i="1"/>
  <c r="N433" i="1"/>
  <c r="O433" i="1" s="1"/>
  <c r="N434" i="1"/>
  <c r="O434" i="1" s="1"/>
  <c r="O436" i="1"/>
  <c r="O439" i="1"/>
  <c r="N446" i="1"/>
  <c r="O446" i="1" s="1"/>
  <c r="O460" i="1"/>
  <c r="O461" i="1"/>
  <c r="O463" i="1"/>
  <c r="O464" i="1"/>
  <c r="N475" i="1"/>
  <c r="O475" i="1" s="1"/>
  <c r="N490" i="1"/>
  <c r="O490" i="1" s="1"/>
  <c r="N491" i="1"/>
  <c r="O491" i="1" s="1"/>
  <c r="O492" i="1"/>
  <c r="N493" i="1"/>
  <c r="O493" i="1"/>
  <c r="N494" i="1"/>
  <c r="O494" i="1" s="1"/>
  <c r="N495" i="1"/>
  <c r="O495" i="1" s="1"/>
  <c r="O496" i="1"/>
  <c r="N497" i="1"/>
  <c r="O497" i="1" s="1"/>
  <c r="N498" i="1"/>
  <c r="O498" i="1" s="1"/>
  <c r="N499" i="1"/>
  <c r="O499" i="1" s="1"/>
  <c r="O502" i="1"/>
  <c r="O503" i="1"/>
  <c r="O504" i="1"/>
  <c r="O505" i="1"/>
  <c r="N506" i="1"/>
  <c r="O506" i="1" s="1"/>
  <c r="O507" i="1"/>
  <c r="M509" i="1"/>
  <c r="N509" i="1"/>
  <c r="O509" i="1" s="1"/>
  <c r="N520" i="1"/>
  <c r="O520" i="1"/>
  <c r="N521" i="1"/>
  <c r="O521" i="1" s="1"/>
  <c r="N523" i="1"/>
  <c r="O523" i="1" s="1"/>
  <c r="N524" i="1"/>
  <c r="O524" i="1" s="1"/>
  <c r="N525" i="1"/>
  <c r="O525" i="1" s="1"/>
  <c r="N526" i="1"/>
  <c r="O526" i="1" s="1"/>
  <c r="O527" i="1"/>
  <c r="O528" i="1"/>
  <c r="N530" i="1"/>
  <c r="O530" i="1" s="1"/>
  <c r="N531" i="1"/>
  <c r="O531" i="1" s="1"/>
  <c r="O532" i="1"/>
  <c r="N533" i="1"/>
  <c r="O533" i="1" s="1"/>
  <c r="N534" i="1"/>
  <c r="O534" i="1" s="1"/>
  <c r="N535" i="1"/>
  <c r="O535" i="1" s="1"/>
  <c r="N536" i="1"/>
  <c r="O536" i="1"/>
  <c r="N537" i="1"/>
  <c r="O537" i="1" s="1"/>
  <c r="O539" i="1"/>
  <c r="O540" i="1"/>
  <c r="O548" i="1"/>
  <c r="O551" i="1"/>
  <c r="N553" i="1"/>
  <c r="O553" i="1" s="1"/>
  <c r="O554" i="1"/>
  <c r="O557" i="1"/>
  <c r="N558" i="1"/>
  <c r="O558" i="1" s="1"/>
  <c r="N559" i="1"/>
  <c r="O559" i="1" s="1"/>
  <c r="N560" i="1"/>
  <c r="O562" i="1"/>
  <c r="O563" i="1"/>
  <c r="N567" i="1"/>
  <c r="O567" i="1" s="1"/>
  <c r="N570" i="1"/>
  <c r="O570" i="1"/>
  <c r="N573" i="1"/>
  <c r="O573" i="1" s="1"/>
  <c r="N575" i="1"/>
  <c r="O575" i="1" s="1"/>
  <c r="N577" i="1"/>
  <c r="O577" i="1" s="1"/>
  <c r="N578" i="1"/>
  <c r="O578" i="1" s="1"/>
  <c r="N579" i="1"/>
  <c r="O579" i="1" s="1"/>
  <c r="N580" i="1"/>
  <c r="O580" i="1" s="1"/>
  <c r="N582" i="1"/>
  <c r="O582" i="1"/>
  <c r="N583" i="1"/>
  <c r="O583" i="1" s="1"/>
  <c r="N584" i="1"/>
  <c r="O584" i="1" s="1"/>
  <c r="N585" i="1"/>
  <c r="O585" i="1" s="1"/>
  <c r="N586" i="1"/>
  <c r="O586" i="1" s="1"/>
  <c r="N587" i="1"/>
  <c r="O587" i="1" s="1"/>
  <c r="N588" i="1"/>
  <c r="O588" i="1"/>
  <c r="N589" i="1"/>
  <c r="O589" i="1" s="1"/>
  <c r="N590" i="1"/>
  <c r="O590" i="1" s="1"/>
  <c r="N591" i="1"/>
  <c r="O591" i="1" s="1"/>
  <c r="N592" i="1"/>
  <c r="O592" i="1" s="1"/>
  <c r="O593" i="1"/>
  <c r="O594" i="1"/>
  <c r="O595" i="1"/>
  <c r="O596" i="1"/>
  <c r="N597" i="1"/>
  <c r="O597" i="1" s="1"/>
  <c r="O598" i="1"/>
  <c r="N599" i="1"/>
  <c r="O599" i="1" s="1"/>
  <c r="N600" i="1"/>
  <c r="O600" i="1" s="1"/>
  <c r="O601" i="1"/>
  <c r="O602" i="1"/>
  <c r="O603" i="1"/>
  <c r="N604" i="1"/>
  <c r="O604" i="1" s="1"/>
  <c r="O605" i="1"/>
  <c r="O606" i="1"/>
  <c r="O607" i="1"/>
  <c r="O608" i="1"/>
  <c r="O609" i="1"/>
  <c r="N610" i="1"/>
  <c r="O610" i="1"/>
  <c r="N611" i="1"/>
  <c r="O611" i="1" s="1"/>
  <c r="N612" i="1"/>
  <c r="O612" i="1" s="1"/>
  <c r="O613" i="1"/>
  <c r="O620" i="1"/>
  <c r="O621" i="1"/>
  <c r="O633" i="1"/>
  <c r="O634" i="1"/>
  <c r="O636" i="1"/>
  <c r="N638" i="1"/>
  <c r="O638" i="1" s="1"/>
  <c r="N639" i="1"/>
  <c r="O639" i="1" s="1"/>
  <c r="N640" i="1"/>
  <c r="O640" i="1" s="1"/>
  <c r="N641" i="1"/>
  <c r="O641" i="1" s="1"/>
  <c r="N642" i="1"/>
  <c r="O642" i="1"/>
  <c r="N643" i="1"/>
  <c r="O643" i="1" s="1"/>
  <c r="N644" i="1"/>
  <c r="O644" i="1" s="1"/>
  <c r="N645" i="1"/>
  <c r="O645" i="1" s="1"/>
  <c r="N646" i="1"/>
  <c r="O646" i="1" s="1"/>
  <c r="O650" i="1"/>
  <c r="N654" i="1"/>
  <c r="O654" i="1" s="1"/>
  <c r="N655" i="1"/>
  <c r="O655" i="1"/>
  <c r="N656" i="1"/>
  <c r="O656" i="1" s="1"/>
  <c r="N657" i="1"/>
  <c r="O657" i="1"/>
  <c r="N658" i="1"/>
  <c r="O658" i="1" s="1"/>
  <c r="O660" i="1"/>
  <c r="O661" i="1"/>
  <c r="N662" i="1"/>
  <c r="O662" i="1" s="1"/>
  <c r="N663" i="1"/>
  <c r="O663" i="1" s="1"/>
  <c r="N664" i="1"/>
  <c r="O664" i="1" s="1"/>
  <c r="N665" i="1"/>
  <c r="O665" i="1" s="1"/>
  <c r="N666" i="1"/>
  <c r="O666" i="1" s="1"/>
  <c r="O667" i="1"/>
  <c r="O668" i="1"/>
  <c r="O669" i="1"/>
  <c r="N671" i="1"/>
  <c r="O671" i="1"/>
  <c r="N672" i="1"/>
  <c r="O672" i="1" s="1"/>
  <c r="O674" i="1"/>
  <c r="O677" i="1"/>
  <c r="N684" i="1"/>
  <c r="O684" i="1" s="1"/>
  <c r="O698" i="1"/>
  <c r="O699" i="1"/>
  <c r="O701" i="1"/>
  <c r="O702" i="1"/>
  <c r="N713" i="1"/>
  <c r="O713" i="1" s="1"/>
  <c r="N728" i="1"/>
  <c r="O728" i="1" s="1"/>
  <c r="N729" i="1"/>
  <c r="O729" i="1" s="1"/>
  <c r="O730" i="1"/>
  <c r="N731" i="1"/>
  <c r="O731" i="1" s="1"/>
  <c r="N732" i="1"/>
  <c r="O732" i="1"/>
  <c r="N733" i="1"/>
  <c r="O733" i="1" s="1"/>
  <c r="O734" i="1"/>
  <c r="N735" i="1"/>
  <c r="O735" i="1"/>
  <c r="N736" i="1"/>
  <c r="O736" i="1" s="1"/>
  <c r="N737" i="1"/>
  <c r="O737" i="1"/>
  <c r="O740" i="1"/>
  <c r="O741" i="1"/>
  <c r="O742" i="1"/>
  <c r="O743" i="1"/>
  <c r="N744" i="1"/>
  <c r="O744" i="1" s="1"/>
  <c r="O745" i="1"/>
  <c r="M747" i="1"/>
  <c r="N747" i="1"/>
  <c r="O747" i="1"/>
  <c r="N758" i="1"/>
  <c r="O758" i="1" s="1"/>
  <c r="N759" i="1"/>
  <c r="O759" i="1"/>
  <c r="N761" i="1"/>
  <c r="O761" i="1" s="1"/>
  <c r="N762" i="1"/>
  <c r="O762" i="1" s="1"/>
  <c r="N763" i="1"/>
  <c r="O763" i="1" s="1"/>
  <c r="N764" i="1"/>
  <c r="O764" i="1"/>
  <c r="O765" i="1"/>
  <c r="O766" i="1"/>
  <c r="N768" i="1"/>
  <c r="O768" i="1"/>
  <c r="N769" i="1"/>
  <c r="O769" i="1" s="1"/>
  <c r="O770" i="1"/>
  <c r="N771" i="1"/>
  <c r="O771" i="1" s="1"/>
  <c r="N772" i="1"/>
  <c r="O772" i="1" s="1"/>
  <c r="N773" i="1"/>
  <c r="O773" i="1" s="1"/>
  <c r="N774" i="1"/>
  <c r="O774" i="1"/>
  <c r="N775" i="1"/>
  <c r="O775" i="1" s="1"/>
  <c r="O777" i="1"/>
  <c r="O778" i="1"/>
  <c r="O786" i="1"/>
  <c r="O789" i="1"/>
  <c r="N791" i="1"/>
  <c r="O791" i="1"/>
  <c r="O792" i="1"/>
  <c r="O795" i="1"/>
  <c r="N796" i="1"/>
  <c r="O796" i="1"/>
  <c r="N797" i="1"/>
  <c r="O797" i="1" s="1"/>
  <c r="N798" i="1"/>
  <c r="O798" i="1" s="1"/>
  <c r="O799" i="1" s="1"/>
  <c r="N799" i="1"/>
  <c r="O800" i="1"/>
  <c r="O801" i="1"/>
  <c r="N805" i="1"/>
  <c r="O805" i="1" s="1"/>
  <c r="N808" i="1"/>
  <c r="O808" i="1" s="1"/>
  <c r="N811" i="1"/>
  <c r="O811" i="1" s="1"/>
  <c r="N813" i="1"/>
  <c r="O813" i="1" s="1"/>
  <c r="N815" i="1"/>
  <c r="O815" i="1" s="1"/>
  <c r="N816" i="1"/>
  <c r="O816" i="1" s="1"/>
  <c r="N817" i="1"/>
  <c r="O817" i="1" s="1"/>
  <c r="N818" i="1"/>
  <c r="O818" i="1" s="1"/>
  <c r="N820" i="1"/>
  <c r="O820" i="1" s="1"/>
  <c r="N821" i="1"/>
  <c r="O821" i="1" s="1"/>
  <c r="N822" i="1"/>
  <c r="O822" i="1" s="1"/>
  <c r="N823" i="1"/>
  <c r="O823" i="1"/>
  <c r="N824" i="1"/>
  <c r="O824" i="1" s="1"/>
  <c r="N825" i="1"/>
  <c r="O825" i="1" s="1"/>
  <c r="N826" i="1"/>
  <c r="O826" i="1" s="1"/>
  <c r="N827" i="1"/>
  <c r="O827" i="1" s="1"/>
  <c r="N828" i="1"/>
  <c r="O828" i="1" s="1"/>
  <c r="N829" i="1"/>
  <c r="O829" i="1"/>
  <c r="N830" i="1"/>
  <c r="O830" i="1" s="1"/>
  <c r="O831" i="1"/>
  <c r="O832" i="1"/>
  <c r="O833" i="1"/>
  <c r="O834" i="1"/>
  <c r="N835" i="1"/>
  <c r="O835" i="1" s="1"/>
  <c r="O836" i="1"/>
  <c r="N837" i="1"/>
  <c r="O837" i="1" s="1"/>
  <c r="N838" i="1"/>
  <c r="O838" i="1" s="1"/>
  <c r="O839" i="1"/>
  <c r="O840" i="1"/>
  <c r="O841" i="1"/>
  <c r="N842" i="1"/>
  <c r="O842" i="1" s="1"/>
  <c r="O843" i="1"/>
  <c r="O844" i="1"/>
  <c r="O845" i="1"/>
  <c r="O846" i="1"/>
  <c r="O847" i="1"/>
  <c r="N848" i="1"/>
  <c r="O848" i="1" s="1"/>
  <c r="N849" i="1"/>
  <c r="O849" i="1" s="1"/>
  <c r="N850" i="1"/>
  <c r="O850" i="1" s="1"/>
  <c r="O851" i="1"/>
  <c r="O858" i="1"/>
  <c r="O859" i="1"/>
  <c r="O871" i="1"/>
  <c r="O872" i="1"/>
  <c r="O874" i="1"/>
  <c r="N876" i="1"/>
  <c r="O876" i="1"/>
  <c r="N877" i="1"/>
  <c r="O877" i="1" s="1"/>
  <c r="N878" i="1"/>
  <c r="O878" i="1" s="1"/>
  <c r="N879" i="1"/>
  <c r="O879" i="1" s="1"/>
  <c r="N880" i="1"/>
  <c r="O880" i="1" s="1"/>
  <c r="N881" i="1"/>
  <c r="O881" i="1" s="1"/>
  <c r="N882" i="1"/>
  <c r="O882" i="1" s="1"/>
  <c r="N883" i="1"/>
  <c r="O883" i="1" s="1"/>
  <c r="N884" i="1"/>
  <c r="O884" i="1" s="1"/>
  <c r="O888" i="1"/>
  <c r="N892" i="1"/>
  <c r="O892" i="1" s="1"/>
  <c r="N893" i="1"/>
  <c r="O893" i="1" s="1"/>
  <c r="N894" i="1"/>
  <c r="O894" i="1" s="1"/>
  <c r="N895" i="1"/>
  <c r="O895" i="1" s="1"/>
  <c r="N896" i="1"/>
  <c r="O896" i="1" s="1"/>
  <c r="N897" i="1"/>
  <c r="O897" i="1" s="1"/>
  <c r="O898" i="1"/>
  <c r="O899" i="1"/>
  <c r="N900" i="1"/>
  <c r="O900" i="1" s="1"/>
  <c r="N901" i="1"/>
  <c r="O901" i="1" s="1"/>
  <c r="N902" i="1"/>
  <c r="O902" i="1" s="1"/>
  <c r="N903" i="1"/>
  <c r="O903" i="1" s="1"/>
  <c r="N904" i="1"/>
  <c r="O904" i="1" s="1"/>
  <c r="O905" i="1"/>
  <c r="O906" i="1"/>
  <c r="O907" i="1"/>
  <c r="N909" i="1"/>
  <c r="O909" i="1" s="1"/>
  <c r="N910" i="1"/>
  <c r="O910" i="1" s="1"/>
  <c r="O912" i="1"/>
  <c r="O915" i="1"/>
  <c r="N922" i="1"/>
  <c r="O922" i="1" s="1"/>
  <c r="O936" i="1"/>
  <c r="O937" i="1"/>
  <c r="O939" i="1"/>
  <c r="O940" i="1"/>
  <c r="N951" i="1"/>
  <c r="O951" i="1" s="1"/>
  <c r="N966" i="1"/>
  <c r="O966" i="1" s="1"/>
  <c r="N967" i="1"/>
  <c r="O967" i="1" s="1"/>
  <c r="O968" i="1"/>
  <c r="N969" i="1"/>
  <c r="O969" i="1"/>
  <c r="N970" i="1"/>
  <c r="O970" i="1" s="1"/>
  <c r="N971" i="1"/>
  <c r="O971" i="1" s="1"/>
  <c r="O972" i="1"/>
  <c r="N973" i="1"/>
  <c r="O973" i="1" s="1"/>
  <c r="N974" i="1"/>
  <c r="O974" i="1" s="1"/>
  <c r="N975" i="1"/>
  <c r="O975" i="1" s="1"/>
  <c r="O978" i="1"/>
  <c r="O979" i="1"/>
  <c r="O980" i="1"/>
  <c r="O981" i="1"/>
  <c r="N982" i="1"/>
  <c r="O982" i="1" s="1"/>
  <c r="O983" i="1"/>
  <c r="M985" i="1"/>
  <c r="N985" i="1"/>
  <c r="O985" i="1" s="1"/>
  <c r="N996" i="1"/>
  <c r="O996" i="1" s="1"/>
  <c r="N997" i="1"/>
  <c r="O997" i="1"/>
  <c r="N999" i="1"/>
  <c r="O999" i="1" s="1"/>
  <c r="N1000" i="1"/>
  <c r="O1000" i="1"/>
  <c r="N1001" i="1"/>
  <c r="O1001" i="1" s="1"/>
  <c r="N1002" i="1"/>
  <c r="O1002" i="1" s="1"/>
  <c r="O1003" i="1"/>
  <c r="O1004" i="1"/>
  <c r="N1006" i="1"/>
  <c r="O1006" i="1" s="1"/>
  <c r="N1007" i="1"/>
  <c r="O1007" i="1"/>
  <c r="O1008" i="1"/>
  <c r="N1009" i="1"/>
  <c r="O1009" i="1" s="1"/>
  <c r="N1010" i="1"/>
  <c r="O1010" i="1" s="1"/>
  <c r="N1011" i="1"/>
  <c r="O1011" i="1" s="1"/>
  <c r="N1012" i="1"/>
  <c r="O1012" i="1" s="1"/>
  <c r="N1013" i="1"/>
  <c r="O1013" i="1"/>
  <c r="O1015" i="1"/>
  <c r="O1016" i="1"/>
  <c r="O1024" i="1"/>
  <c r="O1027" i="1"/>
  <c r="N1029" i="1"/>
  <c r="O1029" i="1" s="1"/>
  <c r="O1030" i="1"/>
  <c r="O1033" i="1"/>
  <c r="N1034" i="1"/>
  <c r="O1034" i="1"/>
  <c r="N1035" i="1"/>
  <c r="O1035" i="1" s="1"/>
  <c r="N1036" i="1"/>
  <c r="O1036" i="1"/>
  <c r="O1037" i="1" s="1"/>
  <c r="N1037" i="1"/>
  <c r="O1038" i="1"/>
  <c r="O1039" i="1"/>
  <c r="N1043" i="1"/>
  <c r="O1043" i="1" s="1"/>
  <c r="N1046" i="1"/>
  <c r="O1046" i="1" s="1"/>
  <c r="N1049" i="1"/>
  <c r="O1049" i="1" s="1"/>
  <c r="N1051" i="1"/>
  <c r="O1051" i="1" s="1"/>
  <c r="N1053" i="1"/>
  <c r="O1053" i="1" s="1"/>
  <c r="N1054" i="1"/>
  <c r="O1054" i="1" s="1"/>
  <c r="N1055" i="1"/>
  <c r="O1055" i="1" s="1"/>
  <c r="N1056" i="1"/>
  <c r="O1056" i="1" s="1"/>
  <c r="N1058" i="1"/>
  <c r="O1058" i="1" s="1"/>
  <c r="N1059" i="1"/>
  <c r="O1059" i="1" s="1"/>
  <c r="N1060" i="1"/>
  <c r="O1060" i="1" s="1"/>
  <c r="N1061" i="1"/>
  <c r="O1061" i="1" s="1"/>
  <c r="N1062" i="1"/>
  <c r="O1062" i="1" s="1"/>
  <c r="N1063" i="1"/>
  <c r="O1063" i="1" s="1"/>
  <c r="N1064" i="1"/>
  <c r="O1064" i="1"/>
  <c r="N1065" i="1"/>
  <c r="O1065" i="1" s="1"/>
  <c r="N1066" i="1"/>
  <c r="O1066" i="1" s="1"/>
  <c r="N1067" i="1"/>
  <c r="O1067" i="1" s="1"/>
  <c r="N1068" i="1"/>
  <c r="O1068" i="1" s="1"/>
  <c r="O1069" i="1"/>
  <c r="O1070" i="1"/>
  <c r="O1071" i="1"/>
  <c r="O1072" i="1"/>
  <c r="N1073" i="1"/>
  <c r="O1073" i="1" s="1"/>
  <c r="O1074" i="1"/>
  <c r="N1075" i="1"/>
  <c r="O1075" i="1" s="1"/>
  <c r="N1076" i="1"/>
  <c r="O1076" i="1" s="1"/>
  <c r="O1077" i="1"/>
  <c r="O1078" i="1"/>
  <c r="O1079" i="1"/>
  <c r="N1080" i="1"/>
  <c r="O1080" i="1" s="1"/>
  <c r="O1081" i="1"/>
  <c r="O1082" i="1"/>
  <c r="O1083" i="1"/>
  <c r="O1084" i="1"/>
  <c r="O1085" i="1"/>
  <c r="N1086" i="1"/>
  <c r="O1086" i="1" s="1"/>
  <c r="N1087" i="1"/>
  <c r="O1087" i="1" s="1"/>
  <c r="N1088" i="1"/>
  <c r="O1088" i="1" s="1"/>
  <c r="O1089" i="1"/>
  <c r="O1096" i="1"/>
  <c r="O1097" i="1"/>
  <c r="O1109" i="1"/>
  <c r="O1110" i="1"/>
  <c r="O1112" i="1"/>
  <c r="N1114" i="1"/>
  <c r="O1114" i="1" s="1"/>
  <c r="N1115" i="1"/>
  <c r="O1115" i="1" s="1"/>
  <c r="N1116" i="1"/>
  <c r="O1116" i="1" s="1"/>
  <c r="N1117" i="1"/>
  <c r="O1117" i="1" s="1"/>
  <c r="N1118" i="1"/>
  <c r="O1118" i="1" s="1"/>
  <c r="N1119" i="1"/>
  <c r="O1119" i="1"/>
  <c r="N1120" i="1"/>
  <c r="O1120" i="1" s="1"/>
  <c r="N1121" i="1"/>
  <c r="O1121" i="1"/>
  <c r="N1122" i="1"/>
  <c r="O1122" i="1" s="1"/>
  <c r="O1126" i="1"/>
  <c r="N1130" i="1"/>
  <c r="O1130" i="1" s="1"/>
  <c r="N1131" i="1"/>
  <c r="O1131" i="1" s="1"/>
  <c r="N1132" i="1"/>
  <c r="O1132" i="1" s="1"/>
  <c r="N1133" i="1"/>
  <c r="O1133" i="1" s="1"/>
  <c r="N1134" i="1"/>
  <c r="O1134" i="1" s="1"/>
  <c r="O1136" i="1"/>
  <c r="O1137" i="1"/>
  <c r="N1138" i="1"/>
  <c r="O1138" i="1"/>
  <c r="N1139" i="1"/>
  <c r="O1139" i="1" s="1"/>
  <c r="N1140" i="1"/>
  <c r="O1140" i="1" s="1"/>
  <c r="N1141" i="1"/>
  <c r="O1141" i="1" s="1"/>
  <c r="N1142" i="1"/>
  <c r="O1142" i="1" s="1"/>
  <c r="O1143" i="1"/>
  <c r="O1144" i="1"/>
  <c r="O1145" i="1"/>
  <c r="N1147" i="1"/>
  <c r="O1147" i="1" s="1"/>
  <c r="N1148" i="1"/>
  <c r="O1148" i="1" s="1"/>
  <c r="O1150" i="1"/>
  <c r="O1153" i="1"/>
  <c r="N1160" i="1"/>
  <c r="O1160" i="1" s="1"/>
  <c r="O1174" i="1"/>
  <c r="O1175" i="1"/>
  <c r="O1177" i="1"/>
  <c r="O1178" i="1"/>
  <c r="N1189" i="1"/>
  <c r="O1189" i="1" s="1"/>
  <c r="N919" i="1" l="1"/>
  <c r="O919" i="1" s="1"/>
  <c r="N421" i="1"/>
  <c r="O421" i="1" s="1"/>
  <c r="N889" i="1"/>
  <c r="O889" i="1" s="1"/>
  <c r="N159" i="1"/>
  <c r="N1128" i="1"/>
  <c r="O1128" i="1" s="1"/>
  <c r="N933" i="1"/>
  <c r="O933" i="1" s="1"/>
  <c r="N1186" i="1"/>
  <c r="O1186" i="1" s="1"/>
  <c r="N1156" i="1"/>
  <c r="O1156" i="1" s="1"/>
  <c r="N94" i="1"/>
  <c r="O94" i="1" s="1"/>
  <c r="N1168" i="1"/>
  <c r="O1168" i="1" s="1"/>
  <c r="N1152" i="1"/>
  <c r="O1152" i="1" s="1"/>
  <c r="N474" i="1"/>
  <c r="O474" i="1" s="1"/>
  <c r="N454" i="1"/>
  <c r="O454" i="1" s="1"/>
  <c r="N437" i="1"/>
  <c r="O437" i="1" s="1"/>
  <c r="N688" i="1"/>
  <c r="O688" i="1" s="1"/>
  <c r="N659" i="1"/>
  <c r="O659" i="1" s="1"/>
  <c r="N443" i="1"/>
  <c r="O443" i="1" s="1"/>
  <c r="N447" i="1"/>
  <c r="O447" i="1" s="1"/>
  <c r="N456" i="1"/>
  <c r="O456" i="1" s="1"/>
  <c r="N670" i="1"/>
  <c r="O670" i="1" s="1"/>
  <c r="N678" i="1"/>
  <c r="O678" i="1" s="1"/>
  <c r="N692" i="1"/>
  <c r="O692" i="1" s="1"/>
  <c r="N918" i="1"/>
  <c r="O918" i="1" s="1"/>
  <c r="N921" i="1"/>
  <c r="O921" i="1" s="1"/>
  <c r="N926" i="1"/>
  <c r="O926" i="1" s="1"/>
  <c r="N929" i="1"/>
  <c r="O929" i="1" s="1"/>
  <c r="N934" i="1"/>
  <c r="O934" i="1" s="1"/>
  <c r="N1146" i="1"/>
  <c r="O1146" i="1" s="1"/>
  <c r="N1162" i="1"/>
  <c r="O1162" i="1" s="1"/>
  <c r="N1166" i="1"/>
  <c r="O1166" i="1" s="1"/>
  <c r="N448" i="1"/>
  <c r="O448" i="1" s="1"/>
  <c r="N452" i="1"/>
  <c r="O452" i="1" s="1"/>
  <c r="N457" i="1"/>
  <c r="O457" i="1" s="1"/>
  <c r="N675" i="1"/>
  <c r="O675" i="1" s="1"/>
  <c r="N686" i="1"/>
  <c r="O686" i="1" s="1"/>
  <c r="N694" i="1"/>
  <c r="O694" i="1" s="1"/>
  <c r="N932" i="1"/>
  <c r="O932" i="1" s="1"/>
  <c r="N928" i="1"/>
  <c r="O928" i="1" s="1"/>
  <c r="N925" i="1"/>
  <c r="O925" i="1" s="1"/>
  <c r="N913" i="1"/>
  <c r="O913" i="1" s="1"/>
  <c r="N908" i="1"/>
  <c r="O908" i="1" s="1"/>
  <c r="N696" i="1"/>
  <c r="O696" i="1" s="1"/>
  <c r="N451" i="1"/>
  <c r="O451" i="1" s="1"/>
  <c r="N441" i="1"/>
  <c r="O441" i="1" s="1"/>
  <c r="N1172" i="1"/>
  <c r="O1172" i="1" s="1"/>
  <c r="N1154" i="1"/>
  <c r="O1154" i="1" s="1"/>
  <c r="N1151" i="1"/>
  <c r="O1151" i="1" s="1"/>
  <c r="N935" i="1"/>
  <c r="O935" i="1" s="1"/>
  <c r="N931" i="1"/>
  <c r="O931" i="1" s="1"/>
  <c r="N924" i="1"/>
  <c r="O924" i="1" s="1"/>
  <c r="N920" i="1"/>
  <c r="O920" i="1" s="1"/>
  <c r="N917" i="1"/>
  <c r="O917" i="1" s="1"/>
  <c r="N459" i="1"/>
  <c r="O459" i="1" s="1"/>
  <c r="N449" i="1"/>
  <c r="O449" i="1" s="1"/>
  <c r="N440" i="1"/>
  <c r="O440" i="1" s="1"/>
  <c r="N1170" i="1"/>
  <c r="O1170" i="1" s="1"/>
  <c r="N1164" i="1"/>
  <c r="O1164" i="1" s="1"/>
  <c r="N1158" i="1"/>
  <c r="O1158" i="1" s="1"/>
  <c r="N930" i="1"/>
  <c r="O930" i="1" s="1"/>
  <c r="N927" i="1"/>
  <c r="O927" i="1" s="1"/>
  <c r="N923" i="1"/>
  <c r="O923" i="1" s="1"/>
  <c r="N916" i="1"/>
  <c r="O916" i="1" s="1"/>
  <c r="N680" i="1"/>
  <c r="O680" i="1" s="1"/>
  <c r="N455" i="1"/>
  <c r="O455" i="1" s="1"/>
  <c r="N24" i="1"/>
  <c r="N1125" i="1"/>
  <c r="O1125" i="1" s="1"/>
  <c r="N1111" i="1"/>
  <c r="O1111" i="1" s="1"/>
  <c r="N469" i="1"/>
  <c r="O469" i="1" s="1"/>
  <c r="O560" i="1"/>
  <c r="O561" i="1" s="1"/>
  <c r="N561" i="1"/>
  <c r="N83" i="1"/>
  <c r="N88" i="1"/>
  <c r="N399" i="1"/>
  <c r="O399" i="1" s="1"/>
  <c r="N409" i="1"/>
  <c r="O409" i="1" s="1"/>
  <c r="N411" i="1"/>
  <c r="O411" i="1" s="1"/>
  <c r="N91" i="1"/>
  <c r="N648" i="1"/>
  <c r="O648" i="1" s="1"/>
  <c r="N803" i="1"/>
  <c r="O803" i="1" s="1"/>
  <c r="N26" i="1"/>
  <c r="N89" i="1"/>
  <c r="N327" i="1"/>
  <c r="O327" i="1" s="1"/>
  <c r="N397" i="1"/>
  <c r="O397" i="1" s="1"/>
  <c r="N413" i="1"/>
  <c r="O413" i="1" s="1"/>
  <c r="N564" i="1"/>
  <c r="N635" i="1"/>
  <c r="O635" i="1" s="1"/>
  <c r="N651" i="1"/>
  <c r="O651" i="1" s="1"/>
  <c r="N873" i="1"/>
  <c r="O873" i="1" s="1"/>
  <c r="N890" i="1"/>
  <c r="O890" i="1" s="1"/>
  <c r="N1124" i="1"/>
  <c r="O1124" i="1" s="1"/>
  <c r="N97" i="1"/>
  <c r="N101" i="1"/>
  <c r="N410" i="1"/>
  <c r="O410" i="1" s="1"/>
  <c r="N414" i="1"/>
  <c r="O414" i="1" s="1"/>
  <c r="N565" i="1"/>
  <c r="O565" i="1" s="1"/>
  <c r="N649" i="1"/>
  <c r="O649" i="1" s="1"/>
  <c r="N802" i="1"/>
  <c r="N886" i="1"/>
  <c r="O886" i="1" s="1"/>
  <c r="N1041" i="1"/>
  <c r="O1041" i="1" s="1"/>
  <c r="N1127" i="1"/>
  <c r="O1127" i="1" s="1"/>
  <c r="N1129" i="1"/>
  <c r="O1129" i="1" s="1"/>
  <c r="N1190" i="1"/>
  <c r="O1190" i="1" s="1"/>
  <c r="N1188" i="1"/>
  <c r="O1188" i="1" s="1"/>
  <c r="N1180" i="1"/>
  <c r="O1180" i="1" s="1"/>
  <c r="N1040" i="1"/>
  <c r="N950" i="1"/>
  <c r="O950" i="1" s="1"/>
  <c r="N946" i="1"/>
  <c r="O946" i="1" s="1"/>
  <c r="N942" i="1"/>
  <c r="O942" i="1" s="1"/>
  <c r="N714" i="1"/>
  <c r="O714" i="1" s="1"/>
  <c r="N712" i="1"/>
  <c r="O712" i="1" s="1"/>
  <c r="N653" i="1"/>
  <c r="O653" i="1" s="1"/>
  <c r="N476" i="1"/>
  <c r="O476" i="1" s="1"/>
  <c r="N468" i="1"/>
  <c r="O468" i="1" s="1"/>
  <c r="N326" i="1"/>
  <c r="N110" i="1"/>
  <c r="N93" i="1"/>
  <c r="N703" i="1"/>
  <c r="O703" i="1" s="1"/>
  <c r="N705" i="1"/>
  <c r="O705" i="1" s="1"/>
  <c r="N707" i="1"/>
  <c r="O707" i="1" s="1"/>
  <c r="N709" i="1"/>
  <c r="O709" i="1" s="1"/>
  <c r="N711" i="1"/>
  <c r="O711" i="1" s="1"/>
  <c r="N467" i="1"/>
  <c r="O467" i="1" s="1"/>
  <c r="N472" i="1"/>
  <c r="O472" i="1" s="1"/>
  <c r="N708" i="1"/>
  <c r="O708" i="1" s="1"/>
  <c r="N1179" i="1"/>
  <c r="O1179" i="1" s="1"/>
  <c r="N1181" i="1"/>
  <c r="O1181" i="1" s="1"/>
  <c r="N1183" i="1"/>
  <c r="O1183" i="1" s="1"/>
  <c r="N1185" i="1"/>
  <c r="O1185" i="1" s="1"/>
  <c r="N1187" i="1"/>
  <c r="O1187" i="1" s="1"/>
  <c r="N90" i="1"/>
  <c r="N465" i="1"/>
  <c r="O465" i="1" s="1"/>
  <c r="N470" i="1"/>
  <c r="O470" i="1" s="1"/>
  <c r="N473" i="1"/>
  <c r="O473" i="1" s="1"/>
  <c r="N706" i="1"/>
  <c r="O706" i="1" s="1"/>
  <c r="N941" i="1"/>
  <c r="O941" i="1" s="1"/>
  <c r="N943" i="1"/>
  <c r="O943" i="1" s="1"/>
  <c r="N945" i="1"/>
  <c r="O945" i="1" s="1"/>
  <c r="N947" i="1"/>
  <c r="O947" i="1" s="1"/>
  <c r="N949" i="1"/>
  <c r="O949" i="1" s="1"/>
  <c r="N162" i="1"/>
  <c r="N160" i="1"/>
  <c r="N161" i="1"/>
  <c r="N1182" i="1"/>
  <c r="O1182" i="1" s="1"/>
  <c r="N1123" i="1"/>
  <c r="O1123" i="1" s="1"/>
  <c r="N1113" i="1"/>
  <c r="O1113" i="1" s="1"/>
  <c r="N952" i="1"/>
  <c r="O952" i="1" s="1"/>
  <c r="N891" i="1"/>
  <c r="O891" i="1" s="1"/>
  <c r="N887" i="1"/>
  <c r="O887" i="1" s="1"/>
  <c r="N710" i="1"/>
  <c r="O710" i="1" s="1"/>
  <c r="N652" i="1"/>
  <c r="O652" i="1" s="1"/>
  <c r="N647" i="1"/>
  <c r="O647" i="1" s="1"/>
  <c r="N637" i="1"/>
  <c r="O637" i="1" s="1"/>
  <c r="N466" i="1"/>
  <c r="O466" i="1" s="1"/>
  <c r="N415" i="1"/>
  <c r="O415" i="1" s="1"/>
  <c r="N87" i="1"/>
  <c r="N1184" i="1"/>
  <c r="O1184" i="1" s="1"/>
  <c r="N948" i="1"/>
  <c r="O948" i="1" s="1"/>
  <c r="N944" i="1"/>
  <c r="O944" i="1" s="1"/>
  <c r="N875" i="1"/>
  <c r="O875" i="1" s="1"/>
  <c r="N704" i="1"/>
  <c r="O704" i="1" s="1"/>
  <c r="N471" i="1"/>
  <c r="O471" i="1" s="1"/>
  <c r="N84" i="1"/>
  <c r="N92" i="1"/>
  <c r="N95" i="1"/>
  <c r="O95" i="1" s="1"/>
  <c r="N111" i="1"/>
  <c r="N25" i="1"/>
  <c r="N109" i="1"/>
  <c r="N438" i="1"/>
  <c r="O438" i="1" s="1"/>
  <c r="N679" i="1"/>
  <c r="O679" i="1" s="1"/>
  <c r="N681" i="1"/>
  <c r="O681" i="1" s="1"/>
  <c r="N683" i="1"/>
  <c r="O683" i="1" s="1"/>
  <c r="N685" i="1"/>
  <c r="O685" i="1" s="1"/>
  <c r="N687" i="1"/>
  <c r="O687" i="1" s="1"/>
  <c r="N689" i="1"/>
  <c r="O689" i="1" s="1"/>
  <c r="N691" i="1"/>
  <c r="O691" i="1" s="1"/>
  <c r="N693" i="1"/>
  <c r="O693" i="1" s="1"/>
  <c r="N695" i="1"/>
  <c r="O695" i="1" s="1"/>
  <c r="N697" i="1"/>
  <c r="O697" i="1" s="1"/>
  <c r="N1173" i="1"/>
  <c r="O1173" i="1" s="1"/>
  <c r="N1171" i="1"/>
  <c r="O1171" i="1" s="1"/>
  <c r="N1169" i="1"/>
  <c r="O1169" i="1" s="1"/>
  <c r="N1167" i="1"/>
  <c r="O1167" i="1" s="1"/>
  <c r="N1165" i="1"/>
  <c r="O1165" i="1" s="1"/>
  <c r="N1163" i="1"/>
  <c r="O1163" i="1" s="1"/>
  <c r="N1161" i="1"/>
  <c r="O1161" i="1" s="1"/>
  <c r="N1159" i="1"/>
  <c r="O1159" i="1" s="1"/>
  <c r="N1157" i="1"/>
  <c r="O1157" i="1" s="1"/>
  <c r="N1155" i="1"/>
  <c r="O1155" i="1" s="1"/>
  <c r="N914" i="1"/>
  <c r="O914" i="1" s="1"/>
  <c r="N690" i="1"/>
  <c r="O690" i="1" s="1"/>
  <c r="N682" i="1"/>
  <c r="O682" i="1" s="1"/>
  <c r="N676" i="1"/>
  <c r="O676" i="1" s="1"/>
  <c r="N458" i="1"/>
  <c r="O458" i="1" s="1"/>
  <c r="N453" i="1"/>
  <c r="O453" i="1" s="1"/>
  <c r="N450" i="1"/>
  <c r="O450" i="1" s="1"/>
  <c r="N445" i="1"/>
  <c r="O445" i="1" s="1"/>
  <c r="N442" i="1"/>
  <c r="O442" i="1" s="1"/>
  <c r="N432" i="1"/>
  <c r="O432" i="1" s="1"/>
  <c r="H275" i="3"/>
  <c r="H295" i="3"/>
  <c r="H357" i="3"/>
  <c r="H362" i="3"/>
  <c r="H363" i="3"/>
  <c r="H364" i="3"/>
  <c r="H366" i="3"/>
  <c r="H371" i="3"/>
  <c r="H372" i="3"/>
  <c r="H375" i="3"/>
  <c r="H379" i="3"/>
  <c r="H380" i="3"/>
  <c r="H381" i="3"/>
  <c r="H382" i="3"/>
  <c r="H390" i="3"/>
  <c r="H391" i="3"/>
  <c r="H392" i="3"/>
  <c r="H393" i="3"/>
  <c r="H395" i="3"/>
  <c r="H398" i="3"/>
  <c r="H399" i="3"/>
  <c r="H401" i="3"/>
  <c r="H406" i="3"/>
  <c r="H417" i="3"/>
  <c r="H426" i="3"/>
  <c r="H430" i="3"/>
  <c r="H433" i="3"/>
  <c r="H434" i="3"/>
  <c r="H436" i="3"/>
  <c r="H437" i="3"/>
  <c r="H438" i="3"/>
  <c r="H439" i="3"/>
  <c r="H440" i="3"/>
  <c r="H441" i="3"/>
  <c r="H442" i="3"/>
  <c r="H443" i="3"/>
  <c r="H444" i="3"/>
  <c r="H447" i="3"/>
  <c r="H449" i="3"/>
  <c r="H450" i="3"/>
  <c r="H451" i="3"/>
  <c r="H458" i="3"/>
  <c r="H459" i="3"/>
  <c r="H477" i="3"/>
  <c r="H509" i="3"/>
  <c r="H514" i="3"/>
  <c r="H534" i="3"/>
  <c r="H596" i="3"/>
  <c r="H601" i="3"/>
  <c r="H602" i="3"/>
  <c r="H603" i="3"/>
  <c r="H605" i="3"/>
  <c r="H610" i="3"/>
  <c r="H611" i="3"/>
  <c r="H614" i="3"/>
  <c r="H618" i="3"/>
  <c r="H619" i="3"/>
  <c r="H620" i="3"/>
  <c r="H621" i="3"/>
  <c r="H629" i="3"/>
  <c r="H630" i="3"/>
  <c r="H631" i="3"/>
  <c r="H632" i="3"/>
  <c r="H634" i="3"/>
  <c r="H637" i="3"/>
  <c r="H638" i="3"/>
  <c r="H640" i="3"/>
  <c r="H645" i="3"/>
  <c r="H656" i="3"/>
  <c r="H665" i="3"/>
  <c r="H669" i="3"/>
  <c r="H672" i="3"/>
  <c r="H673" i="3"/>
  <c r="H675" i="3"/>
  <c r="H676" i="3"/>
  <c r="H677" i="3"/>
  <c r="H678" i="3"/>
  <c r="H679" i="3"/>
  <c r="H680" i="3"/>
  <c r="H681" i="3"/>
  <c r="H682" i="3"/>
  <c r="H683" i="3"/>
  <c r="H686" i="3"/>
  <c r="H688" i="3"/>
  <c r="H689" i="3"/>
  <c r="H690" i="3"/>
  <c r="H697" i="3"/>
  <c r="H698" i="3"/>
  <c r="H716" i="3"/>
  <c r="H748" i="3"/>
  <c r="H753" i="3"/>
  <c r="H773" i="3"/>
  <c r="H835" i="3"/>
  <c r="H840" i="3"/>
  <c r="H841" i="3"/>
  <c r="H842" i="3"/>
  <c r="H844" i="3"/>
  <c r="H849" i="3"/>
  <c r="H850" i="3"/>
  <c r="H853" i="3"/>
  <c r="H857" i="3"/>
  <c r="H858" i="3"/>
  <c r="H859" i="3"/>
  <c r="H860" i="3"/>
  <c r="H868" i="3"/>
  <c r="H869" i="3"/>
  <c r="H870" i="3"/>
  <c r="H871" i="3"/>
  <c r="H873" i="3"/>
  <c r="H876" i="3"/>
  <c r="H877" i="3"/>
  <c r="H879" i="3"/>
  <c r="H884" i="3"/>
  <c r="H895" i="3"/>
  <c r="H904" i="3"/>
  <c r="H908" i="3"/>
  <c r="H911" i="3"/>
  <c r="H912" i="3"/>
  <c r="H914" i="3"/>
  <c r="H915" i="3"/>
  <c r="H916" i="3"/>
  <c r="H917" i="3"/>
  <c r="H918" i="3"/>
  <c r="H919" i="3"/>
  <c r="H920" i="3"/>
  <c r="H921" i="3"/>
  <c r="H922" i="3"/>
  <c r="H925" i="3"/>
  <c r="H927" i="3"/>
  <c r="H928" i="3"/>
  <c r="H929" i="3"/>
  <c r="H936" i="3"/>
  <c r="H937" i="3"/>
  <c r="H955" i="3"/>
  <c r="H987" i="3"/>
  <c r="H992" i="3"/>
  <c r="H1012" i="3"/>
  <c r="H1074" i="3"/>
  <c r="H1079" i="3"/>
  <c r="H1080" i="3"/>
  <c r="H1081" i="3"/>
  <c r="H1083" i="3"/>
  <c r="H1088" i="3"/>
  <c r="H1089" i="3"/>
  <c r="H1092" i="3"/>
  <c r="H1096" i="3"/>
  <c r="H1097" i="3"/>
  <c r="H1098" i="3"/>
  <c r="H1099" i="3"/>
  <c r="H1107" i="3"/>
  <c r="H1108" i="3"/>
  <c r="H1109" i="3"/>
  <c r="H1110" i="3"/>
  <c r="H1112" i="3"/>
  <c r="H1115" i="3"/>
  <c r="H1116" i="3"/>
  <c r="H1118" i="3"/>
  <c r="H1123" i="3"/>
  <c r="H1134" i="3"/>
  <c r="H1143" i="3"/>
  <c r="H1147" i="3"/>
  <c r="H1150" i="3"/>
  <c r="H1151" i="3"/>
  <c r="H1153" i="3"/>
  <c r="H1154" i="3"/>
  <c r="H1155" i="3"/>
  <c r="H1156" i="3"/>
  <c r="H1157" i="3"/>
  <c r="H1158" i="3"/>
  <c r="H1159" i="3"/>
  <c r="H1160" i="3"/>
  <c r="H1161" i="3"/>
  <c r="H1164" i="3"/>
  <c r="H1166" i="3"/>
  <c r="H1167" i="3"/>
  <c r="H1168" i="3"/>
  <c r="H1175" i="3"/>
  <c r="H1176" i="3"/>
  <c r="H1194" i="3"/>
  <c r="O1040" i="1" l="1"/>
  <c r="N1052" i="1"/>
  <c r="O1052" i="1" s="1"/>
  <c r="N1048" i="1"/>
  <c r="O1048" i="1" s="1"/>
  <c r="N814" i="1"/>
  <c r="O814" i="1" s="1"/>
  <c r="N810" i="1"/>
  <c r="O810" i="1" s="1"/>
  <c r="O802" i="1"/>
  <c r="O564" i="1"/>
  <c r="N572" i="1"/>
  <c r="O572" i="1" s="1"/>
  <c r="N576" i="1"/>
  <c r="O576" i="1" s="1"/>
  <c r="N571" i="1"/>
  <c r="O571" i="1" s="1"/>
  <c r="N809" i="1"/>
  <c r="O809" i="1" s="1"/>
  <c r="N1047" i="1"/>
  <c r="O1047" i="1" s="1"/>
  <c r="N333" i="1"/>
  <c r="O333" i="1" s="1"/>
  <c r="N334" i="1"/>
  <c r="O334" i="1" s="1"/>
  <c r="N338" i="1"/>
  <c r="O338" i="1" s="1"/>
  <c r="O326" i="1"/>
  <c r="N81" i="1"/>
  <c r="N98" i="1" l="1"/>
  <c r="N581" i="1"/>
  <c r="O581" i="1" s="1"/>
  <c r="N99" i="1"/>
  <c r="N128" i="1"/>
  <c r="N136" i="1"/>
  <c r="N100" i="1"/>
  <c r="N148" i="1"/>
  <c r="N819" i="1"/>
  <c r="O819" i="1" s="1"/>
  <c r="N1057" i="1"/>
  <c r="O1057" i="1" s="1"/>
  <c r="N10" i="1"/>
  <c r="O10" i="1" s="1"/>
  <c r="N102" i="1"/>
  <c r="N139" i="1"/>
  <c r="N343" i="1"/>
  <c r="O343" i="1" s="1"/>
  <c r="P3" i="1"/>
  <c r="P244" i="1"/>
  <c r="P243" i="1"/>
  <c r="P242" i="1"/>
  <c r="P241" i="1"/>
  <c r="P240" i="1"/>
  <c r="P239" i="1"/>
  <c r="P238" i="1"/>
  <c r="P237" i="1"/>
  <c r="P236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41" i="1"/>
  <c r="P37" i="1"/>
  <c r="P36" i="1"/>
  <c r="P35" i="1"/>
  <c r="N256" i="1" l="1"/>
  <c r="O256" i="1" s="1"/>
  <c r="N268" i="1"/>
  <c r="O268" i="1" s="1"/>
  <c r="N286" i="1"/>
  <c r="O286" i="1" s="1"/>
  <c r="N288" i="1"/>
  <c r="O288" i="1" s="1"/>
  <c r="N296" i="1"/>
  <c r="O296" i="1" s="1"/>
  <c r="N298" i="1"/>
  <c r="O298" i="1" s="1"/>
  <c r="N361" i="1"/>
  <c r="O361" i="1" s="1"/>
  <c r="N373" i="1"/>
  <c r="O373" i="1" s="1"/>
  <c r="N257" i="1"/>
  <c r="O257" i="1" s="1"/>
  <c r="N287" i="1"/>
  <c r="O287" i="1" s="1"/>
  <c r="N297" i="1"/>
  <c r="O297" i="1" s="1"/>
  <c r="N322" i="1"/>
  <c r="N335" i="1"/>
  <c r="O335" i="1" s="1"/>
  <c r="N348" i="1"/>
  <c r="O348" i="1" s="1"/>
  <c r="O371" i="1"/>
  <c r="N252" i="1"/>
  <c r="O252" i="1" s="1"/>
  <c r="N255" i="1"/>
  <c r="O255" i="1" s="1"/>
  <c r="N347" i="1"/>
  <c r="O347" i="1" s="1"/>
  <c r="N350" i="1"/>
  <c r="O350" i="1" s="1"/>
  <c r="N372" i="1"/>
  <c r="O372" i="1" s="1"/>
  <c r="N259" i="1"/>
  <c r="O259" i="1" s="1"/>
  <c r="N292" i="1"/>
  <c r="O292" i="1" s="1"/>
  <c r="N295" i="1"/>
  <c r="O295" i="1" s="1"/>
  <c r="O368" i="1"/>
  <c r="N349" i="1"/>
  <c r="O349" i="1" s="1"/>
  <c r="N352" i="1"/>
  <c r="O352" i="1" s="1"/>
  <c r="N271" i="1"/>
  <c r="O271" i="1" s="1"/>
  <c r="O369" i="1"/>
  <c r="N260" i="1"/>
  <c r="O260" i="1" s="1"/>
  <c r="N293" i="1"/>
  <c r="O293" i="1" s="1"/>
  <c r="N299" i="1"/>
  <c r="O299" i="1" s="1"/>
  <c r="N315" i="1"/>
  <c r="O315" i="1" s="1"/>
  <c r="N362" i="1"/>
  <c r="O362" i="1" s="1"/>
  <c r="N261" i="1"/>
  <c r="O261" i="1" s="1"/>
  <c r="N320" i="1"/>
  <c r="O320" i="1" s="1"/>
  <c r="N359" i="1"/>
  <c r="O359" i="1" s="1"/>
  <c r="N8" i="1"/>
  <c r="N14" i="1"/>
  <c r="N19" i="1"/>
  <c r="N23" i="1"/>
  <c r="N27" i="1"/>
  <c r="N39" i="1"/>
  <c r="N44" i="1"/>
  <c r="N48" i="1"/>
  <c r="N53" i="1"/>
  <c r="N57" i="1"/>
  <c r="N61" i="1"/>
  <c r="N65" i="1"/>
  <c r="N69" i="1"/>
  <c r="N107" i="1"/>
  <c r="N130" i="1"/>
  <c r="N158" i="1"/>
  <c r="N166" i="1"/>
  <c r="N170" i="1"/>
  <c r="N279" i="1"/>
  <c r="O279" i="1" s="1"/>
  <c r="N281" i="1"/>
  <c r="O281" i="1" s="1"/>
  <c r="N300" i="1"/>
  <c r="O300" i="1" s="1"/>
  <c r="N303" i="1"/>
  <c r="O303" i="1" s="1"/>
  <c r="N305" i="1"/>
  <c r="O305" i="1" s="1"/>
  <c r="N307" i="1"/>
  <c r="O307" i="1" s="1"/>
  <c r="N309" i="1"/>
  <c r="O309" i="1" s="1"/>
  <c r="N6" i="1"/>
  <c r="O6" i="1" s="1"/>
  <c r="N13" i="1"/>
  <c r="N20" i="1"/>
  <c r="N30" i="1"/>
  <c r="O30" i="1" s="1"/>
  <c r="N33" i="1"/>
  <c r="O33" i="1" s="1"/>
  <c r="N42" i="1"/>
  <c r="N47" i="1"/>
  <c r="N54" i="1"/>
  <c r="N59" i="1"/>
  <c r="N64" i="1"/>
  <c r="N71" i="1"/>
  <c r="N85" i="1"/>
  <c r="N104" i="1"/>
  <c r="N122" i="1"/>
  <c r="N131" i="1"/>
  <c r="N165" i="1"/>
  <c r="N171" i="1"/>
  <c r="N251" i="1"/>
  <c r="O251" i="1" s="1"/>
  <c r="N273" i="1"/>
  <c r="O273" i="1" s="1"/>
  <c r="N306" i="1"/>
  <c r="O306" i="1" s="1"/>
  <c r="N379" i="1"/>
  <c r="O379" i="1" s="1"/>
  <c r="N389" i="1"/>
  <c r="O389" i="1" s="1"/>
  <c r="N392" i="1"/>
  <c r="O392" i="1" s="1"/>
  <c r="N516" i="1"/>
  <c r="O516" i="1" s="1"/>
  <c r="N518" i="1"/>
  <c r="O518" i="1" s="1"/>
  <c r="N542" i="1"/>
  <c r="O542" i="1" s="1"/>
  <c r="N544" i="1"/>
  <c r="O544" i="1" s="1"/>
  <c r="N546" i="1"/>
  <c r="O546" i="1" s="1"/>
  <c r="N626" i="1"/>
  <c r="N723" i="1"/>
  <c r="O723" i="1" s="1"/>
  <c r="N725" i="1"/>
  <c r="O725" i="1" s="1"/>
  <c r="N727" i="1"/>
  <c r="O727" i="1" s="1"/>
  <c r="N748" i="1"/>
  <c r="O748" i="1" s="1"/>
  <c r="N750" i="1"/>
  <c r="O750" i="1" s="1"/>
  <c r="N752" i="1"/>
  <c r="O752" i="1" s="1"/>
  <c r="N787" i="1"/>
  <c r="O787" i="1" s="1"/>
  <c r="N790" i="1"/>
  <c r="O790" i="1" s="1"/>
  <c r="N853" i="1"/>
  <c r="O853" i="1" s="1"/>
  <c r="N18" i="1"/>
  <c r="N40" i="1"/>
  <c r="N49" i="1"/>
  <c r="N56" i="1"/>
  <c r="N63" i="1"/>
  <c r="N77" i="1"/>
  <c r="N105" i="1"/>
  <c r="N117" i="1"/>
  <c r="N248" i="1"/>
  <c r="O248" i="1" s="1"/>
  <c r="N272" i="1"/>
  <c r="O272" i="1" s="1"/>
  <c r="N276" i="1"/>
  <c r="O276" i="1" s="1"/>
  <c r="N280" i="1"/>
  <c r="O280" i="1" s="1"/>
  <c r="N378" i="1"/>
  <c r="O378" i="1" s="1"/>
  <c r="N381" i="1"/>
  <c r="O381" i="1" s="1"/>
  <c r="N385" i="1"/>
  <c r="O385" i="1" s="1"/>
  <c r="N390" i="1"/>
  <c r="O390" i="1" s="1"/>
  <c r="N393" i="1"/>
  <c r="O393" i="1" s="1"/>
  <c r="N488" i="1"/>
  <c r="O488" i="1" s="1"/>
  <c r="N512" i="1"/>
  <c r="O512" i="1" s="1"/>
  <c r="N543" i="1"/>
  <c r="O543" i="1" s="1"/>
  <c r="N614" i="1"/>
  <c r="O614" i="1" s="1"/>
  <c r="N617" i="1"/>
  <c r="O617" i="1" s="1"/>
  <c r="N625" i="1"/>
  <c r="N629" i="1"/>
  <c r="O629" i="1" s="1"/>
  <c r="N726" i="1"/>
  <c r="O726" i="1" s="1"/>
  <c r="N749" i="1"/>
  <c r="O749" i="1" s="1"/>
  <c r="N755" i="1"/>
  <c r="O755" i="1" s="1"/>
  <c r="N781" i="1"/>
  <c r="O781" i="1" s="1"/>
  <c r="N854" i="1"/>
  <c r="O854" i="1" s="1"/>
  <c r="N856" i="1"/>
  <c r="O856" i="1" s="1"/>
  <c r="N861" i="1"/>
  <c r="O861" i="1" s="1"/>
  <c r="N863" i="1"/>
  <c r="N866" i="1"/>
  <c r="O866" i="1" s="1"/>
  <c r="N868" i="1"/>
  <c r="O868" i="1" s="1"/>
  <c r="N870" i="1"/>
  <c r="O870" i="1" s="1"/>
  <c r="N992" i="1"/>
  <c r="O992" i="1" s="1"/>
  <c r="N994" i="1"/>
  <c r="O994" i="1" s="1"/>
  <c r="N1018" i="1"/>
  <c r="O1018" i="1" s="1"/>
  <c r="N1020" i="1"/>
  <c r="O1020" i="1" s="1"/>
  <c r="N1022" i="1"/>
  <c r="O1022" i="1" s="1"/>
  <c r="N1102" i="1"/>
  <c r="N4" i="1"/>
  <c r="O4" i="1" s="1"/>
  <c r="N7" i="1"/>
  <c r="N21" i="1"/>
  <c r="N29" i="1"/>
  <c r="O29" i="1" s="1"/>
  <c r="N32" i="1"/>
  <c r="O32" i="1" s="1"/>
  <c r="N43" i="1"/>
  <c r="N51" i="1"/>
  <c r="N58" i="1"/>
  <c r="N66" i="1"/>
  <c r="N106" i="1"/>
  <c r="N119" i="1"/>
  <c r="N132" i="1"/>
  <c r="N249" i="1"/>
  <c r="O249" i="1" s="1"/>
  <c r="N314" i="1"/>
  <c r="O314" i="1" s="1"/>
  <c r="N386" i="1"/>
  <c r="O386" i="1" s="1"/>
  <c r="N394" i="1"/>
  <c r="O394" i="1" s="1"/>
  <c r="N486" i="1"/>
  <c r="O486" i="1" s="1"/>
  <c r="N489" i="1"/>
  <c r="O489" i="1" s="1"/>
  <c r="N510" i="1"/>
  <c r="O510" i="1" s="1"/>
  <c r="N538" i="1"/>
  <c r="O538" i="1" s="1"/>
  <c r="N541" i="1"/>
  <c r="O541" i="1" s="1"/>
  <c r="N549" i="1"/>
  <c r="O549" i="1" s="1"/>
  <c r="N552" i="1"/>
  <c r="O552" i="1" s="1"/>
  <c r="N615" i="1"/>
  <c r="O615" i="1" s="1"/>
  <c r="N623" i="1"/>
  <c r="O623" i="1" s="1"/>
  <c r="N627" i="1"/>
  <c r="O627" i="1" s="1"/>
  <c r="N632" i="1"/>
  <c r="O632" i="1" s="1"/>
  <c r="N724" i="1"/>
  <c r="O724" i="1" s="1"/>
  <c r="N776" i="1"/>
  <c r="O776" i="1" s="1"/>
  <c r="N779" i="1"/>
  <c r="O779" i="1" s="1"/>
  <c r="N784" i="1"/>
  <c r="O784" i="1" s="1"/>
  <c r="N852" i="1"/>
  <c r="O852" i="1" s="1"/>
  <c r="N864" i="1"/>
  <c r="N961" i="1"/>
  <c r="O961" i="1" s="1"/>
  <c r="N963" i="1"/>
  <c r="O963" i="1" s="1"/>
  <c r="N965" i="1"/>
  <c r="O965" i="1" s="1"/>
  <c r="N986" i="1"/>
  <c r="O986" i="1" s="1"/>
  <c r="N988" i="1"/>
  <c r="O988" i="1" s="1"/>
  <c r="N990" i="1"/>
  <c r="O990" i="1" s="1"/>
  <c r="N1025" i="1"/>
  <c r="O1025" i="1" s="1"/>
  <c r="N1028" i="1"/>
  <c r="O1028" i="1" s="1"/>
  <c r="N1091" i="1"/>
  <c r="O1091" i="1" s="1"/>
  <c r="N1093" i="1"/>
  <c r="O1093" i="1" s="1"/>
  <c r="N1095" i="1"/>
  <c r="O1095" i="1" s="1"/>
  <c r="N1098" i="1"/>
  <c r="O1098" i="1" s="1"/>
  <c r="N1100" i="1"/>
  <c r="O1100" i="1" s="1"/>
  <c r="N1103" i="1"/>
  <c r="O1103" i="1" s="1"/>
  <c r="N1105" i="1"/>
  <c r="O1105" i="1" s="1"/>
  <c r="N1107" i="1"/>
  <c r="O1107" i="1" s="1"/>
  <c r="N17" i="1"/>
  <c r="N31" i="1"/>
  <c r="O31" i="1" s="1"/>
  <c r="N46" i="1"/>
  <c r="N62" i="1"/>
  <c r="N126" i="1"/>
  <c r="N275" i="1"/>
  <c r="O275" i="1" s="1"/>
  <c r="N377" i="1"/>
  <c r="O377" i="1" s="1"/>
  <c r="N391" i="1"/>
  <c r="O391" i="1" s="1"/>
  <c r="N487" i="1"/>
  <c r="O487" i="1" s="1"/>
  <c r="N511" i="1"/>
  <c r="O511" i="1" s="1"/>
  <c r="N547" i="1"/>
  <c r="O547" i="1" s="1"/>
  <c r="N619" i="1"/>
  <c r="O619" i="1" s="1"/>
  <c r="N624" i="1"/>
  <c r="O624" i="1" s="1"/>
  <c r="N630" i="1"/>
  <c r="O630" i="1" s="1"/>
  <c r="N751" i="1"/>
  <c r="O751" i="1" s="1"/>
  <c r="N757" i="1"/>
  <c r="O757" i="1" s="1"/>
  <c r="N782" i="1"/>
  <c r="O782" i="1" s="1"/>
  <c r="N989" i="1"/>
  <c r="O989" i="1" s="1"/>
  <c r="N1014" i="1"/>
  <c r="O1014" i="1" s="1"/>
  <c r="N1017" i="1"/>
  <c r="O1017" i="1" s="1"/>
  <c r="N1021" i="1"/>
  <c r="O1021" i="1" s="1"/>
  <c r="N1099" i="1"/>
  <c r="O1099" i="1" s="1"/>
  <c r="N1104" i="1"/>
  <c r="O1104" i="1" s="1"/>
  <c r="N1108" i="1"/>
  <c r="O1108" i="1" s="1"/>
  <c r="N1201" i="1"/>
  <c r="N22" i="1"/>
  <c r="N52" i="1"/>
  <c r="N67" i="1"/>
  <c r="N108" i="1"/>
  <c r="N164" i="1"/>
  <c r="N246" i="1"/>
  <c r="N308" i="1"/>
  <c r="O308" i="1" s="1"/>
  <c r="N380" i="1"/>
  <c r="O380" i="1" s="1"/>
  <c r="N384" i="1"/>
  <c r="O384" i="1" s="1"/>
  <c r="N513" i="1"/>
  <c r="O513" i="1" s="1"/>
  <c r="N517" i="1"/>
  <c r="O517" i="1" s="1"/>
  <c r="N631" i="1"/>
  <c r="O631" i="1" s="1"/>
  <c r="N783" i="1"/>
  <c r="O783" i="1" s="1"/>
  <c r="N855" i="1"/>
  <c r="O855" i="1" s="1"/>
  <c r="N862" i="1"/>
  <c r="O862" i="1" s="1"/>
  <c r="N867" i="1"/>
  <c r="O867" i="1" s="1"/>
  <c r="N964" i="1"/>
  <c r="O964" i="1" s="1"/>
  <c r="N995" i="1"/>
  <c r="O995" i="1" s="1"/>
  <c r="N1092" i="1"/>
  <c r="O1092" i="1" s="1"/>
  <c r="N1202" i="1"/>
  <c r="N5" i="1"/>
  <c r="O5" i="1" s="1"/>
  <c r="N38" i="1"/>
  <c r="N55" i="1"/>
  <c r="N68" i="1"/>
  <c r="N147" i="1"/>
  <c r="N157" i="1"/>
  <c r="N247" i="1"/>
  <c r="O247" i="1" s="1"/>
  <c r="N278" i="1"/>
  <c r="O278" i="1" s="1"/>
  <c r="N304" i="1"/>
  <c r="O304" i="1" s="1"/>
  <c r="N387" i="1"/>
  <c r="N514" i="1"/>
  <c r="O514" i="1" s="1"/>
  <c r="N519" i="1"/>
  <c r="O519" i="1" s="1"/>
  <c r="N616" i="1"/>
  <c r="O616" i="1" s="1"/>
  <c r="N754" i="1"/>
  <c r="O754" i="1" s="1"/>
  <c r="N785" i="1"/>
  <c r="O785" i="1" s="1"/>
  <c r="N987" i="1"/>
  <c r="O987" i="1" s="1"/>
  <c r="N1019" i="1"/>
  <c r="O1019" i="1" s="1"/>
  <c r="N1023" i="1"/>
  <c r="O1023" i="1" s="1"/>
  <c r="N1101" i="1"/>
  <c r="N1106" i="1"/>
  <c r="O1106" i="1" s="1"/>
  <c r="N9" i="1"/>
  <c r="O9" i="1" s="1"/>
  <c r="N15" i="1"/>
  <c r="N45" i="1"/>
  <c r="N60" i="1"/>
  <c r="N125" i="1"/>
  <c r="N250" i="1"/>
  <c r="O250" i="1" s="1"/>
  <c r="N274" i="1"/>
  <c r="O274" i="1" s="1"/>
  <c r="N311" i="1"/>
  <c r="O311" i="1" s="1"/>
  <c r="N376" i="1"/>
  <c r="O376" i="1" s="1"/>
  <c r="N388" i="1"/>
  <c r="N485" i="1"/>
  <c r="O485" i="1" s="1"/>
  <c r="N545" i="1"/>
  <c r="O545" i="1" s="1"/>
  <c r="N618" i="1"/>
  <c r="O618" i="1" s="1"/>
  <c r="N622" i="1"/>
  <c r="O622" i="1" s="1"/>
  <c r="N628" i="1"/>
  <c r="O628" i="1" s="1"/>
  <c r="N756" i="1"/>
  <c r="O756" i="1" s="1"/>
  <c r="N780" i="1"/>
  <c r="O780" i="1" s="1"/>
  <c r="N857" i="1"/>
  <c r="O857" i="1" s="1"/>
  <c r="N860" i="1"/>
  <c r="O860" i="1" s="1"/>
  <c r="N865" i="1"/>
  <c r="O865" i="1" s="1"/>
  <c r="N869" i="1"/>
  <c r="O869" i="1" s="1"/>
  <c r="N962" i="1"/>
  <c r="O962" i="1" s="1"/>
  <c r="N993" i="1"/>
  <c r="O993" i="1" s="1"/>
  <c r="N1090" i="1"/>
  <c r="O1090" i="1" s="1"/>
  <c r="N1094" i="1"/>
  <c r="O1094" i="1" s="1"/>
  <c r="N1199" i="1" l="1"/>
  <c r="O322" i="1"/>
  <c r="O323" i="1" s="1"/>
  <c r="N323" i="1"/>
  <c r="P169" i="1"/>
  <c r="P168" i="1"/>
  <c r="P167" i="1"/>
  <c r="P163" i="1"/>
  <c r="P161" i="1"/>
  <c r="P160" i="1" l="1"/>
  <c r="P162" i="1"/>
  <c r="P156" i="1"/>
  <c r="P155" i="1"/>
  <c r="P154" i="1"/>
  <c r="P153" i="1"/>
  <c r="P152" i="1"/>
  <c r="P151" i="1"/>
  <c r="P146" i="1"/>
  <c r="P145" i="1"/>
  <c r="P144" i="1"/>
  <c r="P143" i="1"/>
  <c r="P142" i="1"/>
  <c r="P141" i="1"/>
  <c r="P135" i="1"/>
  <c r="P134" i="1"/>
  <c r="P133" i="1"/>
  <c r="P1" i="1" l="1"/>
  <c r="N123" i="1" s="1"/>
  <c r="J35" i="3"/>
  <c r="P123" i="1" l="1"/>
  <c r="P245" i="1" l="1"/>
  <c r="P12" i="1"/>
  <c r="E1225" i="3" l="1"/>
  <c r="D1225" i="3"/>
  <c r="C1225" i="3"/>
  <c r="E1224" i="3"/>
  <c r="D1224" i="3"/>
  <c r="C1224" i="3"/>
  <c r="E1223" i="3"/>
  <c r="D1223" i="3"/>
  <c r="C1223" i="3"/>
  <c r="E1222" i="3"/>
  <c r="D1222" i="3"/>
  <c r="C1222" i="3"/>
  <c r="E1221" i="3"/>
  <c r="D1221" i="3"/>
  <c r="C1221" i="3"/>
  <c r="E1220" i="3"/>
  <c r="D1220" i="3"/>
  <c r="C1220" i="3"/>
  <c r="D1219" i="3"/>
  <c r="C1219" i="3"/>
  <c r="E1218" i="3"/>
  <c r="D1218" i="3"/>
  <c r="C1218" i="3"/>
  <c r="E1217" i="3"/>
  <c r="D1217" i="3"/>
  <c r="C1217" i="3"/>
  <c r="E1216" i="3"/>
  <c r="D1216" i="3"/>
  <c r="C1216" i="3"/>
  <c r="E1215" i="3"/>
  <c r="D1215" i="3"/>
  <c r="C1215" i="3"/>
  <c r="E1214" i="3"/>
  <c r="D1214" i="3"/>
  <c r="C1214" i="3"/>
  <c r="D1213" i="3"/>
  <c r="C1213" i="3"/>
  <c r="D1212" i="3"/>
  <c r="C1212" i="3"/>
  <c r="E1211" i="3"/>
  <c r="D1211" i="3"/>
  <c r="C1211" i="3"/>
  <c r="E1210" i="3"/>
  <c r="D1210" i="3"/>
  <c r="C1210" i="3"/>
  <c r="E1209" i="3"/>
  <c r="D1209" i="3"/>
  <c r="C1209" i="3"/>
  <c r="D1208" i="3"/>
  <c r="C1208" i="3"/>
  <c r="E1207" i="3"/>
  <c r="D1207" i="3"/>
  <c r="C1207" i="3"/>
  <c r="E1206" i="3"/>
  <c r="D1206" i="3"/>
  <c r="C1206" i="3"/>
  <c r="E1205" i="3"/>
  <c r="D1205" i="3"/>
  <c r="C1205" i="3"/>
  <c r="E1204" i="3"/>
  <c r="D1204" i="3"/>
  <c r="C1204" i="3"/>
  <c r="E1203" i="3"/>
  <c r="D1203" i="3"/>
  <c r="C1203" i="3"/>
  <c r="E1202" i="3"/>
  <c r="D1202" i="3"/>
  <c r="C1202" i="3"/>
  <c r="E1201" i="3"/>
  <c r="D1201" i="3"/>
  <c r="C1201" i="3"/>
  <c r="E1200" i="3"/>
  <c r="D1200" i="3"/>
  <c r="C1200" i="3"/>
  <c r="E1199" i="3"/>
  <c r="D1199" i="3"/>
  <c r="C1199" i="3"/>
  <c r="E1198" i="3"/>
  <c r="D1198" i="3"/>
  <c r="C1198" i="3"/>
  <c r="D1197" i="3"/>
  <c r="C1197" i="3"/>
  <c r="E1196" i="3"/>
  <c r="D1196" i="3"/>
  <c r="C1196" i="3"/>
  <c r="E1195" i="3"/>
  <c r="D1195" i="3"/>
  <c r="C1195" i="3"/>
  <c r="E1194" i="3"/>
  <c r="D1194" i="3"/>
  <c r="C1194" i="3"/>
  <c r="E1193" i="3"/>
  <c r="D1193" i="3"/>
  <c r="C1193" i="3"/>
  <c r="E1192" i="3"/>
  <c r="D1192" i="3"/>
  <c r="C1192" i="3"/>
  <c r="E1191" i="3"/>
  <c r="D1191" i="3"/>
  <c r="C1191" i="3"/>
  <c r="E1190" i="3"/>
  <c r="D1190" i="3"/>
  <c r="C1190" i="3"/>
  <c r="E1189" i="3"/>
  <c r="D1189" i="3"/>
  <c r="C1189" i="3"/>
  <c r="E1188" i="3"/>
  <c r="D1188" i="3"/>
  <c r="C1188" i="3"/>
  <c r="E1187" i="3"/>
  <c r="D1187" i="3"/>
  <c r="C1187" i="3"/>
  <c r="C1186" i="3"/>
  <c r="C1185" i="3"/>
  <c r="C1184" i="3"/>
  <c r="C1183" i="3"/>
  <c r="C1182" i="3"/>
  <c r="C1181" i="3"/>
  <c r="C1180" i="3"/>
  <c r="C1179" i="3"/>
  <c r="F1178" i="3"/>
  <c r="E1178" i="3"/>
  <c r="D1178" i="3"/>
  <c r="C1178" i="3"/>
  <c r="D1177" i="3"/>
  <c r="C1177" i="3"/>
  <c r="C1176" i="3"/>
  <c r="E1175" i="3"/>
  <c r="D1175" i="3"/>
  <c r="C1175" i="3"/>
  <c r="E1174" i="3"/>
  <c r="D1174" i="3"/>
  <c r="C1174" i="3"/>
  <c r="E1173" i="3"/>
  <c r="D1173" i="3"/>
  <c r="C1173" i="3"/>
  <c r="E1172" i="3"/>
  <c r="D1172" i="3"/>
  <c r="C1172" i="3"/>
  <c r="E1171" i="3"/>
  <c r="D1171" i="3"/>
  <c r="C1171" i="3"/>
  <c r="E1170" i="3"/>
  <c r="D1170" i="3"/>
  <c r="C1170" i="3"/>
  <c r="E1169" i="3"/>
  <c r="D1169" i="3"/>
  <c r="C1169" i="3"/>
  <c r="E1168" i="3"/>
  <c r="D1168" i="3"/>
  <c r="C1168" i="3"/>
  <c r="E1167" i="3"/>
  <c r="D1167" i="3"/>
  <c r="C1167" i="3"/>
  <c r="E1166" i="3"/>
  <c r="D1166" i="3"/>
  <c r="C1166" i="3"/>
  <c r="E1165" i="3"/>
  <c r="D1165" i="3"/>
  <c r="C1165" i="3"/>
  <c r="E1164" i="3"/>
  <c r="D1164" i="3"/>
  <c r="C1164" i="3"/>
  <c r="D1163" i="3"/>
  <c r="C1163" i="3"/>
  <c r="F1162" i="3"/>
  <c r="H1162" i="3" s="1"/>
  <c r="E1162" i="3"/>
  <c r="D1162" i="3"/>
  <c r="C1162" i="3"/>
  <c r="E1161" i="3"/>
  <c r="D1161" i="3"/>
  <c r="C1161" i="3"/>
  <c r="E1160" i="3"/>
  <c r="D1160" i="3"/>
  <c r="C1160" i="3"/>
  <c r="E1159" i="3"/>
  <c r="D1159" i="3"/>
  <c r="C1159" i="3"/>
  <c r="E1158" i="3"/>
  <c r="D1158" i="3"/>
  <c r="C1158" i="3"/>
  <c r="E1157" i="3"/>
  <c r="D1157" i="3"/>
  <c r="C1157" i="3"/>
  <c r="E1156" i="3"/>
  <c r="D1156" i="3"/>
  <c r="C1156" i="3"/>
  <c r="E1155" i="3"/>
  <c r="D1155" i="3"/>
  <c r="C1155" i="3"/>
  <c r="E1154" i="3"/>
  <c r="D1154" i="3"/>
  <c r="C1154" i="3"/>
  <c r="E1153" i="3"/>
  <c r="D1153" i="3"/>
  <c r="C1153" i="3"/>
  <c r="F1152" i="3"/>
  <c r="H1152" i="3" s="1"/>
  <c r="E1152" i="3"/>
  <c r="D1152" i="3"/>
  <c r="C1152" i="3"/>
  <c r="E1151" i="3"/>
  <c r="D1151" i="3"/>
  <c r="C1151" i="3"/>
  <c r="E1150" i="3"/>
  <c r="D1150" i="3"/>
  <c r="C1150" i="3"/>
  <c r="E1149" i="3"/>
  <c r="D1149" i="3"/>
  <c r="C1149" i="3"/>
  <c r="E1148" i="3"/>
  <c r="D1148" i="3"/>
  <c r="C1148" i="3"/>
  <c r="E1147" i="3"/>
  <c r="D1147" i="3"/>
  <c r="C1147" i="3"/>
  <c r="E1146" i="3"/>
  <c r="D1146" i="3"/>
  <c r="C1146" i="3"/>
  <c r="F1145" i="3"/>
  <c r="H1145" i="3" s="1"/>
  <c r="D1145" i="3"/>
  <c r="C1145" i="3"/>
  <c r="D1144" i="3"/>
  <c r="C1144" i="3"/>
  <c r="E1143" i="3"/>
  <c r="D1143" i="3"/>
  <c r="C1143" i="3"/>
  <c r="F1142" i="3"/>
  <c r="H1142" i="3" s="1"/>
  <c r="E1142" i="3"/>
  <c r="D1142" i="3"/>
  <c r="C1142" i="3"/>
  <c r="D1141" i="3"/>
  <c r="C1141" i="3"/>
  <c r="E1140" i="3"/>
  <c r="D1140" i="3"/>
  <c r="C1140" i="3"/>
  <c r="D1139" i="3"/>
  <c r="C1139" i="3"/>
  <c r="D1138" i="3"/>
  <c r="C1138" i="3"/>
  <c r="D1137" i="3"/>
  <c r="C1137" i="3"/>
  <c r="E1136" i="3"/>
  <c r="D1136" i="3"/>
  <c r="C1136" i="3"/>
  <c r="D1135" i="3"/>
  <c r="C1135" i="3"/>
  <c r="D1134" i="3"/>
  <c r="C1134" i="3"/>
  <c r="E1133" i="3"/>
  <c r="D1133" i="3"/>
  <c r="C1133" i="3"/>
  <c r="E1132" i="3"/>
  <c r="D1132" i="3"/>
  <c r="C1132" i="3"/>
  <c r="E1131" i="3"/>
  <c r="D1131" i="3"/>
  <c r="C1131" i="3"/>
  <c r="D1130" i="3"/>
  <c r="C1130" i="3"/>
  <c r="E1129" i="3"/>
  <c r="D1129" i="3"/>
  <c r="C1129" i="3"/>
  <c r="D1128" i="3"/>
  <c r="C1128" i="3"/>
  <c r="E1127" i="3"/>
  <c r="D1127" i="3"/>
  <c r="C1127" i="3"/>
  <c r="E1126" i="3"/>
  <c r="D1126" i="3"/>
  <c r="C1126" i="3"/>
  <c r="E1125" i="3"/>
  <c r="D1125" i="3"/>
  <c r="C1125" i="3"/>
  <c r="D1124" i="3"/>
  <c r="C1124" i="3"/>
  <c r="D1123" i="3"/>
  <c r="C1123" i="3"/>
  <c r="E1122" i="3"/>
  <c r="D1122" i="3"/>
  <c r="C1122" i="3"/>
  <c r="E1121" i="3"/>
  <c r="D1121" i="3"/>
  <c r="C1121" i="3"/>
  <c r="E1120" i="3"/>
  <c r="D1120" i="3"/>
  <c r="C1120" i="3"/>
  <c r="E1119" i="3"/>
  <c r="D1119" i="3"/>
  <c r="C1119" i="3"/>
  <c r="E1118" i="3"/>
  <c r="D1118" i="3"/>
  <c r="C1118" i="3"/>
  <c r="E1117" i="3"/>
  <c r="D1117" i="3"/>
  <c r="C1117" i="3"/>
  <c r="E1116" i="3"/>
  <c r="D1116" i="3"/>
  <c r="C1116" i="3"/>
  <c r="D1115" i="3"/>
  <c r="C1115" i="3"/>
  <c r="E1114" i="3"/>
  <c r="D1114" i="3"/>
  <c r="C1114" i="3"/>
  <c r="E1113" i="3"/>
  <c r="D1113" i="3"/>
  <c r="C1113" i="3"/>
  <c r="E1112" i="3"/>
  <c r="D1112" i="3"/>
  <c r="C1112" i="3"/>
  <c r="E1111" i="3"/>
  <c r="D1111" i="3"/>
  <c r="C1111" i="3"/>
  <c r="E1110" i="3"/>
  <c r="D1110" i="3"/>
  <c r="C1110" i="3"/>
  <c r="D1109" i="3"/>
  <c r="C1109" i="3"/>
  <c r="D1108" i="3"/>
  <c r="C1108" i="3"/>
  <c r="D1107" i="3"/>
  <c r="C1107" i="3"/>
  <c r="D1106" i="3"/>
  <c r="C1106" i="3"/>
  <c r="E1105" i="3"/>
  <c r="D1105" i="3"/>
  <c r="C1105" i="3"/>
  <c r="E1104" i="3"/>
  <c r="D1104" i="3"/>
  <c r="C1104" i="3"/>
  <c r="E1103" i="3"/>
  <c r="D1103" i="3"/>
  <c r="C1103" i="3"/>
  <c r="E1102" i="3"/>
  <c r="D1102" i="3"/>
  <c r="C1102" i="3"/>
  <c r="E1101" i="3"/>
  <c r="D1101" i="3"/>
  <c r="C1101" i="3"/>
  <c r="E1100" i="3"/>
  <c r="D1100" i="3"/>
  <c r="C1100" i="3"/>
  <c r="E1099" i="3"/>
  <c r="D1099" i="3"/>
  <c r="C1099" i="3"/>
  <c r="E1098" i="3"/>
  <c r="D1098" i="3"/>
  <c r="C1098" i="3"/>
  <c r="E1097" i="3"/>
  <c r="D1097" i="3"/>
  <c r="C1097" i="3"/>
  <c r="E1096" i="3"/>
  <c r="D1096" i="3"/>
  <c r="C1096" i="3"/>
  <c r="E1095" i="3"/>
  <c r="D1095" i="3"/>
  <c r="C1095" i="3"/>
  <c r="E1094" i="3"/>
  <c r="D1094" i="3"/>
  <c r="C1094" i="3"/>
  <c r="E1093" i="3"/>
  <c r="D1093" i="3"/>
  <c r="C1093" i="3"/>
  <c r="E1092" i="3"/>
  <c r="D1092" i="3"/>
  <c r="C1092" i="3"/>
  <c r="E1091" i="3"/>
  <c r="D1091" i="3"/>
  <c r="C1091" i="3"/>
  <c r="D1090" i="3"/>
  <c r="C1090" i="3"/>
  <c r="E1089" i="3"/>
  <c r="D1089" i="3"/>
  <c r="C1089" i="3"/>
  <c r="E1088" i="3"/>
  <c r="D1088" i="3"/>
  <c r="C1088" i="3"/>
  <c r="D1087" i="3"/>
  <c r="C1087" i="3"/>
  <c r="E1086" i="3"/>
  <c r="D1086" i="3"/>
  <c r="C1086" i="3"/>
  <c r="D1085" i="3"/>
  <c r="C1085" i="3"/>
  <c r="E1084" i="3"/>
  <c r="D1084" i="3"/>
  <c r="C1084" i="3"/>
  <c r="E1083" i="3"/>
  <c r="D1083" i="3"/>
  <c r="C1083" i="3"/>
  <c r="D1082" i="3"/>
  <c r="C1082" i="3"/>
  <c r="E1081" i="3"/>
  <c r="D1081" i="3"/>
  <c r="C1081" i="3"/>
  <c r="D1080" i="3"/>
  <c r="C1080" i="3"/>
  <c r="D1079" i="3"/>
  <c r="C1079" i="3"/>
  <c r="D1078" i="3"/>
  <c r="C1078" i="3"/>
  <c r="E1077" i="3"/>
  <c r="D1077" i="3"/>
  <c r="C1077" i="3"/>
  <c r="E1076" i="3"/>
  <c r="D1076" i="3"/>
  <c r="C1076" i="3"/>
  <c r="E1075" i="3"/>
  <c r="D1075" i="3"/>
  <c r="C1075" i="3"/>
  <c r="D1074" i="3"/>
  <c r="C1074" i="3"/>
  <c r="E1073" i="3"/>
  <c r="D1073" i="3"/>
  <c r="C1073" i="3"/>
  <c r="E1072" i="3"/>
  <c r="D1072" i="3"/>
  <c r="C1072" i="3"/>
  <c r="E1071" i="3"/>
  <c r="D1071" i="3"/>
  <c r="C1071" i="3"/>
  <c r="E1070" i="3"/>
  <c r="D1070" i="3"/>
  <c r="C1070" i="3"/>
  <c r="E1069" i="3"/>
  <c r="D1069" i="3"/>
  <c r="C1069" i="3"/>
  <c r="E1068" i="3"/>
  <c r="D1068" i="3"/>
  <c r="C1068" i="3"/>
  <c r="D1067" i="3"/>
  <c r="C1067" i="3"/>
  <c r="F1066" i="3"/>
  <c r="H1066" i="3" s="1"/>
  <c r="E1066" i="3"/>
  <c r="D1066" i="3"/>
  <c r="C1066" i="3"/>
  <c r="E1065" i="3"/>
  <c r="D1065" i="3"/>
  <c r="C1065" i="3"/>
  <c r="D1064" i="3"/>
  <c r="C1064" i="3"/>
  <c r="G1063" i="3"/>
  <c r="D1063" i="3"/>
  <c r="C1063" i="3"/>
  <c r="D1062" i="3"/>
  <c r="C1062" i="3"/>
  <c r="D1061" i="3"/>
  <c r="C1061" i="3"/>
  <c r="D1060" i="3"/>
  <c r="C1060" i="3"/>
  <c r="E1059" i="3"/>
  <c r="D1059" i="3"/>
  <c r="C1059" i="3"/>
  <c r="E1058" i="3"/>
  <c r="D1058" i="3"/>
  <c r="C1058" i="3"/>
  <c r="E1057" i="3"/>
  <c r="D1057" i="3"/>
  <c r="C1057" i="3"/>
  <c r="E1056" i="3"/>
  <c r="D1056" i="3"/>
  <c r="C1056" i="3"/>
  <c r="E1055" i="3"/>
  <c r="D1055" i="3"/>
  <c r="C1055" i="3"/>
  <c r="E1054" i="3"/>
  <c r="D1054" i="3"/>
  <c r="C1054" i="3"/>
  <c r="E1053" i="3"/>
  <c r="D1053" i="3"/>
  <c r="C1053" i="3"/>
  <c r="D1052" i="3"/>
  <c r="C1052" i="3"/>
  <c r="E1051" i="3"/>
  <c r="D1051" i="3"/>
  <c r="C1051" i="3"/>
  <c r="E1050" i="3"/>
  <c r="D1050" i="3"/>
  <c r="C1050" i="3"/>
  <c r="E1049" i="3"/>
  <c r="D1049" i="3"/>
  <c r="C1049" i="3"/>
  <c r="E1048" i="3"/>
  <c r="D1048" i="3"/>
  <c r="C1048" i="3"/>
  <c r="D1047" i="3"/>
  <c r="C1047" i="3"/>
  <c r="E1046" i="3"/>
  <c r="D1046" i="3"/>
  <c r="C1046" i="3"/>
  <c r="E1045" i="3"/>
  <c r="D1045" i="3"/>
  <c r="C1045" i="3"/>
  <c r="E1044" i="3"/>
  <c r="D1044" i="3"/>
  <c r="C1044" i="3"/>
  <c r="D1043" i="3"/>
  <c r="C1043" i="3"/>
  <c r="E1042" i="3"/>
  <c r="D1042" i="3"/>
  <c r="C1042" i="3"/>
  <c r="E1041" i="3"/>
  <c r="D1041" i="3"/>
  <c r="C1041" i="3"/>
  <c r="D1040" i="3"/>
  <c r="C1040" i="3"/>
  <c r="E1039" i="3"/>
  <c r="D1039" i="3"/>
  <c r="C1039" i="3"/>
  <c r="E1038" i="3"/>
  <c r="D1038" i="3"/>
  <c r="C1038" i="3"/>
  <c r="E1037" i="3"/>
  <c r="D1037" i="3"/>
  <c r="C1037" i="3"/>
  <c r="E1036" i="3"/>
  <c r="D1036" i="3"/>
  <c r="C1036" i="3"/>
  <c r="D1035" i="3"/>
  <c r="C1035" i="3"/>
  <c r="E1034" i="3"/>
  <c r="D1034" i="3"/>
  <c r="C1034" i="3"/>
  <c r="E1033" i="3"/>
  <c r="D1033" i="3"/>
  <c r="C1033" i="3"/>
  <c r="E1032" i="3"/>
  <c r="D1032" i="3"/>
  <c r="C1032" i="3"/>
  <c r="E1031" i="3"/>
  <c r="D1031" i="3"/>
  <c r="C1031" i="3"/>
  <c r="E1030" i="3"/>
  <c r="D1030" i="3"/>
  <c r="C1030" i="3"/>
  <c r="E1029" i="3"/>
  <c r="D1029" i="3"/>
  <c r="C1029" i="3"/>
  <c r="E1028" i="3"/>
  <c r="D1028" i="3"/>
  <c r="C1028" i="3"/>
  <c r="E1027" i="3"/>
  <c r="D1027" i="3"/>
  <c r="C1027" i="3"/>
  <c r="D1026" i="3"/>
  <c r="C1026" i="3"/>
  <c r="E1025" i="3"/>
  <c r="D1025" i="3"/>
  <c r="C1025" i="3"/>
  <c r="D1024" i="3"/>
  <c r="C1024" i="3"/>
  <c r="E1023" i="3"/>
  <c r="D1023" i="3"/>
  <c r="C1023" i="3"/>
  <c r="E1022" i="3"/>
  <c r="D1022" i="3"/>
  <c r="C1022" i="3"/>
  <c r="E1021" i="3"/>
  <c r="D1021" i="3"/>
  <c r="C1021" i="3"/>
  <c r="D1020" i="3"/>
  <c r="C1020" i="3"/>
  <c r="E1019" i="3"/>
  <c r="D1019" i="3"/>
  <c r="C1019" i="3"/>
  <c r="D1018" i="3"/>
  <c r="C1018" i="3"/>
  <c r="E1017" i="3"/>
  <c r="D1017" i="3"/>
  <c r="C1017" i="3"/>
  <c r="E1016" i="3"/>
  <c r="D1016" i="3"/>
  <c r="C1016" i="3"/>
  <c r="D1015" i="3"/>
  <c r="C1015" i="3"/>
  <c r="E1014" i="3"/>
  <c r="D1014" i="3"/>
  <c r="C1014" i="3"/>
  <c r="E1013" i="3"/>
  <c r="D1013" i="3"/>
  <c r="C1013" i="3"/>
  <c r="E1011" i="3"/>
  <c r="D1011" i="3"/>
  <c r="C1011" i="3"/>
  <c r="E1010" i="3"/>
  <c r="D1010" i="3"/>
  <c r="C1010" i="3"/>
  <c r="D1009" i="3"/>
  <c r="C1009" i="3"/>
  <c r="C1008" i="3"/>
  <c r="D1007" i="3"/>
  <c r="C1007" i="3"/>
  <c r="F1006" i="3"/>
  <c r="H1006" i="3" s="1"/>
  <c r="D1006" i="3"/>
  <c r="C1006" i="3"/>
  <c r="D1005" i="3"/>
  <c r="C1005" i="3"/>
  <c r="E1004" i="3"/>
  <c r="D1004" i="3"/>
  <c r="C1004" i="3"/>
  <c r="E1003" i="3"/>
  <c r="D1003" i="3"/>
  <c r="C1003" i="3"/>
  <c r="E1002" i="3"/>
  <c r="D1002" i="3"/>
  <c r="C1002" i="3"/>
  <c r="E1001" i="3"/>
  <c r="D1001" i="3"/>
  <c r="C1001" i="3"/>
  <c r="E1000" i="3"/>
  <c r="D1000" i="3"/>
  <c r="C1000" i="3"/>
  <c r="E999" i="3"/>
  <c r="D999" i="3"/>
  <c r="C999" i="3"/>
  <c r="E998" i="3"/>
  <c r="D998" i="3"/>
  <c r="C998" i="3"/>
  <c r="E997" i="3"/>
  <c r="D997" i="3"/>
  <c r="C997" i="3"/>
  <c r="E996" i="3"/>
  <c r="D996" i="3"/>
  <c r="C996" i="3"/>
  <c r="E995" i="3"/>
  <c r="D995" i="3"/>
  <c r="C995" i="3"/>
  <c r="E994" i="3"/>
  <c r="D994" i="3"/>
  <c r="C994" i="3"/>
  <c r="E993" i="3"/>
  <c r="D993" i="3"/>
  <c r="C993" i="3"/>
  <c r="D992" i="3"/>
  <c r="C992" i="3"/>
  <c r="E991" i="3"/>
  <c r="D991" i="3"/>
  <c r="C991" i="3"/>
  <c r="E989" i="3"/>
  <c r="D989" i="3"/>
  <c r="C989" i="3"/>
  <c r="E988" i="3"/>
  <c r="D988" i="3"/>
  <c r="C988" i="3"/>
  <c r="E987" i="3"/>
  <c r="D987" i="3"/>
  <c r="C987" i="3"/>
  <c r="E986" i="3"/>
  <c r="D986" i="3"/>
  <c r="C986" i="3"/>
  <c r="E985" i="3"/>
  <c r="D985" i="3"/>
  <c r="C985" i="3"/>
  <c r="E984" i="3"/>
  <c r="D984" i="3"/>
  <c r="C984" i="3"/>
  <c r="E983" i="3"/>
  <c r="D983" i="3"/>
  <c r="C983" i="3"/>
  <c r="E982" i="3"/>
  <c r="D982" i="3"/>
  <c r="C982" i="3"/>
  <c r="E981" i="3"/>
  <c r="D981" i="3"/>
  <c r="C981" i="3"/>
  <c r="D980" i="3"/>
  <c r="C980" i="3"/>
  <c r="E979" i="3"/>
  <c r="D979" i="3"/>
  <c r="C979" i="3"/>
  <c r="E978" i="3"/>
  <c r="D978" i="3"/>
  <c r="C978" i="3"/>
  <c r="E977" i="3"/>
  <c r="D977" i="3"/>
  <c r="C977" i="3"/>
  <c r="E976" i="3"/>
  <c r="D976" i="3"/>
  <c r="C976" i="3"/>
  <c r="E975" i="3"/>
  <c r="D975" i="3"/>
  <c r="C975" i="3"/>
  <c r="D974" i="3"/>
  <c r="C974" i="3"/>
  <c r="D973" i="3"/>
  <c r="C973" i="3"/>
  <c r="E972" i="3"/>
  <c r="D972" i="3"/>
  <c r="C972" i="3"/>
  <c r="E971" i="3"/>
  <c r="D971" i="3"/>
  <c r="C971" i="3"/>
  <c r="E970" i="3"/>
  <c r="D970" i="3"/>
  <c r="C970" i="3"/>
  <c r="D969" i="3"/>
  <c r="C969" i="3"/>
  <c r="E968" i="3"/>
  <c r="D968" i="3"/>
  <c r="C968" i="3"/>
  <c r="E967" i="3"/>
  <c r="D967" i="3"/>
  <c r="C967" i="3"/>
  <c r="E966" i="3"/>
  <c r="D966" i="3"/>
  <c r="C966" i="3"/>
  <c r="E965" i="3"/>
  <c r="D965" i="3"/>
  <c r="C965" i="3"/>
  <c r="E964" i="3"/>
  <c r="D964" i="3"/>
  <c r="C964" i="3"/>
  <c r="E963" i="3"/>
  <c r="D963" i="3"/>
  <c r="C963" i="3"/>
  <c r="E962" i="3"/>
  <c r="D962" i="3"/>
  <c r="C962" i="3"/>
  <c r="E961" i="3"/>
  <c r="D961" i="3"/>
  <c r="C961" i="3"/>
  <c r="E960" i="3"/>
  <c r="D960" i="3"/>
  <c r="C960" i="3"/>
  <c r="E959" i="3"/>
  <c r="D959" i="3"/>
  <c r="C959" i="3"/>
  <c r="D958" i="3"/>
  <c r="C958" i="3"/>
  <c r="E957" i="3"/>
  <c r="D957" i="3"/>
  <c r="C957" i="3"/>
  <c r="E956" i="3"/>
  <c r="D956" i="3"/>
  <c r="C956" i="3"/>
  <c r="E955" i="3"/>
  <c r="D955" i="3"/>
  <c r="C955" i="3"/>
  <c r="E954" i="3"/>
  <c r="D954" i="3"/>
  <c r="C954" i="3"/>
  <c r="E953" i="3"/>
  <c r="D953" i="3"/>
  <c r="C953" i="3"/>
  <c r="E952" i="3"/>
  <c r="D952" i="3"/>
  <c r="C952" i="3"/>
  <c r="E951" i="3"/>
  <c r="D951" i="3"/>
  <c r="C951" i="3"/>
  <c r="E950" i="3"/>
  <c r="D950" i="3"/>
  <c r="C950" i="3"/>
  <c r="E949" i="3"/>
  <c r="D949" i="3"/>
  <c r="C949" i="3"/>
  <c r="E948" i="3"/>
  <c r="D948" i="3"/>
  <c r="C948" i="3"/>
  <c r="C947" i="3"/>
  <c r="C946" i="3"/>
  <c r="C945" i="3"/>
  <c r="C944" i="3"/>
  <c r="C943" i="3"/>
  <c r="C942" i="3"/>
  <c r="C941" i="3"/>
  <c r="C940" i="3"/>
  <c r="F939" i="3"/>
  <c r="E939" i="3"/>
  <c r="D939" i="3"/>
  <c r="C939" i="3"/>
  <c r="D938" i="3"/>
  <c r="C938" i="3"/>
  <c r="C937" i="3"/>
  <c r="E936" i="3"/>
  <c r="D936" i="3"/>
  <c r="C936" i="3"/>
  <c r="E935" i="3"/>
  <c r="D935" i="3"/>
  <c r="C935" i="3"/>
  <c r="E934" i="3"/>
  <c r="D934" i="3"/>
  <c r="C934" i="3"/>
  <c r="E933" i="3"/>
  <c r="D933" i="3"/>
  <c r="C933" i="3"/>
  <c r="E932" i="3"/>
  <c r="D932" i="3"/>
  <c r="C932" i="3"/>
  <c r="E931" i="3"/>
  <c r="D931" i="3"/>
  <c r="C931" i="3"/>
  <c r="E930" i="3"/>
  <c r="D930" i="3"/>
  <c r="C930" i="3"/>
  <c r="E929" i="3"/>
  <c r="D929" i="3"/>
  <c r="C929" i="3"/>
  <c r="E928" i="3"/>
  <c r="D928" i="3"/>
  <c r="C928" i="3"/>
  <c r="E927" i="3"/>
  <c r="D927" i="3"/>
  <c r="C927" i="3"/>
  <c r="E926" i="3"/>
  <c r="D926" i="3"/>
  <c r="C926" i="3"/>
  <c r="E925" i="3"/>
  <c r="D925" i="3"/>
  <c r="C925" i="3"/>
  <c r="D924" i="3"/>
  <c r="C924" i="3"/>
  <c r="F923" i="3"/>
  <c r="H923" i="3" s="1"/>
  <c r="E923" i="3"/>
  <c r="D923" i="3"/>
  <c r="C923" i="3"/>
  <c r="E922" i="3"/>
  <c r="D922" i="3"/>
  <c r="C922" i="3"/>
  <c r="E921" i="3"/>
  <c r="D921" i="3"/>
  <c r="C921" i="3"/>
  <c r="E920" i="3"/>
  <c r="D920" i="3"/>
  <c r="C920" i="3"/>
  <c r="E919" i="3"/>
  <c r="D919" i="3"/>
  <c r="C919" i="3"/>
  <c r="E918" i="3"/>
  <c r="D918" i="3"/>
  <c r="C918" i="3"/>
  <c r="E917" i="3"/>
  <c r="D917" i="3"/>
  <c r="C917" i="3"/>
  <c r="E916" i="3"/>
  <c r="D916" i="3"/>
  <c r="C916" i="3"/>
  <c r="E915" i="3"/>
  <c r="D915" i="3"/>
  <c r="C915" i="3"/>
  <c r="E914" i="3"/>
  <c r="D914" i="3"/>
  <c r="C914" i="3"/>
  <c r="F913" i="3"/>
  <c r="H913" i="3" s="1"/>
  <c r="E913" i="3"/>
  <c r="D913" i="3"/>
  <c r="C913" i="3"/>
  <c r="E912" i="3"/>
  <c r="D912" i="3"/>
  <c r="C912" i="3"/>
  <c r="E911" i="3"/>
  <c r="D911" i="3"/>
  <c r="C911" i="3"/>
  <c r="E910" i="3"/>
  <c r="D910" i="3"/>
  <c r="C910" i="3"/>
  <c r="E909" i="3"/>
  <c r="D909" i="3"/>
  <c r="C909" i="3"/>
  <c r="E908" i="3"/>
  <c r="D908" i="3"/>
  <c r="C908" i="3"/>
  <c r="E907" i="3"/>
  <c r="D907" i="3"/>
  <c r="C907" i="3"/>
  <c r="F906" i="3"/>
  <c r="H906" i="3" s="1"/>
  <c r="D906" i="3"/>
  <c r="C906" i="3"/>
  <c r="D905" i="3"/>
  <c r="C905" i="3"/>
  <c r="E904" i="3"/>
  <c r="D904" i="3"/>
  <c r="C904" i="3"/>
  <c r="E903" i="3"/>
  <c r="D903" i="3"/>
  <c r="C903" i="3"/>
  <c r="D902" i="3"/>
  <c r="C902" i="3"/>
  <c r="E901" i="3"/>
  <c r="D901" i="3"/>
  <c r="C901" i="3"/>
  <c r="D900" i="3"/>
  <c r="C900" i="3"/>
  <c r="D899" i="3"/>
  <c r="C899" i="3"/>
  <c r="D898" i="3"/>
  <c r="C898" i="3"/>
  <c r="E897" i="3"/>
  <c r="D897" i="3"/>
  <c r="C897" i="3"/>
  <c r="D896" i="3"/>
  <c r="C896" i="3"/>
  <c r="D895" i="3"/>
  <c r="C895" i="3"/>
  <c r="E894" i="3"/>
  <c r="D894" i="3"/>
  <c r="C894" i="3"/>
  <c r="E893" i="3"/>
  <c r="D893" i="3"/>
  <c r="C893" i="3"/>
  <c r="E892" i="3"/>
  <c r="D892" i="3"/>
  <c r="C892" i="3"/>
  <c r="D891" i="3"/>
  <c r="C891" i="3"/>
  <c r="E890" i="3"/>
  <c r="D890" i="3"/>
  <c r="C890" i="3"/>
  <c r="D889" i="3"/>
  <c r="C889" i="3"/>
  <c r="E888" i="3"/>
  <c r="D888" i="3"/>
  <c r="C888" i="3"/>
  <c r="E887" i="3"/>
  <c r="D887" i="3"/>
  <c r="C887" i="3"/>
  <c r="E886" i="3"/>
  <c r="D886" i="3"/>
  <c r="C886" i="3"/>
  <c r="D885" i="3"/>
  <c r="C885" i="3"/>
  <c r="D884" i="3"/>
  <c r="C884" i="3"/>
  <c r="E883" i="3"/>
  <c r="D883" i="3"/>
  <c r="C883" i="3"/>
  <c r="E882" i="3"/>
  <c r="D882" i="3"/>
  <c r="C882" i="3"/>
  <c r="E881" i="3"/>
  <c r="D881" i="3"/>
  <c r="C881" i="3"/>
  <c r="E880" i="3"/>
  <c r="D880" i="3"/>
  <c r="C880" i="3"/>
  <c r="E879" i="3"/>
  <c r="D879" i="3"/>
  <c r="C879" i="3"/>
  <c r="E878" i="3"/>
  <c r="D878" i="3"/>
  <c r="C878" i="3"/>
  <c r="E877" i="3"/>
  <c r="D877" i="3"/>
  <c r="C877" i="3"/>
  <c r="D876" i="3"/>
  <c r="C876" i="3"/>
  <c r="E875" i="3"/>
  <c r="D875" i="3"/>
  <c r="C875" i="3"/>
  <c r="E874" i="3"/>
  <c r="D874" i="3"/>
  <c r="C874" i="3"/>
  <c r="E873" i="3"/>
  <c r="D873" i="3"/>
  <c r="C873" i="3"/>
  <c r="E872" i="3"/>
  <c r="D872" i="3"/>
  <c r="C872" i="3"/>
  <c r="E871" i="3"/>
  <c r="D871" i="3"/>
  <c r="C871" i="3"/>
  <c r="D870" i="3"/>
  <c r="C870" i="3"/>
  <c r="D869" i="3"/>
  <c r="C869" i="3"/>
  <c r="D868" i="3"/>
  <c r="C868" i="3"/>
  <c r="D867" i="3"/>
  <c r="C867" i="3"/>
  <c r="E866" i="3"/>
  <c r="D866" i="3"/>
  <c r="C866" i="3"/>
  <c r="E865" i="3"/>
  <c r="D865" i="3"/>
  <c r="C865" i="3"/>
  <c r="E864" i="3"/>
  <c r="D864" i="3"/>
  <c r="C864" i="3"/>
  <c r="E863" i="3"/>
  <c r="D863" i="3"/>
  <c r="C863" i="3"/>
  <c r="E862" i="3"/>
  <c r="D862" i="3"/>
  <c r="C862" i="3"/>
  <c r="E861" i="3"/>
  <c r="D861" i="3"/>
  <c r="C861" i="3"/>
  <c r="E860" i="3"/>
  <c r="D860" i="3"/>
  <c r="C860" i="3"/>
  <c r="E859" i="3"/>
  <c r="D859" i="3"/>
  <c r="C859" i="3"/>
  <c r="E858" i="3"/>
  <c r="D858" i="3"/>
  <c r="C858" i="3"/>
  <c r="E857" i="3"/>
  <c r="D857" i="3"/>
  <c r="C857" i="3"/>
  <c r="E856" i="3"/>
  <c r="D856" i="3"/>
  <c r="C856" i="3"/>
  <c r="E855" i="3"/>
  <c r="D855" i="3"/>
  <c r="C855" i="3"/>
  <c r="E854" i="3"/>
  <c r="D854" i="3"/>
  <c r="C854" i="3"/>
  <c r="E853" i="3"/>
  <c r="D853" i="3"/>
  <c r="C853" i="3"/>
  <c r="E852" i="3"/>
  <c r="D852" i="3"/>
  <c r="C852" i="3"/>
  <c r="D851" i="3"/>
  <c r="C851" i="3"/>
  <c r="E850" i="3"/>
  <c r="D850" i="3"/>
  <c r="C850" i="3"/>
  <c r="E849" i="3"/>
  <c r="D849" i="3"/>
  <c r="C849" i="3"/>
  <c r="D848" i="3"/>
  <c r="C848" i="3"/>
  <c r="E847" i="3"/>
  <c r="D847" i="3"/>
  <c r="C847" i="3"/>
  <c r="D846" i="3"/>
  <c r="C846" i="3"/>
  <c r="E845" i="3"/>
  <c r="D845" i="3"/>
  <c r="C845" i="3"/>
  <c r="E844" i="3"/>
  <c r="D844" i="3"/>
  <c r="C844" i="3"/>
  <c r="D843" i="3"/>
  <c r="C843" i="3"/>
  <c r="E842" i="3"/>
  <c r="D842" i="3"/>
  <c r="C842" i="3"/>
  <c r="D841" i="3"/>
  <c r="C841" i="3"/>
  <c r="D840" i="3"/>
  <c r="C840" i="3"/>
  <c r="D839" i="3"/>
  <c r="C839" i="3"/>
  <c r="E838" i="3"/>
  <c r="D838" i="3"/>
  <c r="C838" i="3"/>
  <c r="E837" i="3"/>
  <c r="D837" i="3"/>
  <c r="C837" i="3"/>
  <c r="E836" i="3"/>
  <c r="D836" i="3"/>
  <c r="C836" i="3"/>
  <c r="D835" i="3"/>
  <c r="C835" i="3"/>
  <c r="E834" i="3"/>
  <c r="D834" i="3"/>
  <c r="C834" i="3"/>
  <c r="E833" i="3"/>
  <c r="D833" i="3"/>
  <c r="C833" i="3"/>
  <c r="E832" i="3"/>
  <c r="D832" i="3"/>
  <c r="C832" i="3"/>
  <c r="E831" i="3"/>
  <c r="D831" i="3"/>
  <c r="C831" i="3"/>
  <c r="E830" i="3"/>
  <c r="D830" i="3"/>
  <c r="C830" i="3"/>
  <c r="E829" i="3"/>
  <c r="D829" i="3"/>
  <c r="C829" i="3"/>
  <c r="D828" i="3"/>
  <c r="C828" i="3"/>
  <c r="E827" i="3"/>
  <c r="D827" i="3"/>
  <c r="C827" i="3"/>
  <c r="E826" i="3"/>
  <c r="D826" i="3"/>
  <c r="C826" i="3"/>
  <c r="D825" i="3"/>
  <c r="C825" i="3"/>
  <c r="G824" i="3"/>
  <c r="D824" i="3"/>
  <c r="C824" i="3"/>
  <c r="D823" i="3"/>
  <c r="C823" i="3"/>
  <c r="D822" i="3"/>
  <c r="C822" i="3"/>
  <c r="D821" i="3"/>
  <c r="C821" i="3"/>
  <c r="E820" i="3"/>
  <c r="D820" i="3"/>
  <c r="C820" i="3"/>
  <c r="E819" i="3"/>
  <c r="D819" i="3"/>
  <c r="C819" i="3"/>
  <c r="E818" i="3"/>
  <c r="D818" i="3"/>
  <c r="C818" i="3"/>
  <c r="E817" i="3"/>
  <c r="D817" i="3"/>
  <c r="C817" i="3"/>
  <c r="E816" i="3"/>
  <c r="D816" i="3"/>
  <c r="C816" i="3"/>
  <c r="E815" i="3"/>
  <c r="D815" i="3"/>
  <c r="C815" i="3"/>
  <c r="E814" i="3"/>
  <c r="D814" i="3"/>
  <c r="C814" i="3"/>
  <c r="D813" i="3"/>
  <c r="C813" i="3"/>
  <c r="E812" i="3"/>
  <c r="D812" i="3"/>
  <c r="C812" i="3"/>
  <c r="E811" i="3"/>
  <c r="D811" i="3"/>
  <c r="C811" i="3"/>
  <c r="E810" i="3"/>
  <c r="D810" i="3"/>
  <c r="C810" i="3"/>
  <c r="E809" i="3"/>
  <c r="D809" i="3"/>
  <c r="C809" i="3"/>
  <c r="D808" i="3"/>
  <c r="C808" i="3"/>
  <c r="E807" i="3"/>
  <c r="D807" i="3"/>
  <c r="C807" i="3"/>
  <c r="E806" i="3"/>
  <c r="D806" i="3"/>
  <c r="C806" i="3"/>
  <c r="E805" i="3"/>
  <c r="D805" i="3"/>
  <c r="C805" i="3"/>
  <c r="D804" i="3"/>
  <c r="C804" i="3"/>
  <c r="E803" i="3"/>
  <c r="D803" i="3"/>
  <c r="C803" i="3"/>
  <c r="E802" i="3"/>
  <c r="D802" i="3"/>
  <c r="C802" i="3"/>
  <c r="D801" i="3"/>
  <c r="C801" i="3"/>
  <c r="E800" i="3"/>
  <c r="D800" i="3"/>
  <c r="C800" i="3"/>
  <c r="E799" i="3"/>
  <c r="D799" i="3"/>
  <c r="C799" i="3"/>
  <c r="E798" i="3"/>
  <c r="D798" i="3"/>
  <c r="C798" i="3"/>
  <c r="E797" i="3"/>
  <c r="D797" i="3"/>
  <c r="C797" i="3"/>
  <c r="D796" i="3"/>
  <c r="C796" i="3"/>
  <c r="E795" i="3"/>
  <c r="D795" i="3"/>
  <c r="C795" i="3"/>
  <c r="E794" i="3"/>
  <c r="D794" i="3"/>
  <c r="C794" i="3"/>
  <c r="E793" i="3"/>
  <c r="D793" i="3"/>
  <c r="C793" i="3"/>
  <c r="E792" i="3"/>
  <c r="D792" i="3"/>
  <c r="C792" i="3"/>
  <c r="E791" i="3"/>
  <c r="D791" i="3"/>
  <c r="C791" i="3"/>
  <c r="E790" i="3"/>
  <c r="D790" i="3"/>
  <c r="C790" i="3"/>
  <c r="E789" i="3"/>
  <c r="D789" i="3"/>
  <c r="C789" i="3"/>
  <c r="E788" i="3"/>
  <c r="D788" i="3"/>
  <c r="C788" i="3"/>
  <c r="D787" i="3"/>
  <c r="C787" i="3"/>
  <c r="E786" i="3"/>
  <c r="D786" i="3"/>
  <c r="C786" i="3"/>
  <c r="D785" i="3"/>
  <c r="C785" i="3"/>
  <c r="E784" i="3"/>
  <c r="D784" i="3"/>
  <c r="C784" i="3"/>
  <c r="E783" i="3"/>
  <c r="D783" i="3"/>
  <c r="C783" i="3"/>
  <c r="E782" i="3"/>
  <c r="D782" i="3"/>
  <c r="C782" i="3"/>
  <c r="D781" i="3"/>
  <c r="C781" i="3"/>
  <c r="E780" i="3"/>
  <c r="D780" i="3"/>
  <c r="C780" i="3"/>
  <c r="D779" i="3"/>
  <c r="C779" i="3"/>
  <c r="E778" i="3"/>
  <c r="D778" i="3"/>
  <c r="C778" i="3"/>
  <c r="E777" i="3"/>
  <c r="D777" i="3"/>
  <c r="C777" i="3"/>
  <c r="D776" i="3"/>
  <c r="C776" i="3"/>
  <c r="E775" i="3"/>
  <c r="D775" i="3"/>
  <c r="C775" i="3"/>
  <c r="E774" i="3"/>
  <c r="D774" i="3"/>
  <c r="C774" i="3"/>
  <c r="E772" i="3"/>
  <c r="D772" i="3"/>
  <c r="C772" i="3"/>
  <c r="E771" i="3"/>
  <c r="D771" i="3"/>
  <c r="C771" i="3"/>
  <c r="D770" i="3"/>
  <c r="C770" i="3"/>
  <c r="C769" i="3"/>
  <c r="D768" i="3"/>
  <c r="C768" i="3"/>
  <c r="D767" i="3"/>
  <c r="C767" i="3"/>
  <c r="D766" i="3"/>
  <c r="C766" i="3"/>
  <c r="E765" i="3"/>
  <c r="D765" i="3"/>
  <c r="C765" i="3"/>
  <c r="E764" i="3"/>
  <c r="D764" i="3"/>
  <c r="C764" i="3"/>
  <c r="E763" i="3"/>
  <c r="D763" i="3"/>
  <c r="C763" i="3"/>
  <c r="E762" i="3"/>
  <c r="D762" i="3"/>
  <c r="C762" i="3"/>
  <c r="E761" i="3"/>
  <c r="D761" i="3"/>
  <c r="C761" i="3"/>
  <c r="E760" i="3"/>
  <c r="D760" i="3"/>
  <c r="C760" i="3"/>
  <c r="E759" i="3"/>
  <c r="D759" i="3"/>
  <c r="C759" i="3"/>
  <c r="E758" i="3"/>
  <c r="D758" i="3"/>
  <c r="C758" i="3"/>
  <c r="F757" i="3"/>
  <c r="H757" i="3" s="1"/>
  <c r="E757" i="3"/>
  <c r="D757" i="3"/>
  <c r="C757" i="3"/>
  <c r="E756" i="3"/>
  <c r="D756" i="3"/>
  <c r="C756" i="3"/>
  <c r="E755" i="3"/>
  <c r="D755" i="3"/>
  <c r="C755" i="3"/>
  <c r="E754" i="3"/>
  <c r="D754" i="3"/>
  <c r="C754" i="3"/>
  <c r="D753" i="3"/>
  <c r="C753" i="3"/>
  <c r="E752" i="3"/>
  <c r="D752" i="3"/>
  <c r="C752" i="3"/>
  <c r="E750" i="3"/>
  <c r="D750" i="3"/>
  <c r="C750" i="3"/>
  <c r="E749" i="3"/>
  <c r="D749" i="3"/>
  <c r="C749" i="3"/>
  <c r="E748" i="3"/>
  <c r="D748" i="3"/>
  <c r="C748" i="3"/>
  <c r="E747" i="3"/>
  <c r="D747" i="3"/>
  <c r="C747" i="3"/>
  <c r="E746" i="3"/>
  <c r="D746" i="3"/>
  <c r="C746" i="3"/>
  <c r="E745" i="3"/>
  <c r="D745" i="3"/>
  <c r="C745" i="3"/>
  <c r="E744" i="3"/>
  <c r="D744" i="3"/>
  <c r="C744" i="3"/>
  <c r="E743" i="3"/>
  <c r="D743" i="3"/>
  <c r="C743" i="3"/>
  <c r="E742" i="3"/>
  <c r="D742" i="3"/>
  <c r="C742" i="3"/>
  <c r="D741" i="3"/>
  <c r="C741" i="3"/>
  <c r="E740" i="3"/>
  <c r="D740" i="3"/>
  <c r="C740" i="3"/>
  <c r="E739" i="3"/>
  <c r="D739" i="3"/>
  <c r="C739" i="3"/>
  <c r="E738" i="3"/>
  <c r="D738" i="3"/>
  <c r="C738" i="3"/>
  <c r="E737" i="3"/>
  <c r="D737" i="3"/>
  <c r="C737" i="3"/>
  <c r="E736" i="3"/>
  <c r="D736" i="3"/>
  <c r="C736" i="3"/>
  <c r="D735" i="3"/>
  <c r="C735" i="3"/>
  <c r="D734" i="3"/>
  <c r="C734" i="3"/>
  <c r="E733" i="3"/>
  <c r="D733" i="3"/>
  <c r="C733" i="3"/>
  <c r="E732" i="3"/>
  <c r="D732" i="3"/>
  <c r="C732" i="3"/>
  <c r="E731" i="3"/>
  <c r="D731" i="3"/>
  <c r="C731" i="3"/>
  <c r="D730" i="3"/>
  <c r="C730" i="3"/>
  <c r="E729" i="3"/>
  <c r="D729" i="3"/>
  <c r="C729" i="3"/>
  <c r="E728" i="3"/>
  <c r="D728" i="3"/>
  <c r="C728" i="3"/>
  <c r="E727" i="3"/>
  <c r="D727" i="3"/>
  <c r="C727" i="3"/>
  <c r="E726" i="3"/>
  <c r="D726" i="3"/>
  <c r="C726" i="3"/>
  <c r="E725" i="3"/>
  <c r="D725" i="3"/>
  <c r="C725" i="3"/>
  <c r="E724" i="3"/>
  <c r="D724" i="3"/>
  <c r="C724" i="3"/>
  <c r="E723" i="3"/>
  <c r="D723" i="3"/>
  <c r="C723" i="3"/>
  <c r="E722" i="3"/>
  <c r="D722" i="3"/>
  <c r="C722" i="3"/>
  <c r="E721" i="3"/>
  <c r="D721" i="3"/>
  <c r="C721" i="3"/>
  <c r="E720" i="3"/>
  <c r="D720" i="3"/>
  <c r="C720" i="3"/>
  <c r="D719" i="3"/>
  <c r="C719" i="3"/>
  <c r="E718" i="3"/>
  <c r="D718" i="3"/>
  <c r="C718" i="3"/>
  <c r="E717" i="3"/>
  <c r="D717" i="3"/>
  <c r="C717" i="3"/>
  <c r="E716" i="3"/>
  <c r="D716" i="3"/>
  <c r="C716" i="3"/>
  <c r="E715" i="3"/>
  <c r="D715" i="3"/>
  <c r="C715" i="3"/>
  <c r="E714" i="3"/>
  <c r="D714" i="3"/>
  <c r="C714" i="3"/>
  <c r="E713" i="3"/>
  <c r="D713" i="3"/>
  <c r="C713" i="3"/>
  <c r="E712" i="3"/>
  <c r="D712" i="3"/>
  <c r="C712" i="3"/>
  <c r="E711" i="3"/>
  <c r="D711" i="3"/>
  <c r="C711" i="3"/>
  <c r="E710" i="3"/>
  <c r="D710" i="3"/>
  <c r="C710" i="3"/>
  <c r="E709" i="3"/>
  <c r="D709" i="3"/>
  <c r="C709" i="3"/>
  <c r="C708" i="3"/>
  <c r="C707" i="3"/>
  <c r="C706" i="3"/>
  <c r="C705" i="3"/>
  <c r="C704" i="3"/>
  <c r="C703" i="3"/>
  <c r="C702" i="3"/>
  <c r="C701" i="3"/>
  <c r="F700" i="3"/>
  <c r="E700" i="3"/>
  <c r="D700" i="3"/>
  <c r="C700" i="3"/>
  <c r="D699" i="3"/>
  <c r="C699" i="3"/>
  <c r="C698" i="3"/>
  <c r="E697" i="3"/>
  <c r="D697" i="3"/>
  <c r="C697" i="3"/>
  <c r="E696" i="3"/>
  <c r="D696" i="3"/>
  <c r="C696" i="3"/>
  <c r="E695" i="3"/>
  <c r="D695" i="3"/>
  <c r="C695" i="3"/>
  <c r="E694" i="3"/>
  <c r="D694" i="3"/>
  <c r="C694" i="3"/>
  <c r="E693" i="3"/>
  <c r="D693" i="3"/>
  <c r="C693" i="3"/>
  <c r="E692" i="3"/>
  <c r="D692" i="3"/>
  <c r="C692" i="3"/>
  <c r="E691" i="3"/>
  <c r="D691" i="3"/>
  <c r="C691" i="3"/>
  <c r="E690" i="3"/>
  <c r="D690" i="3"/>
  <c r="C690" i="3"/>
  <c r="E689" i="3"/>
  <c r="D689" i="3"/>
  <c r="C689" i="3"/>
  <c r="E688" i="3"/>
  <c r="D688" i="3"/>
  <c r="C688" i="3"/>
  <c r="E687" i="3"/>
  <c r="D687" i="3"/>
  <c r="C687" i="3"/>
  <c r="E686" i="3"/>
  <c r="D686" i="3"/>
  <c r="C686" i="3"/>
  <c r="D685" i="3"/>
  <c r="C685" i="3"/>
  <c r="F684" i="3"/>
  <c r="H684" i="3" s="1"/>
  <c r="E684" i="3"/>
  <c r="D684" i="3"/>
  <c r="C684" i="3"/>
  <c r="E683" i="3"/>
  <c r="D683" i="3"/>
  <c r="C683" i="3"/>
  <c r="E682" i="3"/>
  <c r="D682" i="3"/>
  <c r="C682" i="3"/>
  <c r="E681" i="3"/>
  <c r="D681" i="3"/>
  <c r="C681" i="3"/>
  <c r="E680" i="3"/>
  <c r="D680" i="3"/>
  <c r="C680" i="3"/>
  <c r="E679" i="3"/>
  <c r="D679" i="3"/>
  <c r="C679" i="3"/>
  <c r="E678" i="3"/>
  <c r="D678" i="3"/>
  <c r="C678" i="3"/>
  <c r="E677" i="3"/>
  <c r="D677" i="3"/>
  <c r="C677" i="3"/>
  <c r="E676" i="3"/>
  <c r="D676" i="3"/>
  <c r="C676" i="3"/>
  <c r="E675" i="3"/>
  <c r="D675" i="3"/>
  <c r="C675" i="3"/>
  <c r="F674" i="3"/>
  <c r="H674" i="3" s="1"/>
  <c r="E674" i="3"/>
  <c r="D674" i="3"/>
  <c r="C674" i="3"/>
  <c r="E673" i="3"/>
  <c r="D673" i="3"/>
  <c r="C673" i="3"/>
  <c r="E672" i="3"/>
  <c r="D672" i="3"/>
  <c r="C672" i="3"/>
  <c r="E671" i="3"/>
  <c r="D671" i="3"/>
  <c r="C671" i="3"/>
  <c r="E670" i="3"/>
  <c r="D670" i="3"/>
  <c r="C670" i="3"/>
  <c r="E669" i="3"/>
  <c r="D669" i="3"/>
  <c r="C669" i="3"/>
  <c r="E668" i="3"/>
  <c r="D668" i="3"/>
  <c r="C668" i="3"/>
  <c r="D667" i="3"/>
  <c r="C667" i="3"/>
  <c r="D666" i="3"/>
  <c r="C666" i="3"/>
  <c r="E665" i="3"/>
  <c r="D665" i="3"/>
  <c r="C665" i="3"/>
  <c r="E664" i="3"/>
  <c r="D664" i="3"/>
  <c r="C664" i="3"/>
  <c r="D663" i="3"/>
  <c r="C663" i="3"/>
  <c r="E662" i="3"/>
  <c r="D662" i="3"/>
  <c r="C662" i="3"/>
  <c r="D661" i="3"/>
  <c r="C661" i="3"/>
  <c r="D660" i="3"/>
  <c r="C660" i="3"/>
  <c r="D659" i="3"/>
  <c r="C659" i="3"/>
  <c r="E658" i="3"/>
  <c r="D658" i="3"/>
  <c r="C658" i="3"/>
  <c r="D657" i="3"/>
  <c r="C657" i="3"/>
  <c r="D656" i="3"/>
  <c r="C656" i="3"/>
  <c r="E655" i="3"/>
  <c r="D655" i="3"/>
  <c r="C655" i="3"/>
  <c r="E654" i="3"/>
  <c r="D654" i="3"/>
  <c r="C654" i="3"/>
  <c r="E653" i="3"/>
  <c r="D653" i="3"/>
  <c r="C653" i="3"/>
  <c r="D652" i="3"/>
  <c r="C652" i="3"/>
  <c r="E651" i="3"/>
  <c r="D651" i="3"/>
  <c r="C651" i="3"/>
  <c r="D650" i="3"/>
  <c r="C650" i="3"/>
  <c r="E649" i="3"/>
  <c r="D649" i="3"/>
  <c r="C649" i="3"/>
  <c r="E648" i="3"/>
  <c r="D648" i="3"/>
  <c r="C648" i="3"/>
  <c r="E647" i="3"/>
  <c r="D647" i="3"/>
  <c r="C647" i="3"/>
  <c r="D646" i="3"/>
  <c r="C646" i="3"/>
  <c r="D645" i="3"/>
  <c r="C645" i="3"/>
  <c r="E644" i="3"/>
  <c r="D644" i="3"/>
  <c r="C644" i="3"/>
  <c r="E643" i="3"/>
  <c r="D643" i="3"/>
  <c r="C643" i="3"/>
  <c r="E642" i="3"/>
  <c r="D642" i="3"/>
  <c r="C642" i="3"/>
  <c r="E641" i="3"/>
  <c r="D641" i="3"/>
  <c r="C641" i="3"/>
  <c r="E640" i="3"/>
  <c r="D640" i="3"/>
  <c r="C640" i="3"/>
  <c r="E639" i="3"/>
  <c r="D639" i="3"/>
  <c r="C639" i="3"/>
  <c r="E638" i="3"/>
  <c r="D638" i="3"/>
  <c r="C638" i="3"/>
  <c r="D637" i="3"/>
  <c r="C637" i="3"/>
  <c r="E636" i="3"/>
  <c r="D636" i="3"/>
  <c r="C636" i="3"/>
  <c r="E635" i="3"/>
  <c r="D635" i="3"/>
  <c r="C635" i="3"/>
  <c r="E634" i="3"/>
  <c r="D634" i="3"/>
  <c r="C634" i="3"/>
  <c r="E633" i="3"/>
  <c r="D633" i="3"/>
  <c r="C633" i="3"/>
  <c r="E632" i="3"/>
  <c r="D632" i="3"/>
  <c r="C632" i="3"/>
  <c r="D631" i="3"/>
  <c r="C631" i="3"/>
  <c r="D630" i="3"/>
  <c r="C630" i="3"/>
  <c r="D629" i="3"/>
  <c r="C629" i="3"/>
  <c r="D628" i="3"/>
  <c r="C628" i="3"/>
  <c r="E627" i="3"/>
  <c r="D627" i="3"/>
  <c r="C627" i="3"/>
  <c r="E626" i="3"/>
  <c r="D626" i="3"/>
  <c r="C626" i="3"/>
  <c r="E625" i="3"/>
  <c r="D625" i="3"/>
  <c r="C625" i="3"/>
  <c r="E624" i="3"/>
  <c r="D624" i="3"/>
  <c r="C624" i="3"/>
  <c r="E623" i="3"/>
  <c r="D623" i="3"/>
  <c r="C623" i="3"/>
  <c r="E622" i="3"/>
  <c r="D622" i="3"/>
  <c r="C622" i="3"/>
  <c r="E621" i="3"/>
  <c r="D621" i="3"/>
  <c r="C621" i="3"/>
  <c r="E620" i="3"/>
  <c r="D620" i="3"/>
  <c r="C620" i="3"/>
  <c r="E619" i="3"/>
  <c r="D619" i="3"/>
  <c r="C619" i="3"/>
  <c r="E618" i="3"/>
  <c r="D618" i="3"/>
  <c r="C618" i="3"/>
  <c r="E617" i="3"/>
  <c r="D617" i="3"/>
  <c r="C617" i="3"/>
  <c r="E616" i="3"/>
  <c r="D616" i="3"/>
  <c r="C616" i="3"/>
  <c r="E615" i="3"/>
  <c r="D615" i="3"/>
  <c r="C615" i="3"/>
  <c r="E614" i="3"/>
  <c r="D614" i="3"/>
  <c r="C614" i="3"/>
  <c r="E613" i="3"/>
  <c r="D613" i="3"/>
  <c r="C613" i="3"/>
  <c r="D612" i="3"/>
  <c r="C612" i="3"/>
  <c r="E611" i="3"/>
  <c r="D611" i="3"/>
  <c r="C611" i="3"/>
  <c r="E610" i="3"/>
  <c r="D610" i="3"/>
  <c r="C610" i="3"/>
  <c r="D609" i="3"/>
  <c r="C609" i="3"/>
  <c r="E608" i="3"/>
  <c r="D608" i="3"/>
  <c r="C608" i="3"/>
  <c r="D607" i="3"/>
  <c r="C607" i="3"/>
  <c r="E606" i="3"/>
  <c r="D606" i="3"/>
  <c r="C606" i="3"/>
  <c r="E605" i="3"/>
  <c r="D605" i="3"/>
  <c r="C605" i="3"/>
  <c r="D604" i="3"/>
  <c r="C604" i="3"/>
  <c r="E603" i="3"/>
  <c r="D603" i="3"/>
  <c r="C603" i="3"/>
  <c r="D602" i="3"/>
  <c r="C602" i="3"/>
  <c r="D601" i="3"/>
  <c r="C601" i="3"/>
  <c r="D600" i="3"/>
  <c r="C600" i="3"/>
  <c r="E599" i="3"/>
  <c r="D599" i="3"/>
  <c r="C599" i="3"/>
  <c r="E598" i="3"/>
  <c r="D598" i="3"/>
  <c r="C598" i="3"/>
  <c r="E597" i="3"/>
  <c r="D597" i="3"/>
  <c r="C597" i="3"/>
  <c r="D596" i="3"/>
  <c r="C596" i="3"/>
  <c r="E595" i="3"/>
  <c r="D595" i="3"/>
  <c r="C595" i="3"/>
  <c r="E594" i="3"/>
  <c r="D594" i="3"/>
  <c r="C594" i="3"/>
  <c r="E593" i="3"/>
  <c r="D593" i="3"/>
  <c r="C593" i="3"/>
  <c r="E592" i="3"/>
  <c r="D592" i="3"/>
  <c r="C592" i="3"/>
  <c r="E591" i="3"/>
  <c r="D591" i="3"/>
  <c r="C591" i="3"/>
  <c r="F590" i="3"/>
  <c r="H590" i="3" s="1"/>
  <c r="E590" i="3"/>
  <c r="D590" i="3"/>
  <c r="C590" i="3"/>
  <c r="D589" i="3"/>
  <c r="C589" i="3"/>
  <c r="E588" i="3"/>
  <c r="D588" i="3"/>
  <c r="C588" i="3"/>
  <c r="E587" i="3"/>
  <c r="D587" i="3"/>
  <c r="C587" i="3"/>
  <c r="D586" i="3"/>
  <c r="C586" i="3"/>
  <c r="G585" i="3"/>
  <c r="D585" i="3"/>
  <c r="C585" i="3"/>
  <c r="D584" i="3"/>
  <c r="C584" i="3"/>
  <c r="D583" i="3"/>
  <c r="C583" i="3"/>
  <c r="D582" i="3"/>
  <c r="C582" i="3"/>
  <c r="E581" i="3"/>
  <c r="D581" i="3"/>
  <c r="C581" i="3"/>
  <c r="E580" i="3"/>
  <c r="D580" i="3"/>
  <c r="C580" i="3"/>
  <c r="E579" i="3"/>
  <c r="D579" i="3"/>
  <c r="C579" i="3"/>
  <c r="E578" i="3"/>
  <c r="D578" i="3"/>
  <c r="C578" i="3"/>
  <c r="E577" i="3"/>
  <c r="D577" i="3"/>
  <c r="C577" i="3"/>
  <c r="E576" i="3"/>
  <c r="D576" i="3"/>
  <c r="C576" i="3"/>
  <c r="E575" i="3"/>
  <c r="D575" i="3"/>
  <c r="C575" i="3"/>
  <c r="D574" i="3"/>
  <c r="C574" i="3"/>
  <c r="E573" i="3"/>
  <c r="D573" i="3"/>
  <c r="C573" i="3"/>
  <c r="E572" i="3"/>
  <c r="D572" i="3"/>
  <c r="C572" i="3"/>
  <c r="E571" i="3"/>
  <c r="D571" i="3"/>
  <c r="C571" i="3"/>
  <c r="E570" i="3"/>
  <c r="D570" i="3"/>
  <c r="C570" i="3"/>
  <c r="D569" i="3"/>
  <c r="C569" i="3"/>
  <c r="E568" i="3"/>
  <c r="D568" i="3"/>
  <c r="C568" i="3"/>
  <c r="E567" i="3"/>
  <c r="D567" i="3"/>
  <c r="C567" i="3"/>
  <c r="E566" i="3"/>
  <c r="D566" i="3"/>
  <c r="C566" i="3"/>
  <c r="D565" i="3"/>
  <c r="C565" i="3"/>
  <c r="E564" i="3"/>
  <c r="D564" i="3"/>
  <c r="C564" i="3"/>
  <c r="E563" i="3"/>
  <c r="D563" i="3"/>
  <c r="C563" i="3"/>
  <c r="D562" i="3"/>
  <c r="C562" i="3"/>
  <c r="E561" i="3"/>
  <c r="D561" i="3"/>
  <c r="C561" i="3"/>
  <c r="E560" i="3"/>
  <c r="D560" i="3"/>
  <c r="C560" i="3"/>
  <c r="E559" i="3"/>
  <c r="D559" i="3"/>
  <c r="C559" i="3"/>
  <c r="E558" i="3"/>
  <c r="D558" i="3"/>
  <c r="C558" i="3"/>
  <c r="D557" i="3"/>
  <c r="C557" i="3"/>
  <c r="E556" i="3"/>
  <c r="D556" i="3"/>
  <c r="C556" i="3"/>
  <c r="E555" i="3"/>
  <c r="D555" i="3"/>
  <c r="C555" i="3"/>
  <c r="E554" i="3"/>
  <c r="D554" i="3"/>
  <c r="C554" i="3"/>
  <c r="E553" i="3"/>
  <c r="D553" i="3"/>
  <c r="C553" i="3"/>
  <c r="E552" i="3"/>
  <c r="D552" i="3"/>
  <c r="C552" i="3"/>
  <c r="E551" i="3"/>
  <c r="D551" i="3"/>
  <c r="C551" i="3"/>
  <c r="E550" i="3"/>
  <c r="D550" i="3"/>
  <c r="C550" i="3"/>
  <c r="E549" i="3"/>
  <c r="D549" i="3"/>
  <c r="C549" i="3"/>
  <c r="D548" i="3"/>
  <c r="C548" i="3"/>
  <c r="E547" i="3"/>
  <c r="D547" i="3"/>
  <c r="C547" i="3"/>
  <c r="D546" i="3"/>
  <c r="C546" i="3"/>
  <c r="E545" i="3"/>
  <c r="D545" i="3"/>
  <c r="C545" i="3"/>
  <c r="E544" i="3"/>
  <c r="D544" i="3"/>
  <c r="C544" i="3"/>
  <c r="E543" i="3"/>
  <c r="D543" i="3"/>
  <c r="C543" i="3"/>
  <c r="D542" i="3"/>
  <c r="C542" i="3"/>
  <c r="E541" i="3"/>
  <c r="D541" i="3"/>
  <c r="C541" i="3"/>
  <c r="D540" i="3"/>
  <c r="C540" i="3"/>
  <c r="E539" i="3"/>
  <c r="D539" i="3"/>
  <c r="C539" i="3"/>
  <c r="E538" i="3"/>
  <c r="D538" i="3"/>
  <c r="C538" i="3"/>
  <c r="D537" i="3"/>
  <c r="C537" i="3"/>
  <c r="E536" i="3"/>
  <c r="D536" i="3"/>
  <c r="C536" i="3"/>
  <c r="E535" i="3"/>
  <c r="D535" i="3"/>
  <c r="C535" i="3"/>
  <c r="E533" i="3"/>
  <c r="D533" i="3"/>
  <c r="C533" i="3"/>
  <c r="F532" i="3"/>
  <c r="H532" i="3" s="1"/>
  <c r="E532" i="3"/>
  <c r="D532" i="3"/>
  <c r="C532" i="3"/>
  <c r="D531" i="3"/>
  <c r="C531" i="3"/>
  <c r="C530" i="3"/>
  <c r="D529" i="3"/>
  <c r="C529" i="3"/>
  <c r="D528" i="3"/>
  <c r="C528" i="3"/>
  <c r="D527" i="3"/>
  <c r="C527" i="3"/>
  <c r="E526" i="3"/>
  <c r="D526" i="3"/>
  <c r="C526" i="3"/>
  <c r="E525" i="3"/>
  <c r="D525" i="3"/>
  <c r="C525" i="3"/>
  <c r="E524" i="3"/>
  <c r="D524" i="3"/>
  <c r="C524" i="3"/>
  <c r="E523" i="3"/>
  <c r="D523" i="3"/>
  <c r="C523" i="3"/>
  <c r="E522" i="3"/>
  <c r="D522" i="3"/>
  <c r="C522" i="3"/>
  <c r="E521" i="3"/>
  <c r="D521" i="3"/>
  <c r="C521" i="3"/>
  <c r="E520" i="3"/>
  <c r="D520" i="3"/>
  <c r="C520" i="3"/>
  <c r="E519" i="3"/>
  <c r="D519" i="3"/>
  <c r="C519" i="3"/>
  <c r="E518" i="3"/>
  <c r="D518" i="3"/>
  <c r="C518" i="3"/>
  <c r="E517" i="3"/>
  <c r="D517" i="3"/>
  <c r="C517" i="3"/>
  <c r="E516" i="3"/>
  <c r="D516" i="3"/>
  <c r="C516" i="3"/>
  <c r="E515" i="3"/>
  <c r="D515" i="3"/>
  <c r="C515" i="3"/>
  <c r="D514" i="3"/>
  <c r="C514" i="3"/>
  <c r="E513" i="3"/>
  <c r="D513" i="3"/>
  <c r="C513" i="3"/>
  <c r="D511" i="3"/>
  <c r="C511" i="3"/>
  <c r="D510" i="3"/>
  <c r="C510" i="3"/>
  <c r="D509" i="3"/>
  <c r="C509" i="3"/>
  <c r="D508" i="3"/>
  <c r="C508" i="3"/>
  <c r="D507" i="3"/>
  <c r="C507" i="3"/>
  <c r="D506" i="3"/>
  <c r="C506" i="3"/>
  <c r="D505" i="3"/>
  <c r="C505" i="3"/>
  <c r="D504" i="3"/>
  <c r="C504" i="3"/>
  <c r="D503" i="3"/>
  <c r="C503" i="3"/>
  <c r="D502" i="3"/>
  <c r="C502" i="3"/>
  <c r="D501" i="3"/>
  <c r="C501" i="3"/>
  <c r="D500" i="3"/>
  <c r="C500" i="3"/>
  <c r="D499" i="3"/>
  <c r="C499" i="3"/>
  <c r="D498" i="3"/>
  <c r="C498" i="3"/>
  <c r="D497" i="3"/>
  <c r="C497" i="3"/>
  <c r="D496" i="3"/>
  <c r="C496" i="3"/>
  <c r="D495" i="3"/>
  <c r="C495" i="3"/>
  <c r="D494" i="3"/>
  <c r="C494" i="3"/>
  <c r="D493" i="3"/>
  <c r="C493" i="3"/>
  <c r="D492" i="3"/>
  <c r="C492" i="3"/>
  <c r="D491" i="3"/>
  <c r="C491" i="3"/>
  <c r="D490" i="3"/>
  <c r="C490" i="3"/>
  <c r="D489" i="3"/>
  <c r="C489" i="3"/>
  <c r="D488" i="3"/>
  <c r="C488" i="3"/>
  <c r="D487" i="3"/>
  <c r="C487" i="3"/>
  <c r="D486" i="3"/>
  <c r="C486" i="3"/>
  <c r="D485" i="3"/>
  <c r="C485" i="3"/>
  <c r="D484" i="3"/>
  <c r="C484" i="3"/>
  <c r="D483" i="3"/>
  <c r="C483" i="3"/>
  <c r="D482" i="3"/>
  <c r="C482" i="3"/>
  <c r="D481" i="3"/>
  <c r="C481" i="3"/>
  <c r="D480" i="3"/>
  <c r="C480" i="3"/>
  <c r="D479" i="3"/>
  <c r="C479" i="3"/>
  <c r="D478" i="3"/>
  <c r="C478" i="3"/>
  <c r="D477" i="3"/>
  <c r="C477" i="3"/>
  <c r="D476" i="3"/>
  <c r="C476" i="3"/>
  <c r="D475" i="3"/>
  <c r="C475" i="3"/>
  <c r="D474" i="3"/>
  <c r="C474" i="3"/>
  <c r="D473" i="3"/>
  <c r="C473" i="3"/>
  <c r="D472" i="3"/>
  <c r="C472" i="3"/>
  <c r="D471" i="3"/>
  <c r="C471" i="3"/>
  <c r="D470" i="3"/>
  <c r="C470" i="3"/>
  <c r="C469" i="3"/>
  <c r="C468" i="3"/>
  <c r="C467" i="3"/>
  <c r="C466" i="3"/>
  <c r="C465" i="3"/>
  <c r="C464" i="3"/>
  <c r="C463" i="3"/>
  <c r="C462" i="3"/>
  <c r="F461" i="3"/>
  <c r="D461" i="3"/>
  <c r="C461" i="3"/>
  <c r="D460" i="3"/>
  <c r="C460" i="3"/>
  <c r="C459" i="3"/>
  <c r="D458" i="3"/>
  <c r="C458" i="3"/>
  <c r="D457" i="3"/>
  <c r="C457" i="3"/>
  <c r="D456" i="3"/>
  <c r="C456" i="3"/>
  <c r="D455" i="3"/>
  <c r="C455" i="3"/>
  <c r="D454" i="3"/>
  <c r="C454" i="3"/>
  <c r="D453" i="3"/>
  <c r="C453" i="3"/>
  <c r="D452" i="3"/>
  <c r="C452" i="3"/>
  <c r="D451" i="3"/>
  <c r="C451" i="3"/>
  <c r="D450" i="3"/>
  <c r="C450" i="3"/>
  <c r="D449" i="3"/>
  <c r="C449" i="3"/>
  <c r="D448" i="3"/>
  <c r="C448" i="3"/>
  <c r="D447" i="3"/>
  <c r="C447" i="3"/>
  <c r="D446" i="3"/>
  <c r="C446" i="3"/>
  <c r="F445" i="3"/>
  <c r="H445" i="3" s="1"/>
  <c r="D445" i="3"/>
  <c r="C445" i="3"/>
  <c r="D444" i="3"/>
  <c r="C444" i="3"/>
  <c r="D443" i="3"/>
  <c r="C443" i="3"/>
  <c r="D442" i="3"/>
  <c r="C442" i="3"/>
  <c r="D441" i="3"/>
  <c r="C441" i="3"/>
  <c r="D440" i="3"/>
  <c r="C440" i="3"/>
  <c r="D439" i="3"/>
  <c r="C439" i="3"/>
  <c r="D438" i="3"/>
  <c r="C438" i="3"/>
  <c r="D437" i="3"/>
  <c r="C437" i="3"/>
  <c r="D436" i="3"/>
  <c r="C436" i="3"/>
  <c r="D435" i="3"/>
  <c r="C435" i="3"/>
  <c r="D434" i="3"/>
  <c r="C434" i="3"/>
  <c r="D433" i="3"/>
  <c r="C433" i="3"/>
  <c r="D432" i="3"/>
  <c r="C432" i="3"/>
  <c r="D431" i="3"/>
  <c r="C431" i="3"/>
  <c r="D430" i="3"/>
  <c r="C430" i="3"/>
  <c r="D429" i="3"/>
  <c r="C429" i="3"/>
  <c r="D428" i="3"/>
  <c r="C428" i="3"/>
  <c r="D427" i="3"/>
  <c r="C427" i="3"/>
  <c r="D426" i="3"/>
  <c r="C426" i="3"/>
  <c r="D425" i="3"/>
  <c r="C425" i="3"/>
  <c r="D424" i="3"/>
  <c r="C424" i="3"/>
  <c r="D423" i="3"/>
  <c r="C423" i="3"/>
  <c r="D422" i="3"/>
  <c r="C422" i="3"/>
  <c r="D421" i="3"/>
  <c r="C421" i="3"/>
  <c r="D420" i="3"/>
  <c r="C420" i="3"/>
  <c r="D419" i="3"/>
  <c r="C419" i="3"/>
  <c r="D418" i="3"/>
  <c r="C418" i="3"/>
  <c r="D417" i="3"/>
  <c r="C417" i="3"/>
  <c r="D416" i="3"/>
  <c r="C416" i="3"/>
  <c r="D415" i="3"/>
  <c r="C415" i="3"/>
  <c r="D414" i="3"/>
  <c r="C414" i="3"/>
  <c r="D413" i="3"/>
  <c r="C413" i="3"/>
  <c r="D412" i="3"/>
  <c r="C412" i="3"/>
  <c r="D411" i="3"/>
  <c r="C411" i="3"/>
  <c r="D410" i="3"/>
  <c r="C410" i="3"/>
  <c r="D409" i="3"/>
  <c r="C409" i="3"/>
  <c r="D408" i="3"/>
  <c r="C408" i="3"/>
  <c r="D407" i="3"/>
  <c r="C407" i="3"/>
  <c r="D406" i="3"/>
  <c r="C406" i="3"/>
  <c r="D405" i="3"/>
  <c r="C405" i="3"/>
  <c r="D404" i="3"/>
  <c r="C404" i="3"/>
  <c r="D403" i="3"/>
  <c r="C403" i="3"/>
  <c r="D402" i="3"/>
  <c r="C402" i="3"/>
  <c r="D401" i="3"/>
  <c r="C401" i="3"/>
  <c r="D400" i="3"/>
  <c r="C400" i="3"/>
  <c r="D399" i="3"/>
  <c r="C399" i="3"/>
  <c r="D398" i="3"/>
  <c r="C398" i="3"/>
  <c r="D397" i="3"/>
  <c r="C397" i="3"/>
  <c r="D396" i="3"/>
  <c r="C396" i="3"/>
  <c r="D395" i="3"/>
  <c r="C395" i="3"/>
  <c r="D394" i="3"/>
  <c r="C394" i="3"/>
  <c r="D393" i="3"/>
  <c r="C393" i="3"/>
  <c r="D392" i="3"/>
  <c r="C392" i="3"/>
  <c r="D391" i="3"/>
  <c r="C391" i="3"/>
  <c r="D390" i="3"/>
  <c r="C390" i="3"/>
  <c r="D389" i="3"/>
  <c r="C389" i="3"/>
  <c r="D388" i="3"/>
  <c r="C388" i="3"/>
  <c r="D387" i="3"/>
  <c r="C387" i="3"/>
  <c r="D386" i="3"/>
  <c r="C386" i="3"/>
  <c r="D385" i="3"/>
  <c r="C385" i="3"/>
  <c r="D384" i="3"/>
  <c r="C384" i="3"/>
  <c r="D383" i="3"/>
  <c r="C383" i="3"/>
  <c r="D382" i="3"/>
  <c r="C382" i="3"/>
  <c r="D381" i="3"/>
  <c r="C381" i="3"/>
  <c r="D380" i="3"/>
  <c r="C380" i="3"/>
  <c r="D379" i="3"/>
  <c r="C379" i="3"/>
  <c r="D378" i="3"/>
  <c r="C378" i="3"/>
  <c r="D377" i="3"/>
  <c r="C377" i="3"/>
  <c r="D376" i="3"/>
  <c r="C376" i="3"/>
  <c r="D375" i="3"/>
  <c r="C375" i="3"/>
  <c r="D374" i="3"/>
  <c r="C374" i="3"/>
  <c r="D373" i="3"/>
  <c r="C373" i="3"/>
  <c r="D372" i="3"/>
  <c r="C372" i="3"/>
  <c r="D371" i="3"/>
  <c r="C371" i="3"/>
  <c r="D370" i="3"/>
  <c r="C370" i="3"/>
  <c r="D369" i="3"/>
  <c r="C369" i="3"/>
  <c r="D368" i="3"/>
  <c r="C368" i="3"/>
  <c r="D367" i="3"/>
  <c r="C367" i="3"/>
  <c r="D366" i="3"/>
  <c r="C366" i="3"/>
  <c r="D365" i="3"/>
  <c r="C365" i="3"/>
  <c r="D364" i="3"/>
  <c r="C364" i="3"/>
  <c r="D363" i="3"/>
  <c r="C363" i="3"/>
  <c r="D362" i="3"/>
  <c r="C362" i="3"/>
  <c r="D361" i="3"/>
  <c r="C361" i="3"/>
  <c r="D360" i="3"/>
  <c r="C360" i="3"/>
  <c r="D359" i="3"/>
  <c r="C359" i="3"/>
  <c r="D358" i="3"/>
  <c r="C358" i="3"/>
  <c r="D357" i="3"/>
  <c r="C357" i="3"/>
  <c r="D356" i="3"/>
  <c r="C356" i="3"/>
  <c r="D355" i="3"/>
  <c r="C355" i="3"/>
  <c r="F354" i="3"/>
  <c r="H354" i="3" s="1"/>
  <c r="D354" i="3"/>
  <c r="C354" i="3"/>
  <c r="D353" i="3"/>
  <c r="C353" i="3"/>
  <c r="D352" i="3"/>
  <c r="C352" i="3"/>
  <c r="D351" i="3"/>
  <c r="C351" i="3"/>
  <c r="D350" i="3"/>
  <c r="C350" i="3"/>
  <c r="D349" i="3"/>
  <c r="C349" i="3"/>
  <c r="D348" i="3"/>
  <c r="C348" i="3"/>
  <c r="D347" i="3"/>
  <c r="C347" i="3"/>
  <c r="G346" i="3"/>
  <c r="D346" i="3"/>
  <c r="C346" i="3"/>
  <c r="D345" i="3"/>
  <c r="C345" i="3"/>
  <c r="D344" i="3"/>
  <c r="C344" i="3"/>
  <c r="D343" i="3"/>
  <c r="C343" i="3"/>
  <c r="D342" i="3"/>
  <c r="C342" i="3"/>
  <c r="D341" i="3"/>
  <c r="C341" i="3"/>
  <c r="D340" i="3"/>
  <c r="C340" i="3"/>
  <c r="D339" i="3"/>
  <c r="C339" i="3"/>
  <c r="D338" i="3"/>
  <c r="C338" i="3"/>
  <c r="D337" i="3"/>
  <c r="C337" i="3"/>
  <c r="D336" i="3"/>
  <c r="C336" i="3"/>
  <c r="D335" i="3"/>
  <c r="C335" i="3"/>
  <c r="D334" i="3"/>
  <c r="C334" i="3"/>
  <c r="D333" i="3"/>
  <c r="C333" i="3"/>
  <c r="D332" i="3"/>
  <c r="C332" i="3"/>
  <c r="D331" i="3"/>
  <c r="C331" i="3"/>
  <c r="D330" i="3"/>
  <c r="C330" i="3"/>
  <c r="D329" i="3"/>
  <c r="C329" i="3"/>
  <c r="D328" i="3"/>
  <c r="C328" i="3"/>
  <c r="D327" i="3"/>
  <c r="C327" i="3"/>
  <c r="D326" i="3"/>
  <c r="C326" i="3"/>
  <c r="D325" i="3"/>
  <c r="C325" i="3"/>
  <c r="D324" i="3"/>
  <c r="C324" i="3"/>
  <c r="D323" i="3"/>
  <c r="C323" i="3"/>
  <c r="D322" i="3"/>
  <c r="C322" i="3"/>
  <c r="D321" i="3"/>
  <c r="C321" i="3"/>
  <c r="D320" i="3"/>
  <c r="C320" i="3"/>
  <c r="D319" i="3"/>
  <c r="C319" i="3"/>
  <c r="D318" i="3"/>
  <c r="C318" i="3"/>
  <c r="D317" i="3"/>
  <c r="C317" i="3"/>
  <c r="D316" i="3"/>
  <c r="C316" i="3"/>
  <c r="D315" i="3"/>
  <c r="C315" i="3"/>
  <c r="D314" i="3"/>
  <c r="C314" i="3"/>
  <c r="D313" i="3"/>
  <c r="C313" i="3"/>
  <c r="D312" i="3"/>
  <c r="C312" i="3"/>
  <c r="D311" i="3"/>
  <c r="C311" i="3"/>
  <c r="D310" i="3"/>
  <c r="C310" i="3"/>
  <c r="D309" i="3"/>
  <c r="C309" i="3"/>
  <c r="D308" i="3"/>
  <c r="C308" i="3"/>
  <c r="D307" i="3"/>
  <c r="C307" i="3"/>
  <c r="D306" i="3"/>
  <c r="C306" i="3"/>
  <c r="D305" i="3"/>
  <c r="C305" i="3"/>
  <c r="D304" i="3"/>
  <c r="C304" i="3"/>
  <c r="D303" i="3"/>
  <c r="C303" i="3"/>
  <c r="D302" i="3"/>
  <c r="C302" i="3"/>
  <c r="D301" i="3"/>
  <c r="C301" i="3"/>
  <c r="D300" i="3"/>
  <c r="C300" i="3"/>
  <c r="D299" i="3"/>
  <c r="C299" i="3"/>
  <c r="D298" i="3"/>
  <c r="C298" i="3"/>
  <c r="D297" i="3"/>
  <c r="C297" i="3"/>
  <c r="D296" i="3"/>
  <c r="C296" i="3"/>
  <c r="D294" i="3"/>
  <c r="C294" i="3"/>
  <c r="D293" i="3"/>
  <c r="C293" i="3"/>
  <c r="D292" i="3"/>
  <c r="C292" i="3"/>
  <c r="C291" i="3"/>
  <c r="F290" i="3"/>
  <c r="H290" i="3" s="1"/>
  <c r="D290" i="3"/>
  <c r="C290" i="3"/>
  <c r="D289" i="3"/>
  <c r="C289" i="3"/>
  <c r="D288" i="3"/>
  <c r="C288" i="3"/>
  <c r="D287" i="3"/>
  <c r="C287" i="3"/>
  <c r="D286" i="3"/>
  <c r="C286" i="3"/>
  <c r="D285" i="3"/>
  <c r="C285" i="3"/>
  <c r="D284" i="3"/>
  <c r="C284" i="3"/>
  <c r="D283" i="3"/>
  <c r="C283" i="3"/>
  <c r="D282" i="3"/>
  <c r="C282" i="3"/>
  <c r="D281" i="3"/>
  <c r="C281" i="3"/>
  <c r="D280" i="3"/>
  <c r="C280" i="3"/>
  <c r="D279" i="3"/>
  <c r="C279" i="3"/>
  <c r="D278" i="3"/>
  <c r="C278" i="3"/>
  <c r="D277" i="3"/>
  <c r="C277" i="3"/>
  <c r="D276" i="3"/>
  <c r="C276" i="3"/>
  <c r="D275" i="3"/>
  <c r="C275" i="3"/>
  <c r="D274" i="3"/>
  <c r="C274" i="3"/>
  <c r="D272" i="3"/>
  <c r="C272" i="3"/>
  <c r="C8" i="3"/>
  <c r="I26" i="3" l="1"/>
  <c r="P1189" i="1" l="1"/>
  <c r="P1178" i="1"/>
  <c r="P1177" i="1"/>
  <c r="P1175" i="1"/>
  <c r="P1174" i="1"/>
  <c r="P1160" i="1"/>
  <c r="P1153" i="1"/>
  <c r="P1150" i="1"/>
  <c r="P1148" i="1"/>
  <c r="P1147" i="1"/>
  <c r="P1145" i="1"/>
  <c r="P1144" i="1"/>
  <c r="P1143" i="1"/>
  <c r="P1142" i="1"/>
  <c r="P1141" i="1"/>
  <c r="P1140" i="1"/>
  <c r="P1139" i="1"/>
  <c r="P1138" i="1"/>
  <c r="P1137" i="1"/>
  <c r="P1136" i="1"/>
  <c r="P1134" i="1"/>
  <c r="P1133" i="1"/>
  <c r="P1132" i="1"/>
  <c r="P1131" i="1"/>
  <c r="P1130" i="1"/>
  <c r="P1126" i="1"/>
  <c r="P1122" i="1"/>
  <c r="P1121" i="1"/>
  <c r="P1120" i="1"/>
  <c r="P1119" i="1"/>
  <c r="P1118" i="1"/>
  <c r="P1117" i="1"/>
  <c r="P1116" i="1"/>
  <c r="P1115" i="1"/>
  <c r="P1114" i="1"/>
  <c r="P1112" i="1"/>
  <c r="P1110" i="1"/>
  <c r="F1173" i="3" s="1"/>
  <c r="H1173" i="3" s="1"/>
  <c r="P1109" i="1"/>
  <c r="P1102" i="1"/>
  <c r="P1101" i="1"/>
  <c r="F1105" i="3" s="1"/>
  <c r="H1105" i="3" s="1"/>
  <c r="P1097" i="1"/>
  <c r="P1096" i="1"/>
  <c r="P1089" i="1"/>
  <c r="P1088" i="1"/>
  <c r="P1087" i="1"/>
  <c r="P1086" i="1"/>
  <c r="P1085" i="1"/>
  <c r="F1217" i="3" s="1"/>
  <c r="H1217" i="3" s="1"/>
  <c r="P1084" i="1"/>
  <c r="P1083" i="1"/>
  <c r="F1214" i="3" s="1"/>
  <c r="H1214" i="3" s="1"/>
  <c r="P1082" i="1"/>
  <c r="P1081" i="1"/>
  <c r="F1211" i="3" s="1"/>
  <c r="H1211" i="3" s="1"/>
  <c r="P1080" i="1"/>
  <c r="P1079" i="1"/>
  <c r="P1078" i="1"/>
  <c r="F1208" i="3" s="1"/>
  <c r="H1208" i="3" s="1"/>
  <c r="P1077" i="1"/>
  <c r="P1076" i="1"/>
  <c r="P1075" i="1"/>
  <c r="P1074" i="1"/>
  <c r="F1207" i="3" s="1"/>
  <c r="H1207" i="3" s="1"/>
  <c r="P1073" i="1"/>
  <c r="P1072" i="1"/>
  <c r="P1071" i="1"/>
  <c r="F1202" i="3" s="1"/>
  <c r="H1202" i="3" s="1"/>
  <c r="P1070" i="1"/>
  <c r="P1069" i="1"/>
  <c r="F1203" i="3" s="1"/>
  <c r="H1203" i="3" s="1"/>
  <c r="P1068" i="1"/>
  <c r="P1067" i="1"/>
  <c r="P1066" i="1"/>
  <c r="P1065" i="1"/>
  <c r="P1064" i="1"/>
  <c r="P1063" i="1"/>
  <c r="P1062" i="1"/>
  <c r="P1061" i="1"/>
  <c r="P1060" i="1"/>
  <c r="P1059" i="1"/>
  <c r="P1058" i="1"/>
  <c r="P1056" i="1"/>
  <c r="P1055" i="1"/>
  <c r="P1054" i="1"/>
  <c r="P1053" i="1"/>
  <c r="P1051" i="1"/>
  <c r="P1049" i="1"/>
  <c r="P1045" i="1"/>
  <c r="P1043" i="1"/>
  <c r="P1039" i="1"/>
  <c r="P1038" i="1"/>
  <c r="P1035" i="1"/>
  <c r="P1034" i="1"/>
  <c r="P1033" i="1"/>
  <c r="P1030" i="1"/>
  <c r="P1029" i="1"/>
  <c r="P1027" i="1"/>
  <c r="P1024" i="1"/>
  <c r="P1016" i="1"/>
  <c r="P1015" i="1"/>
  <c r="F1050" i="3" s="1"/>
  <c r="H1050" i="3" s="1"/>
  <c r="P1013" i="1"/>
  <c r="P1012" i="1"/>
  <c r="P1011" i="1"/>
  <c r="P1010" i="1"/>
  <c r="P1009" i="1"/>
  <c r="P1008" i="1"/>
  <c r="P1007" i="1"/>
  <c r="P1006" i="1"/>
  <c r="P1004" i="1"/>
  <c r="P1003" i="1"/>
  <c r="F1009" i="3" s="1"/>
  <c r="H1009" i="3" s="1"/>
  <c r="P1002" i="1"/>
  <c r="P1001" i="1"/>
  <c r="P1000" i="1"/>
  <c r="P999" i="1"/>
  <c r="P997" i="1"/>
  <c r="F1005" i="3" s="1"/>
  <c r="H1005" i="3" s="1"/>
  <c r="P996" i="1"/>
  <c r="P985" i="1"/>
  <c r="P983" i="1"/>
  <c r="P982" i="1"/>
  <c r="P981" i="1"/>
  <c r="P980" i="1"/>
  <c r="F1017" i="3" s="1"/>
  <c r="H1017" i="3" s="1"/>
  <c r="P979" i="1"/>
  <c r="P978" i="1"/>
  <c r="F1015" i="3" s="1"/>
  <c r="H1015" i="3" s="1"/>
  <c r="P977" i="1"/>
  <c r="P975" i="1"/>
  <c r="P974" i="1"/>
  <c r="P973" i="1"/>
  <c r="O1005" i="1" s="1"/>
  <c r="P972" i="1"/>
  <c r="P971" i="1"/>
  <c r="P970" i="1"/>
  <c r="P969" i="1"/>
  <c r="P968" i="1"/>
  <c r="P967" i="1"/>
  <c r="P966" i="1"/>
  <c r="F988" i="3" s="1"/>
  <c r="H988" i="3" s="1"/>
  <c r="P951" i="1"/>
  <c r="P940" i="1"/>
  <c r="P939" i="1"/>
  <c r="P937" i="1"/>
  <c r="P936" i="1"/>
  <c r="P922" i="1"/>
  <c r="P915" i="1"/>
  <c r="P912" i="1"/>
  <c r="P910" i="1"/>
  <c r="P909" i="1"/>
  <c r="P907" i="1"/>
  <c r="P906" i="1"/>
  <c r="P905" i="1"/>
  <c r="P904" i="1"/>
  <c r="P903" i="1"/>
  <c r="P902" i="1"/>
  <c r="P901" i="1"/>
  <c r="P900" i="1"/>
  <c r="P899" i="1"/>
  <c r="P898" i="1"/>
  <c r="P896" i="1"/>
  <c r="P895" i="1"/>
  <c r="P894" i="1"/>
  <c r="P893" i="1"/>
  <c r="P892" i="1"/>
  <c r="P888" i="1"/>
  <c r="P884" i="1"/>
  <c r="P883" i="1"/>
  <c r="P882" i="1"/>
  <c r="P881" i="1"/>
  <c r="P880" i="1"/>
  <c r="P879" i="1"/>
  <c r="P878" i="1"/>
  <c r="P877" i="1"/>
  <c r="P876" i="1"/>
  <c r="P874" i="1"/>
  <c r="P872" i="1"/>
  <c r="P871" i="1"/>
  <c r="P864" i="1"/>
  <c r="P863" i="1"/>
  <c r="P859" i="1"/>
  <c r="P858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8" i="1"/>
  <c r="P817" i="1"/>
  <c r="P816" i="1"/>
  <c r="P815" i="1"/>
  <c r="P813" i="1"/>
  <c r="P811" i="1"/>
  <c r="P807" i="1"/>
  <c r="P805" i="1"/>
  <c r="P801" i="1"/>
  <c r="P800" i="1"/>
  <c r="P797" i="1"/>
  <c r="P796" i="1"/>
  <c r="P795" i="1"/>
  <c r="P792" i="1"/>
  <c r="P791" i="1"/>
  <c r="P789" i="1"/>
  <c r="P786" i="1"/>
  <c r="P778" i="1"/>
  <c r="P777" i="1"/>
  <c r="P775" i="1"/>
  <c r="P774" i="1"/>
  <c r="P773" i="1"/>
  <c r="P772" i="1"/>
  <c r="P771" i="1"/>
  <c r="P770" i="1"/>
  <c r="P769" i="1"/>
  <c r="P768" i="1"/>
  <c r="P766" i="1"/>
  <c r="P765" i="1"/>
  <c r="P764" i="1"/>
  <c r="P763" i="1"/>
  <c r="P762" i="1"/>
  <c r="P761" i="1"/>
  <c r="P759" i="1"/>
  <c r="P758" i="1"/>
  <c r="P747" i="1"/>
  <c r="P745" i="1"/>
  <c r="P744" i="1"/>
  <c r="P743" i="1"/>
  <c r="P742" i="1"/>
  <c r="P741" i="1"/>
  <c r="P740" i="1"/>
  <c r="P739" i="1"/>
  <c r="P737" i="1"/>
  <c r="P736" i="1"/>
  <c r="P735" i="1"/>
  <c r="P734" i="1"/>
  <c r="P733" i="1"/>
  <c r="P732" i="1"/>
  <c r="P731" i="1"/>
  <c r="P730" i="1"/>
  <c r="P729" i="1"/>
  <c r="P728" i="1"/>
  <c r="P713" i="1"/>
  <c r="P702" i="1"/>
  <c r="P701" i="1"/>
  <c r="P699" i="1"/>
  <c r="P698" i="1"/>
  <c r="P684" i="1"/>
  <c r="P677" i="1"/>
  <c r="P674" i="1"/>
  <c r="P672" i="1"/>
  <c r="P671" i="1"/>
  <c r="P669" i="1"/>
  <c r="P668" i="1"/>
  <c r="P667" i="1"/>
  <c r="P666" i="1"/>
  <c r="P665" i="1"/>
  <c r="P664" i="1"/>
  <c r="P663" i="1"/>
  <c r="P662" i="1"/>
  <c r="P661" i="1"/>
  <c r="P660" i="1"/>
  <c r="P658" i="1"/>
  <c r="P657" i="1"/>
  <c r="P656" i="1"/>
  <c r="P655" i="1"/>
  <c r="F661" i="3" s="1"/>
  <c r="H661" i="3" s="1"/>
  <c r="P654" i="1"/>
  <c r="P650" i="1"/>
  <c r="P646" i="1"/>
  <c r="P645" i="1"/>
  <c r="P644" i="1"/>
  <c r="P643" i="1"/>
  <c r="P642" i="1"/>
  <c r="P641" i="1"/>
  <c r="P640" i="1"/>
  <c r="P639" i="1"/>
  <c r="P638" i="1"/>
  <c r="P636" i="1"/>
  <c r="P634" i="1"/>
  <c r="P633" i="1"/>
  <c r="P626" i="1"/>
  <c r="P625" i="1"/>
  <c r="F623" i="3" s="1"/>
  <c r="H623" i="3" s="1"/>
  <c r="P621" i="1"/>
  <c r="P620" i="1"/>
  <c r="P613" i="1"/>
  <c r="P612" i="1"/>
  <c r="P611" i="1"/>
  <c r="P610" i="1"/>
  <c r="P609" i="1"/>
  <c r="F742" i="3" s="1"/>
  <c r="H742" i="3" s="1"/>
  <c r="P608" i="1"/>
  <c r="P607" i="1"/>
  <c r="F739" i="3" s="1"/>
  <c r="H739" i="3" s="1"/>
  <c r="P606" i="1"/>
  <c r="P605" i="1"/>
  <c r="F736" i="3" s="1"/>
  <c r="H736" i="3" s="1"/>
  <c r="P604" i="1"/>
  <c r="P603" i="1"/>
  <c r="P602" i="1"/>
  <c r="F732" i="3" s="1"/>
  <c r="H732" i="3" s="1"/>
  <c r="P601" i="1"/>
  <c r="P600" i="1"/>
  <c r="P599" i="1"/>
  <c r="P598" i="1"/>
  <c r="F731" i="3" s="1"/>
  <c r="H731" i="3" s="1"/>
  <c r="P597" i="1"/>
  <c r="P596" i="1"/>
  <c r="P595" i="1"/>
  <c r="F727" i="3" s="1"/>
  <c r="H727" i="3" s="1"/>
  <c r="P594" i="1"/>
  <c r="P593" i="1"/>
  <c r="F724" i="3" s="1"/>
  <c r="H724" i="3" s="1"/>
  <c r="P592" i="1"/>
  <c r="P591" i="1"/>
  <c r="P590" i="1"/>
  <c r="P589" i="1"/>
  <c r="P588" i="1"/>
  <c r="P587" i="1"/>
  <c r="P586" i="1"/>
  <c r="P585" i="1"/>
  <c r="P584" i="1"/>
  <c r="P583" i="1"/>
  <c r="P582" i="1"/>
  <c r="P580" i="1"/>
  <c r="P579" i="1"/>
  <c r="P578" i="1"/>
  <c r="P577" i="1"/>
  <c r="P575" i="1"/>
  <c r="P573" i="1"/>
  <c r="P569" i="1"/>
  <c r="P567" i="1"/>
  <c r="P563" i="1"/>
  <c r="P562" i="1"/>
  <c r="P559" i="1"/>
  <c r="P558" i="1"/>
  <c r="P557" i="1"/>
  <c r="F579" i="3" s="1"/>
  <c r="H579" i="3" s="1"/>
  <c r="P554" i="1"/>
  <c r="P553" i="1"/>
  <c r="F575" i="3" s="1"/>
  <c r="H575" i="3" s="1"/>
  <c r="P551" i="1"/>
  <c r="P548" i="1"/>
  <c r="P540" i="1"/>
  <c r="P539" i="1"/>
  <c r="P537" i="1"/>
  <c r="P536" i="1"/>
  <c r="P535" i="1"/>
  <c r="P534" i="1"/>
  <c r="P533" i="1"/>
  <c r="P532" i="1"/>
  <c r="P531" i="1"/>
  <c r="P530" i="1"/>
  <c r="P528" i="1"/>
  <c r="P527" i="1"/>
  <c r="P526" i="1"/>
  <c r="P525" i="1"/>
  <c r="P524" i="1"/>
  <c r="P523" i="1"/>
  <c r="F529" i="3" s="1"/>
  <c r="H529" i="3" s="1"/>
  <c r="P521" i="1"/>
  <c r="P520" i="1"/>
  <c r="P509" i="1"/>
  <c r="P507" i="1"/>
  <c r="P506" i="1"/>
  <c r="P505" i="1"/>
  <c r="P504" i="1"/>
  <c r="P503" i="1"/>
  <c r="P502" i="1"/>
  <c r="P501" i="1"/>
  <c r="P499" i="1"/>
  <c r="P498" i="1"/>
  <c r="P497" i="1"/>
  <c r="P496" i="1"/>
  <c r="P495" i="1"/>
  <c r="P494" i="1"/>
  <c r="P493" i="1"/>
  <c r="P492" i="1"/>
  <c r="P491" i="1"/>
  <c r="P490" i="1"/>
  <c r="P475" i="1"/>
  <c r="P464" i="1"/>
  <c r="P463" i="1"/>
  <c r="P461" i="1"/>
  <c r="P460" i="1"/>
  <c r="P446" i="1"/>
  <c r="P439" i="1"/>
  <c r="P436" i="1"/>
  <c r="P434" i="1"/>
  <c r="P433" i="1"/>
  <c r="P431" i="1"/>
  <c r="P430" i="1"/>
  <c r="P429" i="1"/>
  <c r="P428" i="1"/>
  <c r="P427" i="1"/>
  <c r="P426" i="1"/>
  <c r="P425" i="1"/>
  <c r="P424" i="1"/>
  <c r="P423" i="1"/>
  <c r="P422" i="1"/>
  <c r="P420" i="1"/>
  <c r="P419" i="1"/>
  <c r="P418" i="1"/>
  <c r="P417" i="1"/>
  <c r="P416" i="1"/>
  <c r="P412" i="1"/>
  <c r="P408" i="1"/>
  <c r="P407" i="1"/>
  <c r="P406" i="1"/>
  <c r="P405" i="1"/>
  <c r="P404" i="1"/>
  <c r="P403" i="1"/>
  <c r="P402" i="1"/>
  <c r="P401" i="1"/>
  <c r="P400" i="1"/>
  <c r="P398" i="1"/>
  <c r="P396" i="1"/>
  <c r="P395" i="1"/>
  <c r="P388" i="1"/>
  <c r="P387" i="1"/>
  <c r="F367" i="3" s="1"/>
  <c r="H367" i="3" s="1"/>
  <c r="P383" i="1"/>
  <c r="P382" i="1"/>
  <c r="P375" i="1"/>
  <c r="P374" i="1"/>
  <c r="P373" i="1"/>
  <c r="P372" i="1"/>
  <c r="P371" i="1"/>
  <c r="F502" i="3" s="1"/>
  <c r="H502" i="3" s="1"/>
  <c r="P370" i="1"/>
  <c r="P369" i="1"/>
  <c r="F501" i="3" s="1"/>
  <c r="H501" i="3" s="1"/>
  <c r="P368" i="1"/>
  <c r="P367" i="1"/>
  <c r="F499" i="3" s="1"/>
  <c r="H499" i="3" s="1"/>
  <c r="P366" i="1"/>
  <c r="P365" i="1"/>
  <c r="P364" i="1"/>
  <c r="F494" i="3" s="1"/>
  <c r="H494" i="3" s="1"/>
  <c r="P363" i="1"/>
  <c r="P362" i="1"/>
  <c r="P361" i="1"/>
  <c r="P360" i="1"/>
  <c r="F498" i="3" s="1"/>
  <c r="H498" i="3" s="1"/>
  <c r="P359" i="1"/>
  <c r="P358" i="1"/>
  <c r="P357" i="1"/>
  <c r="F490" i="3" s="1"/>
  <c r="H490" i="3" s="1"/>
  <c r="P356" i="1"/>
  <c r="P355" i="1"/>
  <c r="F487" i="3" s="1"/>
  <c r="H487" i="3" s="1"/>
  <c r="P354" i="1"/>
  <c r="P353" i="1"/>
  <c r="P352" i="1"/>
  <c r="P351" i="1"/>
  <c r="P350" i="1"/>
  <c r="P349" i="1"/>
  <c r="P348" i="1"/>
  <c r="P347" i="1"/>
  <c r="P346" i="1"/>
  <c r="P345" i="1"/>
  <c r="P344" i="1"/>
  <c r="P342" i="1"/>
  <c r="P341" i="1"/>
  <c r="P340" i="1"/>
  <c r="P339" i="1"/>
  <c r="P337" i="1"/>
  <c r="P335" i="1"/>
  <c r="P331" i="1"/>
  <c r="P329" i="1"/>
  <c r="P325" i="1"/>
  <c r="P324" i="1"/>
  <c r="P321" i="1"/>
  <c r="P320" i="1"/>
  <c r="P319" i="1"/>
  <c r="P316" i="1"/>
  <c r="P315" i="1"/>
  <c r="P313" i="1"/>
  <c r="P310" i="1"/>
  <c r="P302" i="1"/>
  <c r="P301" i="1"/>
  <c r="P299" i="1"/>
  <c r="P298" i="1"/>
  <c r="P297" i="1"/>
  <c r="P296" i="1"/>
  <c r="P295" i="1"/>
  <c r="P294" i="1"/>
  <c r="P293" i="1"/>
  <c r="P292" i="1"/>
  <c r="P290" i="1"/>
  <c r="P289" i="1"/>
  <c r="P288" i="1"/>
  <c r="P287" i="1"/>
  <c r="P286" i="1"/>
  <c r="P285" i="1"/>
  <c r="P283" i="1"/>
  <c r="P282" i="1"/>
  <c r="P271" i="1"/>
  <c r="P269" i="1"/>
  <c r="P268" i="1"/>
  <c r="P267" i="1"/>
  <c r="P266" i="1"/>
  <c r="P265" i="1"/>
  <c r="P264" i="1"/>
  <c r="P263" i="1"/>
  <c r="P261" i="1"/>
  <c r="P260" i="1"/>
  <c r="P259" i="1"/>
  <c r="P258" i="1"/>
  <c r="P257" i="1"/>
  <c r="P256" i="1"/>
  <c r="P255" i="1"/>
  <c r="P254" i="1"/>
  <c r="P253" i="1"/>
  <c r="P252" i="1"/>
  <c r="F294" i="3" l="1"/>
  <c r="H294" i="3" s="1"/>
  <c r="O291" i="1"/>
  <c r="P291" i="1" s="1"/>
  <c r="N462" i="1"/>
  <c r="O462" i="1" s="1"/>
  <c r="P462" i="1" s="1"/>
  <c r="F535" i="3"/>
  <c r="H535" i="3" s="1"/>
  <c r="O529" i="1"/>
  <c r="P529" i="1" s="1"/>
  <c r="N700" i="1"/>
  <c r="O700" i="1" s="1"/>
  <c r="P700" i="1" s="1"/>
  <c r="F775" i="3"/>
  <c r="H775" i="3" s="1"/>
  <c r="O767" i="1"/>
  <c r="P767" i="1" s="1"/>
  <c r="F901" i="3"/>
  <c r="H901" i="3" s="1"/>
  <c r="N938" i="1"/>
  <c r="O938" i="1" s="1"/>
  <c r="P938" i="1" s="1"/>
  <c r="N1176" i="1"/>
  <c r="O1176" i="1" s="1"/>
  <c r="P1176" i="1" s="1"/>
  <c r="F694" i="3"/>
  <c r="H694" i="3" s="1"/>
  <c r="F274" i="3"/>
  <c r="H274" i="3" s="1"/>
  <c r="F305" i="3"/>
  <c r="H305" i="3" s="1"/>
  <c r="F312" i="3"/>
  <c r="H312" i="3" s="1"/>
  <c r="F313" i="3"/>
  <c r="H313" i="3" s="1"/>
  <c r="F324" i="3"/>
  <c r="H324" i="3" s="1"/>
  <c r="F347" i="3"/>
  <c r="H347" i="3" s="1"/>
  <c r="F414" i="3"/>
  <c r="H414" i="3" s="1"/>
  <c r="F543" i="3"/>
  <c r="H543" i="3" s="1"/>
  <c r="F528" i="3"/>
  <c r="H528" i="3" s="1"/>
  <c r="F548" i="3"/>
  <c r="H548" i="3" s="1"/>
  <c r="F552" i="3"/>
  <c r="H552" i="3" s="1"/>
  <c r="F564" i="3"/>
  <c r="H564" i="3" s="1"/>
  <c r="F577" i="3"/>
  <c r="H577" i="3" s="1"/>
  <c r="F585" i="3"/>
  <c r="H585" i="3" s="1"/>
  <c r="F302" i="3"/>
  <c r="H302" i="3" s="1"/>
  <c r="F279" i="3"/>
  <c r="H279" i="3" s="1"/>
  <c r="F310" i="3"/>
  <c r="H310" i="3" s="1"/>
  <c r="F327" i="3"/>
  <c r="H327" i="3" s="1"/>
  <c r="F330" i="3"/>
  <c r="H330" i="3" s="1"/>
  <c r="F504" i="3"/>
  <c r="H504" i="3" s="1"/>
  <c r="F369" i="3"/>
  <c r="H369" i="3" s="1"/>
  <c r="F422" i="3"/>
  <c r="H422" i="3" s="1"/>
  <c r="F545" i="3"/>
  <c r="H545" i="3" s="1"/>
  <c r="F550" i="3"/>
  <c r="H550" i="3" s="1"/>
  <c r="F549" i="3"/>
  <c r="H549" i="3" s="1"/>
  <c r="F571" i="3"/>
  <c r="H571" i="3" s="1"/>
  <c r="F745" i="3"/>
  <c r="H745" i="3" s="1"/>
  <c r="F276" i="3"/>
  <c r="H276" i="3" s="1"/>
  <c r="F278" i="3"/>
  <c r="H278" i="3" s="1"/>
  <c r="F297" i="3"/>
  <c r="H297" i="3" s="1"/>
  <c r="F296" i="3"/>
  <c r="H296" i="3" s="1"/>
  <c r="F300" i="3"/>
  <c r="H300" i="3" s="1"/>
  <c r="F293" i="3"/>
  <c r="H293" i="3" s="1"/>
  <c r="F292" i="3"/>
  <c r="H292" i="3" s="1"/>
  <c r="F317" i="3"/>
  <c r="H317" i="3" s="1"/>
  <c r="F329" i="3"/>
  <c r="H329" i="3" s="1"/>
  <c r="F316" i="3"/>
  <c r="H316" i="3" s="1"/>
  <c r="F338" i="3"/>
  <c r="H338" i="3" s="1"/>
  <c r="F337" i="3"/>
  <c r="H337" i="3" s="1"/>
  <c r="F351" i="3"/>
  <c r="H351" i="3" s="1"/>
  <c r="F356" i="3"/>
  <c r="H356" i="3" s="1"/>
  <c r="F474" i="3"/>
  <c r="H474" i="3" s="1"/>
  <c r="F479" i="3"/>
  <c r="H479" i="3" s="1"/>
  <c r="F472" i="3"/>
  <c r="H472" i="3" s="1"/>
  <c r="F486" i="3"/>
  <c r="H486" i="3" s="1"/>
  <c r="F485" i="3"/>
  <c r="H485" i="3" s="1"/>
  <c r="F488" i="3"/>
  <c r="H488" i="3" s="1"/>
  <c r="F489" i="3"/>
  <c r="H489" i="3" s="1"/>
  <c r="F492" i="3"/>
  <c r="H492" i="3" s="1"/>
  <c r="F493" i="3"/>
  <c r="H493" i="3" s="1"/>
  <c r="F496" i="3"/>
  <c r="H496" i="3" s="1"/>
  <c r="F508" i="3"/>
  <c r="H508" i="3" s="1"/>
  <c r="F457" i="3"/>
  <c r="H457" i="3" s="1"/>
  <c r="F370" i="3"/>
  <c r="H370" i="3" s="1"/>
  <c r="F378" i="3"/>
  <c r="H378" i="3" s="1"/>
  <c r="F410" i="3"/>
  <c r="H410" i="3" s="1"/>
  <c r="F513" i="3"/>
  <c r="H513" i="3" s="1"/>
  <c r="F517" i="3"/>
  <c r="H517" i="3" s="1"/>
  <c r="F536" i="3"/>
  <c r="H536" i="3" s="1"/>
  <c r="F540" i="3"/>
  <c r="H540" i="3" s="1"/>
  <c r="F542" i="3"/>
  <c r="H542" i="3" s="1"/>
  <c r="F547" i="3"/>
  <c r="H547" i="3" s="1"/>
  <c r="F518" i="3"/>
  <c r="H518" i="3" s="1"/>
  <c r="F566" i="3"/>
  <c r="H566" i="3" s="1"/>
  <c r="F572" i="3"/>
  <c r="H572" i="3" s="1"/>
  <c r="F570" i="3"/>
  <c r="H570" i="3" s="1"/>
  <c r="F593" i="3"/>
  <c r="H593" i="3" s="1"/>
  <c r="F712" i="3"/>
  <c r="H712" i="3" s="1"/>
  <c r="F715" i="3"/>
  <c r="H715" i="3" s="1"/>
  <c r="F709" i="3"/>
  <c r="H709" i="3" s="1"/>
  <c r="F719" i="3"/>
  <c r="H719" i="3" s="1"/>
  <c r="F725" i="3"/>
  <c r="H725" i="3" s="1"/>
  <c r="F726" i="3"/>
  <c r="H726" i="3" s="1"/>
  <c r="F729" i="3"/>
  <c r="H729" i="3" s="1"/>
  <c r="F728" i="3"/>
  <c r="H728" i="3" s="1"/>
  <c r="F734" i="3"/>
  <c r="H734" i="3" s="1"/>
  <c r="F735" i="3"/>
  <c r="H735" i="3" s="1"/>
  <c r="F746" i="3"/>
  <c r="H746" i="3" s="1"/>
  <c r="F651" i="3"/>
  <c r="H651" i="3" s="1"/>
  <c r="F663" i="3"/>
  <c r="H663" i="3" s="1"/>
  <c r="F639" i="3"/>
  <c r="H639" i="3" s="1"/>
  <c r="F687" i="3"/>
  <c r="H687" i="3" s="1"/>
  <c r="F750" i="3"/>
  <c r="H750" i="3" s="1"/>
  <c r="F772" i="3"/>
  <c r="H772" i="3" s="1"/>
  <c r="F779" i="3"/>
  <c r="H779" i="3" s="1"/>
  <c r="F778" i="3"/>
  <c r="H778" i="3" s="1"/>
  <c r="F780" i="3"/>
  <c r="H780" i="3" s="1"/>
  <c r="F814" i="3"/>
  <c r="H814" i="3" s="1"/>
  <c r="F974" i="3"/>
  <c r="H974" i="3" s="1"/>
  <c r="F981" i="3"/>
  <c r="H981" i="3" s="1"/>
  <c r="F985" i="3"/>
  <c r="H985" i="3" s="1"/>
  <c r="F852" i="3"/>
  <c r="H852" i="3" s="1"/>
  <c r="F863" i="3"/>
  <c r="H863" i="3" s="1"/>
  <c r="F839" i="3"/>
  <c r="H839" i="3" s="1"/>
  <c r="F875" i="3"/>
  <c r="H875" i="3" s="1"/>
  <c r="F838" i="3"/>
  <c r="H838" i="3" s="1"/>
  <c r="F989" i="3"/>
  <c r="H989" i="3" s="1"/>
  <c r="F993" i="3"/>
  <c r="H993" i="3" s="1"/>
  <c r="F994" i="3"/>
  <c r="H994" i="3" s="1"/>
  <c r="F1014" i="3"/>
  <c r="H1014" i="3" s="1"/>
  <c r="F996" i="3"/>
  <c r="H996" i="3" s="1"/>
  <c r="F1007" i="3"/>
  <c r="H1007" i="3" s="1"/>
  <c r="F1026" i="3"/>
  <c r="H1026" i="3" s="1"/>
  <c r="F1030" i="3"/>
  <c r="H1030" i="3" s="1"/>
  <c r="F1034" i="3"/>
  <c r="H1034" i="3" s="1"/>
  <c r="F1039" i="3"/>
  <c r="H1039" i="3" s="1"/>
  <c r="F1065" i="3"/>
  <c r="H1065" i="3" s="1"/>
  <c r="F1197" i="3"/>
  <c r="H1197" i="3" s="1"/>
  <c r="F1205" i="3"/>
  <c r="H1205" i="3" s="1"/>
  <c r="F1215" i="3"/>
  <c r="H1215" i="3" s="1"/>
  <c r="F1212" i="3"/>
  <c r="H1212" i="3" s="1"/>
  <c r="F1133" i="3"/>
  <c r="H1133" i="3" s="1"/>
  <c r="F277" i="3"/>
  <c r="H277" i="3" s="1"/>
  <c r="F299" i="3"/>
  <c r="H299" i="3" s="1"/>
  <c r="F303" i="3"/>
  <c r="H303" i="3" s="1"/>
  <c r="F307" i="3"/>
  <c r="H307" i="3" s="1"/>
  <c r="F315" i="3"/>
  <c r="H315" i="3" s="1"/>
  <c r="F318" i="3"/>
  <c r="H318" i="3" s="1"/>
  <c r="F342" i="3"/>
  <c r="H342" i="3" s="1"/>
  <c r="F352" i="3"/>
  <c r="H352" i="3" s="1"/>
  <c r="F475" i="3"/>
  <c r="H475" i="3" s="1"/>
  <c r="F483" i="3"/>
  <c r="H483" i="3" s="1"/>
  <c r="F482" i="3"/>
  <c r="H482" i="3" s="1"/>
  <c r="F484" i="3"/>
  <c r="H484" i="3" s="1"/>
  <c r="F495" i="3"/>
  <c r="H495" i="3" s="1"/>
  <c r="F497" i="3"/>
  <c r="H497" i="3" s="1"/>
  <c r="F500" i="3"/>
  <c r="H500" i="3" s="1"/>
  <c r="F503" i="3"/>
  <c r="H503" i="3" s="1"/>
  <c r="F377" i="3"/>
  <c r="H377" i="3" s="1"/>
  <c r="F409" i="3"/>
  <c r="H409" i="3" s="1"/>
  <c r="F386" i="3"/>
  <c r="H386" i="3" s="1"/>
  <c r="F394" i="3"/>
  <c r="H394" i="3" s="1"/>
  <c r="F429" i="3"/>
  <c r="H429" i="3" s="1"/>
  <c r="F361" i="3"/>
  <c r="H361" i="3" s="1"/>
  <c r="F396" i="3"/>
  <c r="H396" i="3" s="1"/>
  <c r="F515" i="3"/>
  <c r="H515" i="3" s="1"/>
  <c r="F516" i="3"/>
  <c r="H516" i="3" s="1"/>
  <c r="F533" i="3"/>
  <c r="H533" i="3" s="1"/>
  <c r="F541" i="3"/>
  <c r="H541" i="3" s="1"/>
  <c r="F553" i="3"/>
  <c r="H553" i="3" s="1"/>
  <c r="F565" i="3"/>
  <c r="H565" i="3" s="1"/>
  <c r="F580" i="3"/>
  <c r="H580" i="3" s="1"/>
  <c r="F592" i="3"/>
  <c r="H592" i="3" s="1"/>
  <c r="F720" i="3"/>
  <c r="H720" i="3" s="1"/>
  <c r="F721" i="3"/>
  <c r="H721" i="3" s="1"/>
  <c r="F723" i="3"/>
  <c r="H723" i="3" s="1"/>
  <c r="F730" i="3"/>
  <c r="H730" i="3" s="1"/>
  <c r="F733" i="3"/>
  <c r="H733" i="3" s="1"/>
  <c r="F738" i="3"/>
  <c r="H738" i="3" s="1"/>
  <c r="F740" i="3"/>
  <c r="H740" i="3" s="1"/>
  <c r="F615" i="3"/>
  <c r="H615" i="3" s="1"/>
  <c r="F616" i="3"/>
  <c r="H616" i="3" s="1"/>
  <c r="F696" i="3"/>
  <c r="H696" i="3" s="1"/>
  <c r="F617" i="3"/>
  <c r="H617" i="3" s="1"/>
  <c r="F625" i="3"/>
  <c r="H625" i="3" s="1"/>
  <c r="F298" i="3"/>
  <c r="H298" i="3" s="1"/>
  <c r="F304" i="3"/>
  <c r="H304" i="3" s="1"/>
  <c r="F306" i="3"/>
  <c r="H306" i="3" s="1"/>
  <c r="F314" i="3"/>
  <c r="H314" i="3" s="1"/>
  <c r="F311" i="3"/>
  <c r="H311" i="3" s="1"/>
  <c r="F326" i="3"/>
  <c r="H326" i="3" s="1"/>
  <c r="F333" i="3"/>
  <c r="H333" i="3" s="1"/>
  <c r="F332" i="3"/>
  <c r="H332" i="3" s="1"/>
  <c r="F341" i="3"/>
  <c r="H341" i="3" s="1"/>
  <c r="F344" i="3"/>
  <c r="H344" i="3" s="1"/>
  <c r="F346" i="3"/>
  <c r="H346" i="3" s="1"/>
  <c r="F355" i="3"/>
  <c r="H355" i="3" s="1"/>
  <c r="F473" i="3"/>
  <c r="H473" i="3" s="1"/>
  <c r="F476" i="3"/>
  <c r="H476" i="3" s="1"/>
  <c r="F470" i="3"/>
  <c r="H470" i="3" s="1"/>
  <c r="F481" i="3"/>
  <c r="H481" i="3" s="1"/>
  <c r="F480" i="3"/>
  <c r="H480" i="3" s="1"/>
  <c r="F491" i="3"/>
  <c r="H491" i="3" s="1"/>
  <c r="F507" i="3"/>
  <c r="H507" i="3" s="1"/>
  <c r="F506" i="3"/>
  <c r="H506" i="3" s="1"/>
  <c r="F387" i="3"/>
  <c r="H387" i="3" s="1"/>
  <c r="F424" i="3"/>
  <c r="H424" i="3" s="1"/>
  <c r="F432" i="3"/>
  <c r="H432" i="3" s="1"/>
  <c r="F448" i="3"/>
  <c r="H448" i="3" s="1"/>
  <c r="F428" i="3"/>
  <c r="H428" i="3" s="1"/>
  <c r="F538" i="3"/>
  <c r="H538" i="3" s="1"/>
  <c r="F539" i="3"/>
  <c r="H539" i="3" s="1"/>
  <c r="F546" i="3"/>
  <c r="H546" i="3" s="1"/>
  <c r="F531" i="3"/>
  <c r="H531" i="3" s="1"/>
  <c r="F554" i="3"/>
  <c r="H554" i="3" s="1"/>
  <c r="F556" i="3"/>
  <c r="H556" i="3" s="1"/>
  <c r="F557" i="3"/>
  <c r="H557" i="3" s="1"/>
  <c r="F574" i="3"/>
  <c r="H574" i="3" s="1"/>
  <c r="F581" i="3"/>
  <c r="H581" i="3" s="1"/>
  <c r="F584" i="3"/>
  <c r="H584" i="3" s="1"/>
  <c r="F597" i="3"/>
  <c r="H597" i="3" s="1"/>
  <c r="F717" i="3"/>
  <c r="H717" i="3" s="1"/>
  <c r="F710" i="3"/>
  <c r="H710" i="3" s="1"/>
  <c r="F714" i="3"/>
  <c r="H714" i="3" s="1"/>
  <c r="F711" i="3"/>
  <c r="H711" i="3" s="1"/>
  <c r="F722" i="3"/>
  <c r="H722" i="3" s="1"/>
  <c r="F737" i="3"/>
  <c r="H737" i="3" s="1"/>
  <c r="F741" i="3"/>
  <c r="H741" i="3" s="1"/>
  <c r="F747" i="3"/>
  <c r="H747" i="3" s="1"/>
  <c r="F606" i="3"/>
  <c r="H606" i="3" s="1"/>
  <c r="F699" i="3"/>
  <c r="H699" i="3" s="1"/>
  <c r="F609" i="3"/>
  <c r="H609" i="3" s="1"/>
  <c r="F658" i="3"/>
  <c r="H658" i="3" s="1"/>
  <c r="F752" i="3"/>
  <c r="H752" i="3" s="1"/>
  <c r="F756" i="3"/>
  <c r="H756" i="3" s="1"/>
  <c r="F781" i="3"/>
  <c r="H781" i="3" s="1"/>
  <c r="F785" i="3"/>
  <c r="H785" i="3" s="1"/>
  <c r="F766" i="3"/>
  <c r="H766" i="3" s="1"/>
  <c r="F767" i="3"/>
  <c r="H767" i="3" s="1"/>
  <c r="F771" i="3"/>
  <c r="H771" i="3" s="1"/>
  <c r="F792" i="3"/>
  <c r="H792" i="3" s="1"/>
  <c r="F793" i="3"/>
  <c r="H793" i="3" s="1"/>
  <c r="F787" i="3"/>
  <c r="H787" i="3" s="1"/>
  <c r="F788" i="3"/>
  <c r="H788" i="3" s="1"/>
  <c r="F805" i="3"/>
  <c r="H805" i="3" s="1"/>
  <c r="F804" i="3"/>
  <c r="H804" i="3" s="1"/>
  <c r="F807" i="3"/>
  <c r="H807" i="3" s="1"/>
  <c r="F813" i="3"/>
  <c r="H813" i="3" s="1"/>
  <c r="F812" i="3"/>
  <c r="H812" i="3" s="1"/>
  <c r="F794" i="3"/>
  <c r="H794" i="3" s="1"/>
  <c r="F817" i="3"/>
  <c r="H817" i="3" s="1"/>
  <c r="F819" i="3"/>
  <c r="H819" i="3" s="1"/>
  <c r="F821" i="3"/>
  <c r="H821" i="3" s="1"/>
  <c r="F823" i="3"/>
  <c r="H823" i="3" s="1"/>
  <c r="F827" i="3"/>
  <c r="H827" i="3" s="1"/>
  <c r="F829" i="3"/>
  <c r="H829" i="3" s="1"/>
  <c r="F833" i="3"/>
  <c r="H833" i="3" s="1"/>
  <c r="F956" i="3"/>
  <c r="H956" i="3" s="1"/>
  <c r="F952" i="3"/>
  <c r="H952" i="3" s="1"/>
  <c r="F949" i="3"/>
  <c r="H949" i="3" s="1"/>
  <c r="F953" i="3"/>
  <c r="H953" i="3" s="1"/>
  <c r="F950" i="3"/>
  <c r="H950" i="3" s="1"/>
  <c r="F961" i="3"/>
  <c r="H961" i="3" s="1"/>
  <c r="F960" i="3"/>
  <c r="H960" i="3" s="1"/>
  <c r="F962" i="3"/>
  <c r="H962" i="3" s="1"/>
  <c r="F965" i="3"/>
  <c r="H965" i="3" s="1"/>
  <c r="F968" i="3"/>
  <c r="H968" i="3" s="1"/>
  <c r="F970" i="3"/>
  <c r="H970" i="3" s="1"/>
  <c r="F969" i="3"/>
  <c r="H969" i="3" s="1"/>
  <c r="F973" i="3"/>
  <c r="H973" i="3" s="1"/>
  <c r="F972" i="3"/>
  <c r="H972" i="3" s="1"/>
  <c r="F975" i="3"/>
  <c r="H975" i="3" s="1"/>
  <c r="F977" i="3"/>
  <c r="H977" i="3" s="1"/>
  <c r="F979" i="3"/>
  <c r="H979" i="3" s="1"/>
  <c r="F862" i="3"/>
  <c r="H862" i="3" s="1"/>
  <c r="F933" i="3"/>
  <c r="H933" i="3" s="1"/>
  <c r="F847" i="3"/>
  <c r="H847" i="3" s="1"/>
  <c r="F900" i="3"/>
  <c r="H900" i="3" s="1"/>
  <c r="F902" i="3"/>
  <c r="H902" i="3" s="1"/>
  <c r="F846" i="3"/>
  <c r="H846" i="3" s="1"/>
  <c r="P1005" i="1"/>
  <c r="F995" i="3"/>
  <c r="H995" i="3" s="1"/>
  <c r="F1018" i="3"/>
  <c r="H1018" i="3" s="1"/>
  <c r="F1010" i="3"/>
  <c r="H1010" i="3" s="1"/>
  <c r="F1031" i="3"/>
  <c r="H1031" i="3" s="1"/>
  <c r="F1027" i="3"/>
  <c r="H1027" i="3" s="1"/>
  <c r="F1044" i="3"/>
  <c r="H1044" i="3" s="1"/>
  <c r="F1043" i="3"/>
  <c r="H1043" i="3" s="1"/>
  <c r="F1046" i="3"/>
  <c r="H1046" i="3" s="1"/>
  <c r="F1060" i="3"/>
  <c r="H1060" i="3" s="1"/>
  <c r="F1200" i="3"/>
  <c r="H1200" i="3" s="1"/>
  <c r="F1199" i="3"/>
  <c r="H1199" i="3" s="1"/>
  <c r="F1201" i="3"/>
  <c r="H1201" i="3" s="1"/>
  <c r="F1204" i="3"/>
  <c r="H1204" i="3" s="1"/>
  <c r="F1171" i="3"/>
  <c r="H1171" i="3" s="1"/>
  <c r="F1146" i="3"/>
  <c r="H1146" i="3" s="1"/>
  <c r="F608" i="3"/>
  <c r="H608" i="3" s="1"/>
  <c r="F633" i="3"/>
  <c r="H633" i="3" s="1"/>
  <c r="F649" i="3"/>
  <c r="H649" i="3" s="1"/>
  <c r="F668" i="3"/>
  <c r="H668" i="3" s="1"/>
  <c r="F600" i="3"/>
  <c r="H600" i="3" s="1"/>
  <c r="F670" i="3"/>
  <c r="H670" i="3" s="1"/>
  <c r="F607" i="3"/>
  <c r="H607" i="3" s="1"/>
  <c r="F664" i="3"/>
  <c r="H664" i="3" s="1"/>
  <c r="F754" i="3"/>
  <c r="H754" i="3" s="1"/>
  <c r="F755" i="3"/>
  <c r="H755" i="3" s="1"/>
  <c r="F774" i="3"/>
  <c r="H774" i="3" s="1"/>
  <c r="F776" i="3"/>
  <c r="H776" i="3" s="1"/>
  <c r="F782" i="3"/>
  <c r="H782" i="3" s="1"/>
  <c r="F783" i="3"/>
  <c r="H783" i="3" s="1"/>
  <c r="F768" i="3"/>
  <c r="H768" i="3" s="1"/>
  <c r="F770" i="3"/>
  <c r="H770" i="3" s="1"/>
  <c r="F790" i="3"/>
  <c r="H790" i="3" s="1"/>
  <c r="F791" i="3"/>
  <c r="H791" i="3" s="1"/>
  <c r="F795" i="3"/>
  <c r="H795" i="3" s="1"/>
  <c r="F796" i="3"/>
  <c r="H796" i="3" s="1"/>
  <c r="F806" i="3"/>
  <c r="H806" i="3" s="1"/>
  <c r="F818" i="3"/>
  <c r="H818" i="3" s="1"/>
  <c r="F837" i="3"/>
  <c r="H837" i="3" s="1"/>
  <c r="F830" i="3"/>
  <c r="H830" i="3" s="1"/>
  <c r="F957" i="3"/>
  <c r="H957" i="3" s="1"/>
  <c r="F954" i="3"/>
  <c r="H954" i="3" s="1"/>
  <c r="F948" i="3"/>
  <c r="H948" i="3" s="1"/>
  <c r="F959" i="3"/>
  <c r="H959" i="3" s="1"/>
  <c r="F958" i="3"/>
  <c r="H958" i="3" s="1"/>
  <c r="F964" i="3"/>
  <c r="H964" i="3" s="1"/>
  <c r="F963" i="3"/>
  <c r="H963" i="3" s="1"/>
  <c r="F966" i="3"/>
  <c r="H966" i="3" s="1"/>
  <c r="F967" i="3"/>
  <c r="H967" i="3" s="1"/>
  <c r="F976" i="3"/>
  <c r="H976" i="3" s="1"/>
  <c r="F971" i="3"/>
  <c r="H971" i="3" s="1"/>
  <c r="F978" i="3"/>
  <c r="H978" i="3" s="1"/>
  <c r="F980" i="3"/>
  <c r="H980" i="3" s="1"/>
  <c r="F986" i="3"/>
  <c r="H986" i="3" s="1"/>
  <c r="F854" i="3"/>
  <c r="H854" i="3" s="1"/>
  <c r="F934" i="3"/>
  <c r="H934" i="3" s="1"/>
  <c r="F848" i="3"/>
  <c r="H848" i="3" s="1"/>
  <c r="F856" i="3"/>
  <c r="H856" i="3" s="1"/>
  <c r="F864" i="3"/>
  <c r="H864" i="3" s="1"/>
  <c r="F885" i="3"/>
  <c r="H885" i="3" s="1"/>
  <c r="F897" i="3"/>
  <c r="H897" i="3" s="1"/>
  <c r="F888" i="3"/>
  <c r="H888" i="3" s="1"/>
  <c r="F907" i="3"/>
  <c r="H907" i="3" s="1"/>
  <c r="F991" i="3"/>
  <c r="H991" i="3" s="1"/>
  <c r="F1013" i="3"/>
  <c r="H1013" i="3" s="1"/>
  <c r="F1023" i="3"/>
  <c r="H1023" i="3" s="1"/>
  <c r="F1029" i="3"/>
  <c r="H1029" i="3" s="1"/>
  <c r="F1054" i="3"/>
  <c r="H1054" i="3" s="1"/>
  <c r="F1057" i="3"/>
  <c r="H1057" i="3" s="1"/>
  <c r="F1061" i="3"/>
  <c r="H1061" i="3" s="1"/>
  <c r="F1075" i="3"/>
  <c r="H1075" i="3" s="1"/>
  <c r="F1069" i="3"/>
  <c r="H1069" i="3" s="1"/>
  <c r="F1190" i="3"/>
  <c r="H1190" i="3" s="1"/>
  <c r="F1196" i="3"/>
  <c r="H1196" i="3" s="1"/>
  <c r="F1193" i="3"/>
  <c r="H1193" i="3" s="1"/>
  <c r="F1187" i="3"/>
  <c r="H1187" i="3" s="1"/>
  <c r="F1198" i="3"/>
  <c r="H1198" i="3" s="1"/>
  <c r="F1209" i="3"/>
  <c r="H1209" i="3" s="1"/>
  <c r="F1218" i="3"/>
  <c r="H1218" i="3" s="1"/>
  <c r="F1100" i="3"/>
  <c r="H1100" i="3" s="1"/>
  <c r="F1102" i="3"/>
  <c r="H1102" i="3" s="1"/>
  <c r="F1103" i="3"/>
  <c r="H1103" i="3" s="1"/>
  <c r="F1136" i="3"/>
  <c r="H1136" i="3" s="1"/>
  <c r="F1141" i="3"/>
  <c r="H1141" i="3" s="1"/>
  <c r="F1077" i="3"/>
  <c r="H1077" i="3" s="1"/>
  <c r="F1016" i="3"/>
  <c r="H1016" i="3" s="1"/>
  <c r="F1021" i="3"/>
  <c r="H1021" i="3" s="1"/>
  <c r="F1019" i="3"/>
  <c r="H1019" i="3" s="1"/>
  <c r="F1020" i="3"/>
  <c r="H1020" i="3" s="1"/>
  <c r="F1004" i="3"/>
  <c r="H1004" i="3" s="1"/>
  <c r="F1028" i="3"/>
  <c r="H1028" i="3" s="1"/>
  <c r="F1047" i="3"/>
  <c r="H1047" i="3" s="1"/>
  <c r="F1048" i="3"/>
  <c r="H1048" i="3" s="1"/>
  <c r="F1033" i="3"/>
  <c r="H1033" i="3" s="1"/>
  <c r="F1056" i="3"/>
  <c r="H1056" i="3" s="1"/>
  <c r="F1070" i="3"/>
  <c r="H1070" i="3" s="1"/>
  <c r="F1188" i="3"/>
  <c r="H1188" i="3" s="1"/>
  <c r="F1192" i="3"/>
  <c r="H1192" i="3" s="1"/>
  <c r="F1189" i="3"/>
  <c r="H1189" i="3" s="1"/>
  <c r="F1206" i="3"/>
  <c r="H1206" i="3" s="1"/>
  <c r="F1210" i="3"/>
  <c r="H1210" i="3" s="1"/>
  <c r="F1213" i="3"/>
  <c r="H1213" i="3" s="1"/>
  <c r="F1216" i="3"/>
  <c r="H1216" i="3" s="1"/>
  <c r="F1220" i="3"/>
  <c r="H1220" i="3" s="1"/>
  <c r="F1219" i="3"/>
  <c r="H1219" i="3" s="1"/>
  <c r="F1224" i="3"/>
  <c r="H1224" i="3" s="1"/>
  <c r="F1091" i="3"/>
  <c r="H1091" i="3" s="1"/>
  <c r="F1174" i="3"/>
  <c r="H1174" i="3" s="1"/>
  <c r="F1177" i="3"/>
  <c r="H1177" i="3" s="1"/>
  <c r="F1086" i="3"/>
  <c r="H1086" i="3" s="1"/>
  <c r="F1087" i="3"/>
  <c r="H1087" i="3" s="1"/>
  <c r="F1095" i="3"/>
  <c r="H1095" i="3" s="1"/>
  <c r="F1139" i="3"/>
  <c r="H1139" i="3" s="1"/>
  <c r="F1127" i="3"/>
  <c r="H1127" i="3" s="1"/>
  <c r="F1144" i="3"/>
  <c r="H1144" i="3" s="1"/>
  <c r="F1138" i="3"/>
  <c r="H1138" i="3" s="1"/>
  <c r="F951" i="3"/>
  <c r="H951" i="3" s="1"/>
  <c r="F1195" i="3"/>
  <c r="H1195" i="3" s="1"/>
  <c r="F1078" i="3"/>
  <c r="H1078" i="3" s="1"/>
  <c r="F713" i="3"/>
  <c r="H713" i="3" s="1"/>
  <c r="F360" i="3"/>
  <c r="H360" i="3" s="1"/>
  <c r="F1163" i="3"/>
  <c r="H1163" i="3" s="1"/>
  <c r="F368" i="3" l="1"/>
  <c r="H368" i="3" s="1"/>
  <c r="F599" i="3"/>
  <c r="H599" i="3" s="1"/>
  <c r="F309" i="3"/>
  <c r="H309" i="3" s="1"/>
  <c r="F551" i="3"/>
  <c r="H551" i="3" s="1"/>
  <c r="F789" i="3"/>
  <c r="H789" i="3" s="1"/>
  <c r="F1032" i="3"/>
  <c r="H1032" i="3" s="1"/>
  <c r="P1037" i="1"/>
  <c r="P1036" i="1"/>
  <c r="P799" i="1"/>
  <c r="P798" i="1"/>
  <c r="P561" i="1"/>
  <c r="P560" i="1"/>
  <c r="P323" i="1"/>
  <c r="P322" i="1"/>
  <c r="F343" i="3" l="1"/>
  <c r="H343" i="3" s="1"/>
  <c r="F583" i="3"/>
  <c r="H583" i="3" s="1"/>
  <c r="F820" i="3"/>
  <c r="H820" i="3" s="1"/>
  <c r="F1058" i="3"/>
  <c r="H1058" i="3" s="1"/>
  <c r="F345" i="3"/>
  <c r="H345" i="3" s="1"/>
  <c r="F582" i="3"/>
  <c r="H582" i="3" s="1"/>
  <c r="F822" i="3"/>
  <c r="H822" i="3" s="1"/>
  <c r="F1059" i="3"/>
  <c r="H1059" i="3" s="1"/>
  <c r="I27" i="3" l="1"/>
  <c r="I25" i="3"/>
  <c r="K25" i="3" l="1"/>
  <c r="M25" i="3" s="1"/>
  <c r="I14" i="3" l="1"/>
  <c r="I10" i="3" l="1"/>
  <c r="P103" i="1" l="1"/>
  <c r="O328" i="1" l="1"/>
  <c r="P328" i="1" s="1"/>
  <c r="O804" i="1"/>
  <c r="P804" i="1" s="1"/>
  <c r="O566" i="1"/>
  <c r="P566" i="1" s="1"/>
  <c r="O1042" i="1"/>
  <c r="P1042" i="1" s="1"/>
  <c r="F826" i="3" l="1"/>
  <c r="H826" i="3" s="1"/>
  <c r="F1064" i="3"/>
  <c r="H1064" i="3" s="1"/>
  <c r="F588" i="3"/>
  <c r="H588" i="3" s="1"/>
  <c r="O336" i="1" l="1"/>
  <c r="P336" i="1" s="1"/>
  <c r="O508" i="1"/>
  <c r="O574" i="1"/>
  <c r="P574" i="1" s="1"/>
  <c r="O794" i="1"/>
  <c r="P794" i="1" s="1"/>
  <c r="O812" i="1"/>
  <c r="P812" i="1" s="1"/>
  <c r="O976" i="1"/>
  <c r="O1026" i="1"/>
  <c r="P1026" i="1" s="1"/>
  <c r="O1031" i="1"/>
  <c r="P1031" i="1" s="1"/>
  <c r="O1050" i="1"/>
  <c r="P1050" i="1" s="1"/>
  <c r="O262" i="1"/>
  <c r="O277" i="1"/>
  <c r="P277" i="1" s="1"/>
  <c r="O317" i="1"/>
  <c r="P317" i="1" s="1"/>
  <c r="O500" i="1"/>
  <c r="O550" i="1"/>
  <c r="O555" i="1"/>
  <c r="O746" i="1"/>
  <c r="P746" i="1" s="1"/>
  <c r="O753" i="1"/>
  <c r="P753" i="1" s="1"/>
  <c r="O1032" i="1"/>
  <c r="O312" i="1"/>
  <c r="P312" i="1" s="1"/>
  <c r="O318" i="1"/>
  <c r="P318" i="1" s="1"/>
  <c r="O556" i="1"/>
  <c r="P556" i="1" s="1"/>
  <c r="O738" i="1"/>
  <c r="O788" i="1"/>
  <c r="P788" i="1" s="1"/>
  <c r="O991" i="1"/>
  <c r="P991" i="1" s="1"/>
  <c r="O270" i="1"/>
  <c r="O515" i="1"/>
  <c r="O793" i="1"/>
  <c r="P793" i="1" s="1"/>
  <c r="O984" i="1"/>
  <c r="P984" i="1" s="1"/>
  <c r="P976" i="1"/>
  <c r="P738" i="1"/>
  <c r="P550" i="1"/>
  <c r="P500" i="1"/>
  <c r="P270" i="1"/>
  <c r="P1032" i="1"/>
  <c r="P555" i="1"/>
  <c r="P515" i="1"/>
  <c r="P508" i="1"/>
  <c r="P262" i="1"/>
  <c r="P11" i="1"/>
  <c r="I13" i="3"/>
  <c r="I12" i="3"/>
  <c r="I11" i="3"/>
  <c r="F301" i="3" l="1"/>
  <c r="H301" i="3" s="1"/>
  <c r="F339" i="3"/>
  <c r="H339" i="3" s="1"/>
  <c r="F524" i="3"/>
  <c r="H524" i="3" s="1"/>
  <c r="F594" i="3"/>
  <c r="H594" i="3" s="1"/>
  <c r="F762" i="3"/>
  <c r="H762" i="3" s="1"/>
  <c r="F1024" i="3"/>
  <c r="H1024" i="3" s="1"/>
  <c r="F1042" i="3"/>
  <c r="H1042" i="3" s="1"/>
  <c r="F1076" i="3"/>
  <c r="H1076" i="3" s="1"/>
  <c r="F286" i="3"/>
  <c r="H286" i="3" s="1"/>
  <c r="F353" i="3"/>
  <c r="H353" i="3" s="1"/>
  <c r="F567" i="3"/>
  <c r="H567" i="3" s="1"/>
  <c r="F777" i="3"/>
  <c r="H777" i="3" s="1"/>
  <c r="F815" i="3"/>
  <c r="H815" i="3" s="1"/>
  <c r="F1011" i="3"/>
  <c r="H1011" i="3" s="1"/>
  <c r="F331" i="3"/>
  <c r="H331" i="3" s="1"/>
  <c r="F544" i="3"/>
  <c r="H544" i="3" s="1"/>
  <c r="F576" i="3"/>
  <c r="H576" i="3" s="1"/>
  <c r="F784" i="3"/>
  <c r="H784" i="3" s="1"/>
  <c r="F816" i="3"/>
  <c r="H816" i="3" s="1"/>
  <c r="F1000" i="3"/>
  <c r="H1000" i="3" s="1"/>
  <c r="F1055" i="3"/>
  <c r="H1055" i="3" s="1"/>
  <c r="F308" i="3"/>
  <c r="H308" i="3" s="1"/>
  <c r="F340" i="3"/>
  <c r="H340" i="3" s="1"/>
  <c r="F537" i="3"/>
  <c r="H537" i="3" s="1"/>
  <c r="F578" i="3"/>
  <c r="H578" i="3" s="1"/>
  <c r="F808" i="3"/>
  <c r="H808" i="3" s="1"/>
  <c r="F836" i="3"/>
  <c r="H836" i="3" s="1"/>
  <c r="F1053" i="3"/>
  <c r="H1053" i="3" s="1"/>
  <c r="K10" i="3"/>
  <c r="M10" i="3" s="1"/>
  <c r="P148" i="1" l="1"/>
  <c r="P139" i="1"/>
  <c r="P136" i="1"/>
  <c r="P98" i="1"/>
  <c r="P99" i="1"/>
  <c r="P100" i="1"/>
  <c r="P1057" i="1"/>
  <c r="P819" i="1"/>
  <c r="P581" i="1"/>
  <c r="P343" i="1"/>
  <c r="J23" i="3"/>
  <c r="I23" i="3"/>
  <c r="P102" i="1"/>
  <c r="P26" i="1" l="1"/>
  <c r="P50" i="1"/>
  <c r="P34" i="1"/>
  <c r="P28" i="1"/>
  <c r="P16" i="1"/>
  <c r="P246" i="1"/>
  <c r="P232" i="1"/>
  <c r="P230" i="1"/>
  <c r="P228" i="1"/>
  <c r="P229" i="1"/>
  <c r="P231" i="1"/>
  <c r="P227" i="1"/>
  <c r="P72" i="1"/>
  <c r="P128" i="1"/>
  <c r="P10" i="1"/>
  <c r="P81" i="1"/>
  <c r="P84" i="1"/>
  <c r="P126" i="1"/>
  <c r="P171" i="1"/>
  <c r="P170" i="1"/>
  <c r="P166" i="1"/>
  <c r="P147" i="1"/>
  <c r="P130" i="1"/>
  <c r="P132" i="1"/>
  <c r="P131" i="1"/>
  <c r="P90" i="1"/>
  <c r="P109" i="1"/>
  <c r="P92" i="1"/>
  <c r="P159" i="1"/>
  <c r="P89" i="1"/>
  <c r="P87" i="1"/>
  <c r="P97" i="1"/>
  <c r="P111" i="1"/>
  <c r="P125" i="1"/>
  <c r="P117" i="1"/>
  <c r="P119" i="1"/>
  <c r="P122" i="1"/>
  <c r="P107" i="1"/>
  <c r="P108" i="1"/>
  <c r="P106" i="1"/>
  <c r="P104" i="1"/>
  <c r="P105" i="1"/>
  <c r="P101" i="1"/>
  <c r="P93" i="1"/>
  <c r="P91" i="1"/>
  <c r="P83" i="1"/>
  <c r="P45" i="1"/>
  <c r="P49" i="1"/>
  <c r="P19" i="1"/>
  <c r="P8" i="1"/>
  <c r="P71" i="1"/>
  <c r="P65" i="1"/>
  <c r="P64" i="1"/>
  <c r="P59" i="1"/>
  <c r="P68" i="1"/>
  <c r="P56" i="1"/>
  <c r="P54" i="1"/>
  <c r="P55" i="1"/>
  <c r="P53" i="1"/>
  <c r="P66" i="1"/>
  <c r="P69" i="1"/>
  <c r="P63" i="1"/>
  <c r="P67" i="1"/>
  <c r="P52" i="1"/>
  <c r="P60" i="1"/>
  <c r="P51" i="1"/>
  <c r="P61" i="1"/>
  <c r="P47" i="1"/>
  <c r="P43" i="1"/>
  <c r="P44" i="1"/>
  <c r="P48" i="1"/>
  <c r="P13" i="1"/>
  <c r="P23" i="1"/>
  <c r="P22" i="1"/>
  <c r="P21" i="1"/>
  <c r="P20" i="1"/>
  <c r="P17" i="1"/>
  <c r="P15" i="1"/>
  <c r="P42" i="1"/>
  <c r="P18" i="1"/>
  <c r="P14" i="1"/>
  <c r="P39" i="1"/>
  <c r="P25" i="1"/>
  <c r="F471" i="3"/>
  <c r="H471" i="3" s="1"/>
  <c r="F718" i="3"/>
  <c r="H718" i="3" s="1"/>
  <c r="F1191" i="3"/>
  <c r="H1191" i="3" s="1"/>
  <c r="P1135" i="1"/>
  <c r="P32" i="1"/>
  <c r="P33" i="1"/>
  <c r="P31" i="1"/>
  <c r="P30" i="1"/>
  <c r="P1124" i="1"/>
  <c r="P1113" i="1"/>
  <c r="P1128" i="1"/>
  <c r="P1111" i="1"/>
  <c r="P1041" i="1"/>
  <c r="P1129" i="1"/>
  <c r="P1125" i="1"/>
  <c r="P1127" i="1"/>
  <c r="P1123" i="1"/>
  <c r="P1151" i="1"/>
  <c r="P1146" i="1"/>
  <c r="P1173" i="1"/>
  <c r="P1171" i="1"/>
  <c r="P1169" i="1"/>
  <c r="P1167" i="1"/>
  <c r="P1165" i="1"/>
  <c r="P1163" i="1"/>
  <c r="P1161" i="1"/>
  <c r="P1159" i="1"/>
  <c r="P1157" i="1"/>
  <c r="P1155" i="1"/>
  <c r="P1156" i="1"/>
  <c r="P1162" i="1"/>
  <c r="P1166" i="1"/>
  <c r="P1170" i="1"/>
  <c r="P1152" i="1"/>
  <c r="P1154" i="1"/>
  <c r="P1158" i="1"/>
  <c r="P1164" i="1"/>
  <c r="P1168" i="1"/>
  <c r="P1172" i="1"/>
  <c r="P1028" i="1"/>
  <c r="P962" i="1"/>
  <c r="P1107" i="1"/>
  <c r="P1105" i="1"/>
  <c r="P1103" i="1"/>
  <c r="P1100" i="1"/>
  <c r="P1099" i="1"/>
  <c r="P1095" i="1"/>
  <c r="P1093" i="1"/>
  <c r="P1091" i="1"/>
  <c r="P1022" i="1"/>
  <c r="P1020" i="1"/>
  <c r="P1018" i="1"/>
  <c r="P1014" i="1"/>
  <c r="P990" i="1"/>
  <c r="P988" i="1"/>
  <c r="P986" i="1"/>
  <c r="P965" i="1"/>
  <c r="P994" i="1"/>
  <c r="P992" i="1"/>
  <c r="P963" i="1"/>
  <c r="P961" i="1"/>
  <c r="P993" i="1"/>
  <c r="P1025" i="1"/>
  <c r="P987" i="1"/>
  <c r="P1017" i="1"/>
  <c r="P1021" i="1"/>
  <c r="P1090" i="1"/>
  <c r="P1094" i="1"/>
  <c r="P1104" i="1"/>
  <c r="P1108" i="1"/>
  <c r="P995" i="1"/>
  <c r="P989" i="1"/>
  <c r="P1019" i="1"/>
  <c r="P1023" i="1"/>
  <c r="P1092" i="1"/>
  <c r="P1098" i="1"/>
  <c r="P1106" i="1"/>
  <c r="P1190" i="1"/>
  <c r="P1188" i="1"/>
  <c r="P1186" i="1"/>
  <c r="P1184" i="1"/>
  <c r="P1182" i="1"/>
  <c r="P1180" i="1"/>
  <c r="P1179" i="1"/>
  <c r="P1183" i="1"/>
  <c r="P1187" i="1"/>
  <c r="P1181" i="1"/>
  <c r="P1185" i="1"/>
  <c r="P934" i="1"/>
  <c r="P932" i="1"/>
  <c r="P930" i="1"/>
  <c r="P928" i="1"/>
  <c r="P926" i="1"/>
  <c r="P924" i="1"/>
  <c r="P920" i="1"/>
  <c r="P918" i="1"/>
  <c r="P916" i="1"/>
  <c r="P908" i="1"/>
  <c r="P923" i="1"/>
  <c r="P927" i="1"/>
  <c r="P931" i="1"/>
  <c r="P935" i="1"/>
  <c r="P913" i="1"/>
  <c r="P919" i="1"/>
  <c r="P914" i="1"/>
  <c r="P925" i="1"/>
  <c r="P929" i="1"/>
  <c r="P933" i="1"/>
  <c r="P917" i="1"/>
  <c r="P921" i="1"/>
  <c r="P865" i="1"/>
  <c r="P862" i="1"/>
  <c r="P860" i="1"/>
  <c r="P856" i="1"/>
  <c r="P854" i="1"/>
  <c r="P852" i="1"/>
  <c r="P784" i="1"/>
  <c r="P782" i="1"/>
  <c r="P780" i="1"/>
  <c r="P776" i="1"/>
  <c r="P752" i="1"/>
  <c r="P790" i="1"/>
  <c r="P750" i="1"/>
  <c r="P748" i="1"/>
  <c r="P727" i="1"/>
  <c r="P725" i="1"/>
  <c r="P723" i="1"/>
  <c r="P724" i="1"/>
  <c r="P749" i="1"/>
  <c r="P756" i="1"/>
  <c r="P781" i="1"/>
  <c r="P785" i="1"/>
  <c r="P855" i="1"/>
  <c r="P751" i="1"/>
  <c r="P757" i="1"/>
  <c r="P861" i="1"/>
  <c r="P869" i="1"/>
  <c r="P868" i="1"/>
  <c r="P754" i="1"/>
  <c r="P779" i="1"/>
  <c r="P783" i="1"/>
  <c r="P853" i="1"/>
  <c r="P857" i="1"/>
  <c r="P755" i="1"/>
  <c r="P787" i="1"/>
  <c r="P867" i="1"/>
  <c r="P866" i="1"/>
  <c r="P870" i="1"/>
  <c r="P873" i="1"/>
  <c r="P803" i="1"/>
  <c r="P885" i="1"/>
  <c r="P889" i="1"/>
  <c r="P886" i="1"/>
  <c r="P875" i="1"/>
  <c r="P887" i="1"/>
  <c r="P891" i="1"/>
  <c r="P890" i="1"/>
  <c r="P659" i="1"/>
  <c r="P897" i="1"/>
  <c r="P949" i="1"/>
  <c r="P947" i="1"/>
  <c r="P945" i="1"/>
  <c r="P943" i="1"/>
  <c r="P941" i="1"/>
  <c r="P944" i="1"/>
  <c r="P948" i="1"/>
  <c r="P952" i="1"/>
  <c r="P942" i="1"/>
  <c r="P946" i="1"/>
  <c r="P950" i="1"/>
  <c r="P648" i="1"/>
  <c r="P637" i="1"/>
  <c r="P652" i="1"/>
  <c r="P635" i="1"/>
  <c r="P565" i="1"/>
  <c r="P651" i="1"/>
  <c r="P647" i="1"/>
  <c r="P653" i="1"/>
  <c r="P649" i="1"/>
  <c r="P675" i="1"/>
  <c r="P670" i="1"/>
  <c r="P697" i="1"/>
  <c r="P695" i="1"/>
  <c r="P693" i="1"/>
  <c r="P691" i="1"/>
  <c r="P689" i="1"/>
  <c r="P687" i="1"/>
  <c r="P685" i="1"/>
  <c r="P683" i="1"/>
  <c r="P681" i="1"/>
  <c r="P679" i="1"/>
  <c r="P678" i="1"/>
  <c r="P682" i="1"/>
  <c r="P688" i="1"/>
  <c r="P692" i="1"/>
  <c r="P696" i="1"/>
  <c r="P680" i="1"/>
  <c r="P686" i="1"/>
  <c r="P690" i="1"/>
  <c r="P694" i="1"/>
  <c r="P676" i="1"/>
  <c r="P552" i="1"/>
  <c r="P486" i="1"/>
  <c r="P631" i="1"/>
  <c r="P629" i="1"/>
  <c r="P627" i="1"/>
  <c r="P624" i="1"/>
  <c r="P623" i="1"/>
  <c r="P619" i="1"/>
  <c r="P617" i="1"/>
  <c r="P615" i="1"/>
  <c r="P518" i="1"/>
  <c r="P516" i="1"/>
  <c r="P487" i="1"/>
  <c r="P485" i="1"/>
  <c r="P546" i="1"/>
  <c r="P544" i="1"/>
  <c r="P542" i="1"/>
  <c r="P538" i="1"/>
  <c r="P514" i="1"/>
  <c r="P512" i="1"/>
  <c r="P510" i="1"/>
  <c r="P489" i="1"/>
  <c r="P511" i="1"/>
  <c r="P541" i="1"/>
  <c r="P545" i="1"/>
  <c r="P517" i="1"/>
  <c r="P549" i="1"/>
  <c r="P616" i="1"/>
  <c r="P622" i="1"/>
  <c r="P630" i="1"/>
  <c r="P513" i="1"/>
  <c r="P543" i="1"/>
  <c r="P547" i="1"/>
  <c r="P519" i="1"/>
  <c r="P614" i="1"/>
  <c r="P618" i="1"/>
  <c r="P628" i="1"/>
  <c r="P632" i="1"/>
  <c r="P714" i="1"/>
  <c r="P712" i="1"/>
  <c r="P710" i="1"/>
  <c r="P708" i="1"/>
  <c r="P706" i="1"/>
  <c r="P704" i="1"/>
  <c r="P705" i="1"/>
  <c r="P709" i="1"/>
  <c r="P703" i="1"/>
  <c r="P707" i="1"/>
  <c r="P711" i="1"/>
  <c r="P410" i="1"/>
  <c r="P399" i="1"/>
  <c r="P414" i="1"/>
  <c r="P397" i="1"/>
  <c r="P327" i="1"/>
  <c r="P413" i="1"/>
  <c r="P409" i="1"/>
  <c r="P415" i="1"/>
  <c r="P411" i="1"/>
  <c r="P437" i="1"/>
  <c r="P432" i="1"/>
  <c r="P459" i="1"/>
  <c r="P457" i="1"/>
  <c r="P455" i="1"/>
  <c r="P453" i="1"/>
  <c r="P451" i="1"/>
  <c r="P449" i="1"/>
  <c r="P447" i="1"/>
  <c r="P445" i="1"/>
  <c r="P443" i="1"/>
  <c r="P441" i="1"/>
  <c r="P440" i="1"/>
  <c r="P444" i="1"/>
  <c r="P450" i="1"/>
  <c r="P454" i="1"/>
  <c r="P458" i="1"/>
  <c r="P442" i="1"/>
  <c r="P448" i="1"/>
  <c r="P452" i="1"/>
  <c r="P456" i="1"/>
  <c r="P438" i="1"/>
  <c r="P314" i="1"/>
  <c r="P248" i="1"/>
  <c r="P393" i="1"/>
  <c r="P391" i="1"/>
  <c r="P389" i="1"/>
  <c r="P386" i="1"/>
  <c r="P385" i="1"/>
  <c r="P381" i="1"/>
  <c r="P379" i="1"/>
  <c r="P377" i="1"/>
  <c r="P308" i="1"/>
  <c r="P280" i="1"/>
  <c r="P278" i="1"/>
  <c r="P249" i="1"/>
  <c r="P247" i="1"/>
  <c r="P306" i="1"/>
  <c r="P304" i="1"/>
  <c r="P300" i="1"/>
  <c r="P276" i="1"/>
  <c r="P274" i="1"/>
  <c r="P272" i="1"/>
  <c r="P251" i="1"/>
  <c r="P273" i="1"/>
  <c r="P303" i="1"/>
  <c r="P307" i="1"/>
  <c r="P279" i="1"/>
  <c r="P309" i="1"/>
  <c r="P378" i="1"/>
  <c r="P384" i="1"/>
  <c r="P392" i="1"/>
  <c r="P275" i="1"/>
  <c r="P305" i="1"/>
  <c r="P311" i="1"/>
  <c r="P281" i="1"/>
  <c r="P376" i="1"/>
  <c r="P380" i="1"/>
  <c r="P390" i="1"/>
  <c r="P394" i="1"/>
  <c r="P421" i="1"/>
  <c r="P476" i="1"/>
  <c r="P474" i="1"/>
  <c r="P472" i="1"/>
  <c r="P470" i="1"/>
  <c r="P468" i="1"/>
  <c r="P466" i="1"/>
  <c r="P467" i="1"/>
  <c r="P471" i="1"/>
  <c r="P465" i="1"/>
  <c r="P469" i="1"/>
  <c r="P473" i="1"/>
  <c r="P9" i="1"/>
  <c r="P7" i="1"/>
  <c r="P6" i="1"/>
  <c r="P4" i="1"/>
  <c r="K23" i="3"/>
  <c r="M23" i="3" s="1"/>
  <c r="O10" i="3" s="1"/>
  <c r="P5" i="1" l="1"/>
  <c r="P29" i="1"/>
  <c r="P24" i="1"/>
  <c r="P27" i="1"/>
  <c r="P46" i="1"/>
  <c r="P57" i="1"/>
  <c r="P77" i="1"/>
  <c r="P88" i="1"/>
  <c r="P85" i="1"/>
  <c r="P157" i="1"/>
  <c r="P164" i="1"/>
  <c r="P40" i="1"/>
  <c r="P58" i="1"/>
  <c r="P62" i="1"/>
  <c r="P38" i="1"/>
  <c r="P94" i="1"/>
  <c r="P110" i="1"/>
  <c r="P158" i="1"/>
  <c r="P165" i="1"/>
  <c r="P1047" i="1"/>
  <c r="P809" i="1"/>
  <c r="P333" i="1"/>
  <c r="P571" i="1"/>
  <c r="F1114" i="3"/>
  <c r="H1114" i="3" s="1"/>
  <c r="F1148" i="3"/>
  <c r="H1148" i="3" s="1"/>
  <c r="F1117" i="3"/>
  <c r="H1117" i="3" s="1"/>
  <c r="F1149" i="3"/>
  <c r="H1149" i="3" s="1"/>
  <c r="F400" i="3"/>
  <c r="H400" i="3" s="1"/>
  <c r="F404" i="3"/>
  <c r="H404" i="3" s="1"/>
  <c r="F431" i="3"/>
  <c r="H431" i="3" s="1"/>
  <c r="F446" i="3"/>
  <c r="H446" i="3" s="1"/>
  <c r="F636" i="3"/>
  <c r="H636" i="3" s="1"/>
  <c r="F643" i="3"/>
  <c r="H643" i="3" s="1"/>
  <c r="F666" i="3"/>
  <c r="H666" i="3" s="1"/>
  <c r="F641" i="3"/>
  <c r="H641" i="3" s="1"/>
  <c r="F905" i="3"/>
  <c r="H905" i="3" s="1"/>
  <c r="F882" i="3"/>
  <c r="H882" i="3" s="1"/>
  <c r="F924" i="3"/>
  <c r="H924" i="3" s="1"/>
  <c r="F880" i="3"/>
  <c r="H880" i="3" s="1"/>
  <c r="F910" i="3"/>
  <c r="H910" i="3" s="1"/>
  <c r="F402" i="3"/>
  <c r="H402" i="3" s="1"/>
  <c r="F427" i="3"/>
  <c r="H427" i="3" s="1"/>
  <c r="F397" i="3"/>
  <c r="H397" i="3" s="1"/>
  <c r="F685" i="3"/>
  <c r="H685" i="3" s="1"/>
  <c r="F671" i="3"/>
  <c r="H671" i="3" s="1"/>
  <c r="F909" i="3"/>
  <c r="H909" i="3" s="1"/>
  <c r="F878" i="3"/>
  <c r="H878" i="3" s="1"/>
  <c r="F1121" i="3"/>
  <c r="H1121" i="3" s="1"/>
  <c r="F1119" i="3"/>
  <c r="H1119" i="3" s="1"/>
  <c r="F419" i="3"/>
  <c r="H419" i="3" s="1"/>
  <c r="F416" i="3"/>
  <c r="H416" i="3" s="1"/>
  <c r="F349" i="3"/>
  <c r="H349" i="3" s="1"/>
  <c r="F407" i="3"/>
  <c r="H407" i="3" s="1"/>
  <c r="F653" i="3"/>
  <c r="H653" i="3" s="1"/>
  <c r="F587" i="3"/>
  <c r="H587" i="3" s="1"/>
  <c r="F655" i="3"/>
  <c r="H655" i="3" s="1"/>
  <c r="F892" i="3"/>
  <c r="H892" i="3" s="1"/>
  <c r="F872" i="3"/>
  <c r="H872" i="3" s="1"/>
  <c r="F825" i="3"/>
  <c r="H825" i="3" s="1"/>
  <c r="F1124" i="3"/>
  <c r="H1124" i="3" s="1"/>
  <c r="F1131" i="3"/>
  <c r="H1131" i="3" s="1"/>
  <c r="F1063" i="3"/>
  <c r="H1063" i="3" s="1"/>
  <c r="F1129" i="3"/>
  <c r="H1129" i="3" s="1"/>
  <c r="F1111" i="3"/>
  <c r="H1111" i="3" s="1"/>
  <c r="F412" i="3"/>
  <c r="H412" i="3" s="1"/>
  <c r="F460" i="3"/>
  <c r="H460" i="3" s="1"/>
  <c r="F646" i="3"/>
  <c r="H646" i="3" s="1"/>
  <c r="F894" i="3"/>
  <c r="H894" i="3" s="1"/>
  <c r="F938" i="3"/>
  <c r="H938" i="3" s="1"/>
  <c r="F890" i="3"/>
  <c r="H890" i="3" s="1"/>
  <c r="F935" i="3"/>
  <c r="H935" i="3" s="1"/>
  <c r="F1172" i="3"/>
  <c r="H1172" i="3" s="1"/>
  <c r="F423" i="3"/>
  <c r="H423" i="3" s="1"/>
  <c r="F403" i="3"/>
  <c r="H403" i="3" s="1"/>
  <c r="F411" i="3"/>
  <c r="H411" i="3" s="1"/>
  <c r="F413" i="3"/>
  <c r="H413" i="3" s="1"/>
  <c r="F421" i="3"/>
  <c r="H421" i="3" s="1"/>
  <c r="F435" i="3"/>
  <c r="H435" i="3" s="1"/>
  <c r="F452" i="3"/>
  <c r="H452" i="3" s="1"/>
  <c r="F505" i="3"/>
  <c r="H505" i="3" s="1"/>
  <c r="F328" i="3"/>
  <c r="H328" i="3" s="1"/>
  <c r="F284" i="3"/>
  <c r="H284" i="3" s="1"/>
  <c r="F388" i="3"/>
  <c r="H388" i="3" s="1"/>
  <c r="F325" i="3"/>
  <c r="H325" i="3" s="1"/>
  <c r="F322" i="3"/>
  <c r="H322" i="3" s="1"/>
  <c r="F280" i="3"/>
  <c r="H280" i="3" s="1"/>
  <c r="F281" i="3"/>
  <c r="H281" i="3" s="1"/>
  <c r="F285" i="3"/>
  <c r="H285" i="3" s="1"/>
  <c r="F319" i="3"/>
  <c r="H319" i="3" s="1"/>
  <c r="F288" i="3"/>
  <c r="H288" i="3" s="1"/>
  <c r="F389" i="3"/>
  <c r="H389" i="3" s="1"/>
  <c r="F376" i="3"/>
  <c r="H376" i="3" s="1"/>
  <c r="F384" i="3"/>
  <c r="H384" i="3" s="1"/>
  <c r="F405" i="3"/>
  <c r="H405" i="3" s="1"/>
  <c r="F456" i="3"/>
  <c r="H456" i="3" s="1"/>
  <c r="F336" i="3"/>
  <c r="H336" i="3" s="1"/>
  <c r="F660" i="3"/>
  <c r="H660" i="3" s="1"/>
  <c r="F635" i="3"/>
  <c r="H635" i="3" s="1"/>
  <c r="F647" i="3"/>
  <c r="H647" i="3" s="1"/>
  <c r="F650" i="3"/>
  <c r="H650" i="3" s="1"/>
  <c r="F659" i="3"/>
  <c r="H659" i="3" s="1"/>
  <c r="F667" i="3"/>
  <c r="H667" i="3" s="1"/>
  <c r="F644" i="3"/>
  <c r="H644" i="3" s="1"/>
  <c r="F743" i="3"/>
  <c r="H743" i="3" s="1"/>
  <c r="F573" i="3"/>
  <c r="H573" i="3" s="1"/>
  <c r="F522" i="3"/>
  <c r="H522" i="3" s="1"/>
  <c r="F626" i="3"/>
  <c r="H626" i="3" s="1"/>
  <c r="F569" i="3"/>
  <c r="H569" i="3" s="1"/>
  <c r="F559" i="3"/>
  <c r="H559" i="3" s="1"/>
  <c r="F520" i="3"/>
  <c r="H520" i="3" s="1"/>
  <c r="F523" i="3"/>
  <c r="H523" i="3" s="1"/>
  <c r="F562" i="3"/>
  <c r="H562" i="3" s="1"/>
  <c r="F561" i="3"/>
  <c r="H561" i="3" s="1"/>
  <c r="F525" i="3"/>
  <c r="H525" i="3" s="1"/>
  <c r="F744" i="3"/>
  <c r="H744" i="3" s="1"/>
  <c r="F613" i="3"/>
  <c r="H613" i="3" s="1"/>
  <c r="F624" i="3"/>
  <c r="H624" i="3" s="1"/>
  <c r="F648" i="3"/>
  <c r="H648" i="3" s="1"/>
  <c r="F693" i="3"/>
  <c r="H693" i="3" s="1"/>
  <c r="F555" i="3"/>
  <c r="H555" i="3" s="1"/>
  <c r="F899" i="3"/>
  <c r="H899" i="3" s="1"/>
  <c r="F874" i="3"/>
  <c r="H874" i="3" s="1"/>
  <c r="F896" i="3"/>
  <c r="H896" i="3" s="1"/>
  <c r="F926" i="3"/>
  <c r="H926" i="3" s="1"/>
  <c r="F889" i="3"/>
  <c r="H889" i="3" s="1"/>
  <c r="F898" i="3"/>
  <c r="H898" i="3" s="1"/>
  <c r="F887" i="3"/>
  <c r="H887" i="3" s="1"/>
  <c r="F803" i="3"/>
  <c r="H803" i="3" s="1"/>
  <c r="F861" i="3"/>
  <c r="H861" i="3" s="1"/>
  <c r="F799" i="3"/>
  <c r="H799" i="3" s="1"/>
  <c r="F763" i="3"/>
  <c r="H763" i="3" s="1"/>
  <c r="F931" i="3"/>
  <c r="H931" i="3" s="1"/>
  <c r="F765" i="3"/>
  <c r="H765" i="3" s="1"/>
  <c r="F867" i="3"/>
  <c r="H867" i="3" s="1"/>
  <c r="F801" i="3"/>
  <c r="H801" i="3" s="1"/>
  <c r="F786" i="3"/>
  <c r="H786" i="3" s="1"/>
  <c r="F809" i="3"/>
  <c r="H809" i="3" s="1"/>
  <c r="F811" i="3"/>
  <c r="H811" i="3" s="1"/>
  <c r="F797" i="3"/>
  <c r="H797" i="3" s="1"/>
  <c r="F984" i="3"/>
  <c r="H984" i="3" s="1"/>
  <c r="F843" i="3"/>
  <c r="H843" i="3" s="1"/>
  <c r="F1130" i="3"/>
  <c r="H1130" i="3" s="1"/>
  <c r="F1135" i="3"/>
  <c r="H1135" i="3" s="1"/>
  <c r="F1085" i="3"/>
  <c r="H1085" i="3" s="1"/>
  <c r="F1120" i="3"/>
  <c r="H1120" i="3" s="1"/>
  <c r="F1132" i="3"/>
  <c r="H1132" i="3" s="1"/>
  <c r="F1140" i="3"/>
  <c r="H1140" i="3" s="1"/>
  <c r="F1093" i="3"/>
  <c r="H1093" i="3" s="1"/>
  <c r="F1037" i="3"/>
  <c r="H1037" i="3" s="1"/>
  <c r="F998" i="3"/>
  <c r="H998" i="3" s="1"/>
  <c r="F1170" i="3"/>
  <c r="H1170" i="3" s="1"/>
  <c r="F1106" i="3"/>
  <c r="H1106" i="3" s="1"/>
  <c r="F1036" i="3"/>
  <c r="H1036" i="3" s="1"/>
  <c r="F1025" i="3"/>
  <c r="H1025" i="3" s="1"/>
  <c r="F1002" i="3"/>
  <c r="H1002" i="3" s="1"/>
  <c r="F1001" i="3"/>
  <c r="H1001" i="3" s="1"/>
  <c r="F1035" i="3"/>
  <c r="H1035" i="3" s="1"/>
  <c r="F1040" i="3"/>
  <c r="H1040" i="3" s="1"/>
  <c r="F1223" i="3"/>
  <c r="H1223" i="3" s="1"/>
  <c r="F1082" i="3"/>
  <c r="H1082" i="3" s="1"/>
  <c r="F1104" i="3"/>
  <c r="H1104" i="3" s="1"/>
  <c r="F1101" i="3"/>
  <c r="H1101" i="3" s="1"/>
  <c r="F1169" i="3"/>
  <c r="H1169" i="3" s="1"/>
  <c r="F1045" i="3"/>
  <c r="H1045" i="3" s="1"/>
  <c r="F415" i="3"/>
  <c r="H415" i="3" s="1"/>
  <c r="F420" i="3"/>
  <c r="H420" i="3" s="1"/>
  <c r="F408" i="3"/>
  <c r="H408" i="3" s="1"/>
  <c r="F418" i="3"/>
  <c r="H418" i="3" s="1"/>
  <c r="F425" i="3"/>
  <c r="H425" i="3" s="1"/>
  <c r="F455" i="3"/>
  <c r="H455" i="3" s="1"/>
  <c r="F374" i="3"/>
  <c r="H374" i="3" s="1"/>
  <c r="F289" i="3"/>
  <c r="H289" i="3" s="1"/>
  <c r="F321" i="3"/>
  <c r="H321" i="3" s="1"/>
  <c r="F454" i="3"/>
  <c r="H454" i="3" s="1"/>
  <c r="F365" i="3"/>
  <c r="H365" i="3" s="1"/>
  <c r="F287" i="3"/>
  <c r="H287" i="3" s="1"/>
  <c r="F323" i="3"/>
  <c r="H323" i="3" s="1"/>
  <c r="F283" i="3"/>
  <c r="H283" i="3" s="1"/>
  <c r="F335" i="3"/>
  <c r="H335" i="3" s="1"/>
  <c r="F320" i="3"/>
  <c r="H320" i="3" s="1"/>
  <c r="F282" i="3"/>
  <c r="H282" i="3" s="1"/>
  <c r="F334" i="3"/>
  <c r="H334" i="3" s="1"/>
  <c r="F383" i="3"/>
  <c r="H383" i="3" s="1"/>
  <c r="F385" i="3"/>
  <c r="H385" i="3" s="1"/>
  <c r="F453" i="3"/>
  <c r="H453" i="3" s="1"/>
  <c r="F652" i="3"/>
  <c r="H652" i="3" s="1"/>
  <c r="F657" i="3"/>
  <c r="H657" i="3" s="1"/>
  <c r="F642" i="3"/>
  <c r="H642" i="3" s="1"/>
  <c r="F654" i="3"/>
  <c r="H654" i="3" s="1"/>
  <c r="F662" i="3"/>
  <c r="H662" i="3" s="1"/>
  <c r="F695" i="3"/>
  <c r="H695" i="3" s="1"/>
  <c r="F622" i="3"/>
  <c r="H622" i="3" s="1"/>
  <c r="F527" i="3"/>
  <c r="H527" i="3" s="1"/>
  <c r="F558" i="3"/>
  <c r="H558" i="3" s="1"/>
  <c r="F692" i="3"/>
  <c r="H692" i="3" s="1"/>
  <c r="F628" i="3"/>
  <c r="H628" i="3" s="1"/>
  <c r="F521" i="3"/>
  <c r="H521" i="3" s="1"/>
  <c r="F563" i="3"/>
  <c r="H563" i="3" s="1"/>
  <c r="F511" i="3"/>
  <c r="H511" i="3" s="1"/>
  <c r="F519" i="3"/>
  <c r="H519" i="3" s="1"/>
  <c r="F568" i="3"/>
  <c r="H568" i="3" s="1"/>
  <c r="F560" i="3"/>
  <c r="H560" i="3" s="1"/>
  <c r="F526" i="3"/>
  <c r="H526" i="3" s="1"/>
  <c r="F604" i="3"/>
  <c r="H604" i="3" s="1"/>
  <c r="F627" i="3"/>
  <c r="H627" i="3" s="1"/>
  <c r="F691" i="3"/>
  <c r="H691" i="3" s="1"/>
  <c r="F891" i="3"/>
  <c r="H891" i="3" s="1"/>
  <c r="F903" i="3"/>
  <c r="H903" i="3" s="1"/>
  <c r="F886" i="3"/>
  <c r="H886" i="3" s="1"/>
  <c r="F881" i="3"/>
  <c r="H881" i="3" s="1"/>
  <c r="F893" i="3"/>
  <c r="H893" i="3" s="1"/>
  <c r="F932" i="3"/>
  <c r="H932" i="3" s="1"/>
  <c r="F883" i="3"/>
  <c r="H883" i="3" s="1"/>
  <c r="F764" i="3"/>
  <c r="H764" i="3" s="1"/>
  <c r="F982" i="3"/>
  <c r="H982" i="3" s="1"/>
  <c r="F810" i="3"/>
  <c r="H810" i="3" s="1"/>
  <c r="F930" i="3"/>
  <c r="H930" i="3" s="1"/>
  <c r="F865" i="3"/>
  <c r="H865" i="3" s="1"/>
  <c r="F758" i="3"/>
  <c r="H758" i="3" s="1"/>
  <c r="F800" i="3"/>
  <c r="H800" i="3" s="1"/>
  <c r="F760" i="3"/>
  <c r="H760" i="3" s="1"/>
  <c r="F749" i="3"/>
  <c r="H749" i="3" s="1"/>
  <c r="F759" i="3"/>
  <c r="H759" i="3" s="1"/>
  <c r="F761" i="3"/>
  <c r="H761" i="3" s="1"/>
  <c r="F802" i="3"/>
  <c r="H802" i="3" s="1"/>
  <c r="F798" i="3"/>
  <c r="H798" i="3" s="1"/>
  <c r="F983" i="3"/>
  <c r="H983" i="3" s="1"/>
  <c r="F855" i="3"/>
  <c r="H855" i="3" s="1"/>
  <c r="F866" i="3"/>
  <c r="H866" i="3" s="1"/>
  <c r="F845" i="3"/>
  <c r="H845" i="3" s="1"/>
  <c r="F1113" i="3"/>
  <c r="H1113" i="3" s="1"/>
  <c r="F1125" i="3"/>
  <c r="H1125" i="3" s="1"/>
  <c r="F1165" i="3"/>
  <c r="H1165" i="3" s="1"/>
  <c r="F1128" i="3"/>
  <c r="H1128" i="3" s="1"/>
  <c r="F1137" i="3"/>
  <c r="H1137" i="3" s="1"/>
  <c r="F1122" i="3"/>
  <c r="H1122" i="3" s="1"/>
  <c r="F1221" i="3"/>
  <c r="H1221" i="3" s="1"/>
  <c r="F1041" i="3"/>
  <c r="H1041" i="3" s="1"/>
  <c r="F999" i="3"/>
  <c r="H999" i="3" s="1"/>
  <c r="F1084" i="3"/>
  <c r="H1084" i="3" s="1"/>
  <c r="F1225" i="3"/>
  <c r="H1225" i="3" s="1"/>
  <c r="F1052" i="3"/>
  <c r="H1052" i="3" s="1"/>
  <c r="F1051" i="3"/>
  <c r="H1051" i="3" s="1"/>
  <c r="F1003" i="3"/>
  <c r="H1003" i="3" s="1"/>
  <c r="F1022" i="3"/>
  <c r="H1022" i="3" s="1"/>
  <c r="F997" i="3"/>
  <c r="H997" i="3" s="1"/>
  <c r="F1049" i="3"/>
  <c r="H1049" i="3" s="1"/>
  <c r="F1038" i="3"/>
  <c r="H1038" i="3" s="1"/>
  <c r="F1222" i="3"/>
  <c r="H1222" i="3" s="1"/>
  <c r="F1094" i="3"/>
  <c r="H1094" i="3" s="1"/>
  <c r="F1126" i="3"/>
  <c r="H1126" i="3" s="1"/>
  <c r="P1052" i="1"/>
  <c r="P1040" i="1"/>
  <c r="P1048" i="1"/>
  <c r="P964" i="1"/>
  <c r="P810" i="1"/>
  <c r="P814" i="1"/>
  <c r="P802" i="1"/>
  <c r="P726" i="1"/>
  <c r="P576" i="1"/>
  <c r="P564" i="1"/>
  <c r="P572" i="1"/>
  <c r="P488" i="1"/>
  <c r="F510" i="3" s="1"/>
  <c r="H510" i="3" s="1"/>
  <c r="P250" i="1"/>
  <c r="F272" i="3" s="1"/>
  <c r="H272" i="3" s="1"/>
  <c r="P338" i="1"/>
  <c r="P326" i="1"/>
  <c r="P334" i="1"/>
  <c r="F359" i="3" l="1"/>
  <c r="H359" i="3" s="1"/>
  <c r="F1071" i="3"/>
  <c r="H1071" i="3" s="1"/>
  <c r="F834" i="3"/>
  <c r="H834" i="3" s="1"/>
  <c r="F358" i="3"/>
  <c r="H358" i="3" s="1"/>
  <c r="F478" i="3"/>
  <c r="H478" i="3" s="1"/>
  <c r="F586" i="3"/>
  <c r="H586" i="3" s="1"/>
  <c r="F824" i="3"/>
  <c r="H824" i="3" s="1"/>
  <c r="F1062" i="3"/>
  <c r="H1062" i="3" s="1"/>
  <c r="F348" i="3"/>
  <c r="H348" i="3" s="1"/>
  <c r="F598" i="3"/>
  <c r="H598" i="3" s="1"/>
  <c r="F591" i="3"/>
  <c r="H591" i="3" s="1"/>
  <c r="F831" i="3"/>
  <c r="H831" i="3" s="1"/>
  <c r="F1073" i="3"/>
  <c r="H1073" i="3" s="1"/>
  <c r="F1072" i="3"/>
  <c r="H1072" i="3" s="1"/>
  <c r="P808" i="1"/>
  <c r="P1046" i="1"/>
  <c r="P332" i="1"/>
  <c r="P570" i="1"/>
  <c r="F595" i="3" l="1"/>
  <c r="H595" i="3" s="1"/>
  <c r="F1068" i="3"/>
  <c r="H1068" i="3" s="1"/>
  <c r="F832" i="3"/>
  <c r="H832" i="3" s="1"/>
  <c r="P95" i="1" l="1"/>
</calcChain>
</file>

<file path=xl/sharedStrings.xml><?xml version="1.0" encoding="utf-8"?>
<sst xmlns="http://schemas.openxmlformats.org/spreadsheetml/2006/main" count="9571" uniqueCount="691">
  <si>
    <t>N°</t>
  </si>
  <si>
    <t>CODIGO</t>
  </si>
  <si>
    <t>CATEGORÍA GENERAL</t>
  </si>
  <si>
    <t>CLASIFICACIÓN</t>
  </si>
  <si>
    <t>SUB - CATEGORÍA</t>
  </si>
  <si>
    <t>ELEMENTO</t>
  </si>
  <si>
    <t>REGLA LOGICA</t>
  </si>
  <si>
    <t>0 a 1 AÑO</t>
  </si>
  <si>
    <t>1 A 2 AÑOS</t>
  </si>
  <si>
    <t>2 A 3 AÑOS</t>
  </si>
  <si>
    <t>3 A 4 AÑOS</t>
  </si>
  <si>
    <t>4 A 5 AÑOS</t>
  </si>
  <si>
    <t>5 A MENORES DE 6</t>
  </si>
  <si>
    <t>PARA OCULTAR F1</t>
  </si>
  <si>
    <t>PARA OCULTAR REGLA LOGICA</t>
  </si>
  <si>
    <t>TOTAL</t>
  </si>
  <si>
    <t>ASEO</t>
  </si>
  <si>
    <t>LAVADO</t>
  </si>
  <si>
    <t>PLASTICOS</t>
  </si>
  <si>
    <t>PONCHERA LAVANDERÍA</t>
  </si>
  <si>
    <t>LIMPIEZA Y DESINFECCION</t>
  </si>
  <si>
    <t>MANEJO DE RESIDUOS</t>
  </si>
  <si>
    <t>COCINA</t>
  </si>
  <si>
    <t>EQUIPOS</t>
  </si>
  <si>
    <t>EQUIPOS DE COCCION</t>
  </si>
  <si>
    <t xml:space="preserve">ESTUFA INDUSTRIAL 6 PUESTO, PLANCHA Y HORNO A GAS </t>
  </si>
  <si>
    <t>ESTUFA ENANA 1 PUESTO</t>
  </si>
  <si>
    <t>EQUIPOS DE CONSERVACION</t>
  </si>
  <si>
    <t>EQUIPOS DE MEDICION</t>
  </si>
  <si>
    <t>BALANZA PARA ALIMENTOS</t>
  </si>
  <si>
    <t>EQUIPOS DE PROCESAMIENTO</t>
  </si>
  <si>
    <t>PROCESADOR DE ALIMENTOS</t>
  </si>
  <si>
    <t>MENAJE DE COCINA</t>
  </si>
  <si>
    <t>BATERIA DE COCINA</t>
  </si>
  <si>
    <t>OLLA A PRESIÓN DE 10 LITROS</t>
  </si>
  <si>
    <t>OLLA # 20 EN ALUMINIO</t>
  </si>
  <si>
    <t xml:space="preserve">OLLAS # 24 EN ALUMINIO </t>
  </si>
  <si>
    <t>OLLAS # 32 EN ALUMINIO</t>
  </si>
  <si>
    <t>OLLAS # 36 EN ALUMINIO</t>
  </si>
  <si>
    <t>OLLAS # 50 EN ALUMINIO</t>
  </si>
  <si>
    <t>OLLA PARA ZONA DE LACTANCIA</t>
  </si>
  <si>
    <t>CUBERTERIA</t>
  </si>
  <si>
    <t>RECIPIENTES</t>
  </si>
  <si>
    <t>JARRA PLÁSTICA 3 LITROS</t>
  </si>
  <si>
    <t>PONCHERA COCINA</t>
  </si>
  <si>
    <t>UTENSILIOS</t>
  </si>
  <si>
    <t>MOLINILLO DE PLASTICO</t>
  </si>
  <si>
    <t>BANDEJA PARA ZONA DE LACTANCIA</t>
  </si>
  <si>
    <t>TIJERAS PARA COCINA</t>
  </si>
  <si>
    <t>VAJILLA</t>
  </si>
  <si>
    <t>EQUIPO ANTROPOMETRICO</t>
  </si>
  <si>
    <t>BALANZA PARA NIÑOS MAYORES DE DOS AÑOS</t>
  </si>
  <si>
    <t>BALANZA PARA NIÑOS MENORES DE DOS AÑOS</t>
  </si>
  <si>
    <t>INFANTÓMETRO</t>
  </si>
  <si>
    <t>TALLÍMETRO</t>
  </si>
  <si>
    <t>EQUIPOS DE APOYO</t>
  </si>
  <si>
    <t>APOYO AUDIO - VISUAL</t>
  </si>
  <si>
    <t>IMAGEN Y SONIDO</t>
  </si>
  <si>
    <t>APOYO CONFORT TERMICO</t>
  </si>
  <si>
    <t>CONFORT TERMICO</t>
  </si>
  <si>
    <t>APOYO EN LAVADO</t>
  </si>
  <si>
    <t>LENCERIA</t>
  </si>
  <si>
    <t>COLCHONES - COLCHONETAS</t>
  </si>
  <si>
    <t>LENCERIA DE BAÑO</t>
  </si>
  <si>
    <t>TOALLAS</t>
  </si>
  <si>
    <t>LENCERIA DE CAMA</t>
  </si>
  <si>
    <t>COBIJAS</t>
  </si>
  <si>
    <t>SABANAS</t>
  </si>
  <si>
    <t>SÁBANAS PARA CUNAS</t>
  </si>
  <si>
    <t>PROTECTORES</t>
  </si>
  <si>
    <t>BORDE CUNA</t>
  </si>
  <si>
    <t>OTROS</t>
  </si>
  <si>
    <t>HAMACA</t>
  </si>
  <si>
    <t>COJIN DE LACTANCIA MATERNA</t>
  </si>
  <si>
    <t>MOBILIARIO</t>
  </si>
  <si>
    <t>MOBILIARIO AREA EDUCATIVA</t>
  </si>
  <si>
    <t>MADERA</t>
  </si>
  <si>
    <t>PERCHERO</t>
  </si>
  <si>
    <t>CUNA DE MADERA</t>
  </si>
  <si>
    <t>ESTANTE PARA LIBROS</t>
  </si>
  <si>
    <t>MIXTO</t>
  </si>
  <si>
    <t>NIDO</t>
  </si>
  <si>
    <t>BACINILLAS</t>
  </si>
  <si>
    <t>CAMBIADOR</t>
  </si>
  <si>
    <t>MOBILIARIO COCINA</t>
  </si>
  <si>
    <t>METALICOS</t>
  </si>
  <si>
    <t>ESTANTERÍA EN ACERO INOXIDABLE PARA ZONAS HÚMEDAS</t>
  </si>
  <si>
    <t>MESA DE TRABAJO EN ACERO INOXIDABLE</t>
  </si>
  <si>
    <t xml:space="preserve">ESTIBAS PLÁSTICAS </t>
  </si>
  <si>
    <t>MOBILIARIO COMEDOR</t>
  </si>
  <si>
    <t xml:space="preserve">MESA PLÁSTICA INFANTILES TIPO KÍNDER </t>
  </si>
  <si>
    <t>MOBILIARIO ENFERMERIA</t>
  </si>
  <si>
    <t>MOBILIARIO LACTARIO</t>
  </si>
  <si>
    <t>MOBILIARIO OFICINA</t>
  </si>
  <si>
    <t>SILLA INTERLOCUTOR</t>
  </si>
  <si>
    <t>RECURSOS PARA LA EMERGENCIA</t>
  </si>
  <si>
    <t>CONTRA INCENDIOS</t>
  </si>
  <si>
    <t>EXTINTORES</t>
  </si>
  <si>
    <t>PRIMEROS AUXILIOS</t>
  </si>
  <si>
    <t>BOTIQUIN</t>
  </si>
  <si>
    <t>EVACUACION</t>
  </si>
  <si>
    <t>MEGAFONO</t>
  </si>
  <si>
    <t>TABLA ESPINAL PARA EMERGENCIAS</t>
  </si>
  <si>
    <t>LINTERNA</t>
  </si>
  <si>
    <t>CUERDA DE EVACUACIÓN</t>
  </si>
  <si>
    <t>JUEGO DE TARROS EN ACERO INOXIDABLE (ENFERMERÍA)</t>
  </si>
  <si>
    <t>MATERIAL PEDAGÓGICO</t>
  </si>
  <si>
    <t>EXPLORACIÓN CORPORAL</t>
  </si>
  <si>
    <t>Traer elemento cada 20 cupos, si es menor de 20 no traerlo.</t>
  </si>
  <si>
    <t>Traer elemento cada 60 cupos, si es menor de 60 no traerlo.</t>
  </si>
  <si>
    <t>KIT DE TELAS</t>
  </si>
  <si>
    <t>EQUIPO PSICOMOTOR X 92 PIEZAS</t>
  </si>
  <si>
    <t>Traer elemento cada 80 cupos, si es menor de 80 no traerlo.</t>
  </si>
  <si>
    <t>Traer elemento una vez, solo para menores de 80 cupos.</t>
  </si>
  <si>
    <t>PARQUE INFANTIL TIPO A</t>
  </si>
  <si>
    <t>Traer el elemento si se cuenta con area externa de 68 m2, solo una vez</t>
  </si>
  <si>
    <t>PARQUE INFANTIL TIPO B</t>
  </si>
  <si>
    <t>MESA DE LUZ</t>
  </si>
  <si>
    <t>SET MESA DE LUZ</t>
  </si>
  <si>
    <t>MESA DE AGUA Y ARENA</t>
  </si>
  <si>
    <t>CARPA DE PLASTICO PLEGABLE</t>
  </si>
  <si>
    <t>INSTRUMENTOS MUSICALES</t>
  </si>
  <si>
    <t>OCEANO</t>
  </si>
  <si>
    <t>Dos por cada CDI, independiente del numero de cupos</t>
  </si>
  <si>
    <t>JUEGO DE CAMPANAS AFINADAS</t>
  </si>
  <si>
    <t>Uno por cada CDI, independiente del numero de cupos</t>
  </si>
  <si>
    <t>JUEGO SIMBÓLICO Y DE ROLES</t>
  </si>
  <si>
    <t>TEATRINO MODULAR DE PISO</t>
  </si>
  <si>
    <t>Uno por cada 80 cupos, menor de 80 un solo elemento</t>
  </si>
  <si>
    <t>TITERES DE GUANTE - SET ANIMALES DE GRANJA</t>
  </si>
  <si>
    <t>Uno por cada 200 cupos, menor de 200 un solo elemento</t>
  </si>
  <si>
    <t>TITERES DE GUANTE - SET ANIMALES DE LA SELVA</t>
  </si>
  <si>
    <t>TITERES DE GUANTE - SET FAMILIA</t>
  </si>
  <si>
    <t>TITERES DE GUANTE - SET DE ETNIAS COLOMBIANAS</t>
  </si>
  <si>
    <t>TITERES DEDILES - SET PERSONAJES PARA LITERATURA</t>
  </si>
  <si>
    <t>MATERIAL AUDIO-VISUAL</t>
  </si>
  <si>
    <t>GRUPO DE EDAD 0 -1 AÑOS</t>
  </si>
  <si>
    <t>COLCHONETA DE TEXTURAS</t>
  </si>
  <si>
    <t>GUANTE DE TEXTURAS Y ACTIVIDADES</t>
  </si>
  <si>
    <t>KIT DE PERCEPCION PEQUEÑO</t>
  </si>
  <si>
    <t>ESPEJO CUERPO ENTERO</t>
  </si>
  <si>
    <t>TAPETE DE TEXTURAS</t>
  </si>
  <si>
    <t>MOVILES</t>
  </si>
  <si>
    <t>MARACAS PEQUEÑAS</t>
  </si>
  <si>
    <t>PALO DE LLUVIA PEQUEÑO</t>
  </si>
  <si>
    <t>PANDERETA PEQUEÑA</t>
  </si>
  <si>
    <t>TAMBOR PEQUEÑO</t>
  </si>
  <si>
    <t>XILOFONO PEQUEÑO</t>
  </si>
  <si>
    <t xml:space="preserve">RANA </t>
  </si>
  <si>
    <t>DISFRACES DE CAPA</t>
  </si>
  <si>
    <t>PELUCHES</t>
  </si>
  <si>
    <t>RECIPIENTE PARA ENCAJAR FIGURAS</t>
  </si>
  <si>
    <t>JUEGOS DE ARRASTRE</t>
  </si>
  <si>
    <t>JUEGOS DE EMPUJE</t>
  </si>
  <si>
    <t>PAJARO CARPINTERO</t>
  </si>
  <si>
    <t>JUEGO DE CONSTRUCCIÓN</t>
  </si>
  <si>
    <t>ROMPECABEZAS CUBOS EN ESPUMA</t>
  </si>
  <si>
    <t>GRUPO DE EDAD 2 - 3 AÑOS</t>
  </si>
  <si>
    <t>JUEGO DE PESOS</t>
  </si>
  <si>
    <t>SALTARIN PEQUEÑO</t>
  </si>
  <si>
    <t>CUBO DE ACTIVIDADES MULTIPLES</t>
  </si>
  <si>
    <t>CUBO DE ACTIVIDADES DE VESTIR</t>
  </si>
  <si>
    <t>SET DE ENCADENABLES</t>
  </si>
  <si>
    <t>SET DE ENCADENABLES DE GRAN TAMAÑO</t>
  </si>
  <si>
    <t>CAJA CHINA</t>
  </si>
  <si>
    <t>CLAVES</t>
  </si>
  <si>
    <t>FLAUTA DE EMBOLO</t>
  </si>
  <si>
    <t>GÜIRO PEQUEÑO</t>
  </si>
  <si>
    <t>CAMION BLOQUES DE CONTRUCCIÓN</t>
  </si>
  <si>
    <t>JUEGO DE COCINA (ESTUFA, LAVAPLATOS Y NEVERA)</t>
  </si>
  <si>
    <t>KIT DE MEDICO</t>
  </si>
  <si>
    <t>SET DE MERCADO</t>
  </si>
  <si>
    <t>SET BARRILES DE FRUTAS Y VERDURAS</t>
  </si>
  <si>
    <t>CINTURON DE HERRAMIENTAS CON CASCO</t>
  </si>
  <si>
    <t>JUEGO DE GRANJA (CARRETILLA, BALDE, RASTRILLO, PALA Y REGADERA)</t>
  </si>
  <si>
    <t>DISFRACES DE VESTIDO - ANIMALES</t>
  </si>
  <si>
    <t>DISFRACES DE VESTIDO - PROFESIONES</t>
  </si>
  <si>
    <t>JUEGO TIENDA DE MERCADO</t>
  </si>
  <si>
    <t>SET DE EXPERIMENTOS</t>
  </si>
  <si>
    <t>SALTARIN GRANDE</t>
  </si>
  <si>
    <t>ANIMALES PARA ENHEBRAR</t>
  </si>
  <si>
    <t>BLOQUES LOGICOS FIGURAS GEOMETRICAS</t>
  </si>
  <si>
    <t>PESEBRERA CABALLITO DE PALO</t>
  </si>
  <si>
    <t>PANDERO</t>
  </si>
  <si>
    <t>GALLINA</t>
  </si>
  <si>
    <t>MARACATAN</t>
  </si>
  <si>
    <t>ANIMAL ARMABLE</t>
  </si>
  <si>
    <t>KIT DEL EXPLORADOR</t>
  </si>
  <si>
    <t>Regional:</t>
  </si>
  <si>
    <t>Nombre de la Unidad de Servicio (UDS):</t>
  </si>
  <si>
    <t>Atlántico</t>
  </si>
  <si>
    <t>Grupo de edad</t>
  </si>
  <si>
    <t>0 a 1 año</t>
  </si>
  <si>
    <t>1 a 2 años</t>
  </si>
  <si>
    <t>2 a 3 años</t>
  </si>
  <si>
    <t>3 a 4 años</t>
  </si>
  <si>
    <t>4 a 5 años</t>
  </si>
  <si>
    <t>Cupos</t>
  </si>
  <si>
    <t>N° Aulas</t>
  </si>
  <si>
    <t>Tipo de clima:</t>
  </si>
  <si>
    <t>Cálido</t>
  </si>
  <si>
    <t>5 a menores 6 años</t>
  </si>
  <si>
    <t>Total</t>
  </si>
  <si>
    <t>Traer el elemento por numero de aulas</t>
  </si>
  <si>
    <t>Traer elemento por numero de aulas</t>
  </si>
  <si>
    <t>CANTIDAD</t>
  </si>
  <si>
    <t>Subtotal - Aseo</t>
  </si>
  <si>
    <t>Subtotal - Cocina</t>
  </si>
  <si>
    <t>Subtotal - Equipos de apoyo</t>
  </si>
  <si>
    <t>Subtotal - Lenceria</t>
  </si>
  <si>
    <t>Subtotal - Mobiliario</t>
  </si>
  <si>
    <t>Traer elemento por cada 150 m2, si es menos de 50 traer 1</t>
  </si>
  <si>
    <t>ESTUFA INDUSTRIAL 4 PUESTO, PLANCHA Y HORNO A GAS</t>
  </si>
  <si>
    <t>Traer 5 elementos cada 50 cupos, si es menor traer la porporción</t>
  </si>
  <si>
    <t>Traer solo un elemento si hay atención a niños y niñas menores de dos años</t>
  </si>
  <si>
    <t>Traer solo un elemento si el cupo es menor a 300, si es mayor no traerlo</t>
  </si>
  <si>
    <t>NEVERA TIPO BAR (ZONA DE LACTANCIA)</t>
  </si>
  <si>
    <t>Traer dos elementos por cada CDI, independiente del numero de cupos</t>
  </si>
  <si>
    <t>Traer un elemento por cada CDI, independiente del numero de cupos</t>
  </si>
  <si>
    <t>Traer solo un elemento a partir de 400 cupos, si es menor no traerlo</t>
  </si>
  <si>
    <t>Traer dos elementos cada 60 cupos, hasta maximo completar 6 elementos.</t>
  </si>
  <si>
    <t>Traer solo un elemento a partir de 100 cupos, si es menor no traerlo</t>
  </si>
  <si>
    <t>Traer dos elementos cada 60 cupos, hasta maximo completar 4 elementos.</t>
  </si>
  <si>
    <t>Traer elemento por cada niño mayor de 1 año</t>
  </si>
  <si>
    <t>Traer elemento por cada niño menor de 1 año</t>
  </si>
  <si>
    <t>Traer elemento por cada niño mayor de 3 año</t>
  </si>
  <si>
    <t>Traer solo dos elementos por cada CDI, independientemente del numero de cupos</t>
  </si>
  <si>
    <t>Traer solo tres elementos por cada CDI, independientemente del numero de cupos</t>
  </si>
  <si>
    <t>Traer solo tres elementos para CDI mayor a 300 cupos</t>
  </si>
  <si>
    <t>Traer solo quince elementos por cada CDI, independientemente del numero de cupos</t>
  </si>
  <si>
    <t>Traer solo dos elementos, independiente del numero de cupos</t>
  </si>
  <si>
    <t>Traer un elemento por CDI, independiente del numero de cupos</t>
  </si>
  <si>
    <t>Traer elemento proporcional al numero total de cupos</t>
  </si>
  <si>
    <t>Traer elemento proporcional 20% del total de cupos</t>
  </si>
  <si>
    <t xml:space="preserve">Traer tres elementos por cada 100 cupos, hasta maximo completar 12. </t>
  </si>
  <si>
    <t>Traer dos elementos por cada 60 cupos, hasta maximo completar 8.</t>
  </si>
  <si>
    <t xml:space="preserve">Traer dos elementos por cada 60 cupos, hasta maximo completar 8. </t>
  </si>
  <si>
    <t>Traer un elemento por cada 80 cupos, hasta maximo completar 3.</t>
  </si>
  <si>
    <t>Traer dos elementos por cada 60 cupos, hasta maximo completar 6.</t>
  </si>
  <si>
    <t>Traer dos elementos por cada 60 cupos, hasta maximo completar 4.</t>
  </si>
  <si>
    <t xml:space="preserve">Traer dos elementos por cada 60 cupos, hasta maximo completar 4. </t>
  </si>
  <si>
    <t>Traer dos elementos por cada 60 cupos, hasta maximo completar 10.</t>
  </si>
  <si>
    <t xml:space="preserve">Traer un elemento por cada 80 cupos, hasta maximo completar 6. </t>
  </si>
  <si>
    <t>Trer el elemento por numero de aulas mas tres unidades, si el clima es calido</t>
  </si>
  <si>
    <t>Traer elemento 70% de cupos de 0 a 1 año</t>
  </si>
  <si>
    <t>SÁBANAS PARA CAMA APILABLES</t>
  </si>
  <si>
    <t>Traer elemento 30% de cupos de 0 a 1 año, adicionalmente los cupos de 1 a 2 años</t>
  </si>
  <si>
    <t>Traer 3 elementos cada CDI, si hay atención menores de 3 años</t>
  </si>
  <si>
    <t>Traer 3 elementos cada CDI, si hay atención menores de 2 años</t>
  </si>
  <si>
    <t>Traer de a 5 elementos por aula</t>
  </si>
  <si>
    <t>Traer elemento 70% de cupos de 0 a 1 año, adicionalmente 10 elementos, independiente del clima</t>
  </si>
  <si>
    <t>Traer elemento 30% de cupos de 0 a 1 año, adicionalmente los cupos de 1 a 2 años, mas 10 elementos. Independientemente del clima</t>
  </si>
  <si>
    <t>Subtotal - Recursos para la emergencia</t>
  </si>
  <si>
    <t>ESCRITORIO OFICINA</t>
  </si>
  <si>
    <t>Traer elemento 40% de aulas totales</t>
  </si>
  <si>
    <t>Traer elemento uno por cada cupo de 2 a menores de 6 años.</t>
  </si>
  <si>
    <t>Traer 4 elementos por cada aula de 0 a 1 año</t>
  </si>
  <si>
    <t>Traer el elemento por numero de aulas total, adicionalmente 3 elementos para otras areas</t>
  </si>
  <si>
    <t>Traer el elemento por numero de aulas a partir de 1 año</t>
  </si>
  <si>
    <t>Traer elemento 50% de cupos de 0 a 2 años</t>
  </si>
  <si>
    <t>Traer el elemento por numero de aulas de 0 a 1 año</t>
  </si>
  <si>
    <t>Traer elemento 5% de cupos totales</t>
  </si>
  <si>
    <t xml:space="preserve">Traer un elemento por cada 60 cupos, hasta maximo completar 8. </t>
  </si>
  <si>
    <t xml:space="preserve">Traer un elemento por cada 10 cupos, hasta maximo completar 15. </t>
  </si>
  <si>
    <t xml:space="preserve">Traer un elemento por cada 80 cupos, hasta maximo completar 5. </t>
  </si>
  <si>
    <t>Traer elemento 60% de cupos de 0 a 1 año</t>
  </si>
  <si>
    <t>Traer un elemento cada 4 cupos a partir de 1 año</t>
  </si>
  <si>
    <t>Traer un elemento cada cupo a partir de 1 año</t>
  </si>
  <si>
    <t>Traer tres elementos por CDI, independiente del numero de cupos</t>
  </si>
  <si>
    <t>SI</t>
  </si>
  <si>
    <t>NO</t>
  </si>
  <si>
    <t>Traer elemento 30% de cupos totales</t>
  </si>
  <si>
    <t xml:space="preserve">Traer un elemento por cada 80 cupos, hasta maximo completar 4. </t>
  </si>
  <si>
    <t>Traer dos elementos por CDI, independiente del numero de cupos</t>
  </si>
  <si>
    <t>Traer cuatro elementos por CDI, independiente del numero de cupos</t>
  </si>
  <si>
    <t>Área recreativa exterior (m²):</t>
  </si>
  <si>
    <t>Traer un elemento cada 140 metros cuadrados de area total</t>
  </si>
  <si>
    <t>Traer un elemento por CDI, cupos menor a 160</t>
  </si>
  <si>
    <t>Traer un elemento por CDI, cupos mayor a 160</t>
  </si>
  <si>
    <t>BOTIQUÍN TIPO A DOTADO CON GABINETE</t>
  </si>
  <si>
    <t>BOTIQUÍN TIPO B DOTADO CON GABINETE</t>
  </si>
  <si>
    <t>Traer un elemento por CDI, cupos menor a 165. Si es mayor, traer dos.</t>
  </si>
  <si>
    <t xml:space="preserve">Traer un elemento por cada 165 cupos, hasta maximo completar 6. </t>
  </si>
  <si>
    <t>Traer el elemento por numero de aulas de mayores de 2 años</t>
  </si>
  <si>
    <t>Traer el elemento si se cuenta con area externa mayor a 27 m2 y menor a 68m2, solo una vez</t>
  </si>
  <si>
    <t>Traer elemento un elemento cada 10 cupos, de 0 a 1 año</t>
  </si>
  <si>
    <t>Traer elemento elementos 5% de cupos de 0 a 1 año</t>
  </si>
  <si>
    <t>Traer un elemento por cada aula, de 0 a 1 año</t>
  </si>
  <si>
    <t>Traer un elemento cada 30 cupos, de 0 a 1 año</t>
  </si>
  <si>
    <t>Traer un elemento cada 8 cupos, de 0 a 1 año</t>
  </si>
  <si>
    <t>Traer 70% elementos por cupos de 0 a 1 año</t>
  </si>
  <si>
    <t>Traer un elemento por 10 cupos, de 0 a 1 año</t>
  </si>
  <si>
    <t>Traer un elemento por 10 cupos, de 2 a 3 años</t>
  </si>
  <si>
    <t>Traer un elemento por 20 cupos, de 0 a 1 año</t>
  </si>
  <si>
    <t>Traer tres elementos por cada aula, de 0 a 1 año</t>
  </si>
  <si>
    <t>Traer un elemento por 15 cupos, de 1 a 2 años</t>
  </si>
  <si>
    <t>Traer un elemento por 15 cupos, de 2 a 3 años</t>
  </si>
  <si>
    <t>Traer un elemento por 5 cupos, de 1 a 2 años</t>
  </si>
  <si>
    <t>Traer un elemento por 5 cupos, de 2 a 3 años</t>
  </si>
  <si>
    <t>Traer 4 elementos por cada aula de 2 a 3 años</t>
  </si>
  <si>
    <t>Traer un elemento por CDI, de 2 a 3 años</t>
  </si>
  <si>
    <t>Traer un elemento por aula, de 2 a 3 años</t>
  </si>
  <si>
    <t>Traer 3 elementos por aula, de 2 a 3 años</t>
  </si>
  <si>
    <t>Traer 3 elementos por aula, de 3 a 5 años</t>
  </si>
  <si>
    <t>Traer un elemento cada 10 cupos, de 0 a 1 año</t>
  </si>
  <si>
    <t>Traer un elemento por CDI, de 0 a 1 año</t>
  </si>
  <si>
    <t>Traer un elemento cada 10 cupos, de 1 a 2 años</t>
  </si>
  <si>
    <t>Traer un elemento por CDI, de 1 a 2 años</t>
  </si>
  <si>
    <t>Traer un elemento cada 10 cupos, de 2 a 3 años</t>
  </si>
  <si>
    <t>Traer tres elementos cada aula, de 2 a 3 años</t>
  </si>
  <si>
    <t>Traer un elemento cada aula, de 3 a 5 años</t>
  </si>
  <si>
    <t>Traer un elemento cada 10 cupos, de 3 a 5 años</t>
  </si>
  <si>
    <t>Traer el elemento 10% cupos de 0 a 1 año</t>
  </si>
  <si>
    <t>Traer un elemento por cada 30 cupos, de 2 a 3 años</t>
  </si>
  <si>
    <t>Traer un elemento por cada 60 cupos, de 2 a 3 años. Menor de 60 cupos minimo 1.</t>
  </si>
  <si>
    <t>Traer un elemento por cada 10 cupos, de 2 a 3 años.</t>
  </si>
  <si>
    <t>Traer un elemento por cada 20 cupos, de 2 a 3 años</t>
  </si>
  <si>
    <t>Traer un elemento por cada 10 cupos, de 3 a 5 años.</t>
  </si>
  <si>
    <t>Traer elemento por cada 8 caballitos de madera</t>
  </si>
  <si>
    <t>Traer elemento cada 10 cupos, 3 a 5 años</t>
  </si>
  <si>
    <t>Traer un elemento cada 10 cupos, 1 a 2 años</t>
  </si>
  <si>
    <t>Traer un elemento por aula de 1 a 2 años</t>
  </si>
  <si>
    <t>Traer un elemento cada 20 cupos, 1 a 2 años</t>
  </si>
  <si>
    <t>Traer un elemento cada 10 cupos, 2 a 3 años</t>
  </si>
  <si>
    <t>Traer un elemento cada 20 cupos, 2 a 3 años</t>
  </si>
  <si>
    <t>Traer un elemento cada 20 cupos, 3 a 5 años</t>
  </si>
  <si>
    <t>Traer un elemento cada 10 cupos, 3 a 5 años</t>
  </si>
  <si>
    <t>Área construida total UDS (m²):</t>
  </si>
  <si>
    <t>EQUIPO DE REFRIGERACIÓN MIXTO</t>
  </si>
  <si>
    <t>SET PUNTO ECOLÓGICO DE 3 PAPELERAS</t>
  </si>
  <si>
    <t>PAPELERA PARA SANITARIO</t>
  </si>
  <si>
    <t>SET PAPELERAS PARA ENFERMERÍA</t>
  </si>
  <si>
    <t>TERMÓMETRO PARA ALIMENTOS</t>
  </si>
  <si>
    <t>JUEGO DE CUBIERTOS PARA MESA</t>
  </si>
  <si>
    <t>RECIPIENTE ALMACENADOR 7 LITROS</t>
  </si>
  <si>
    <t>RECIPIENTE PARA ALMACENAMIENTO DE CUBIERTOS</t>
  </si>
  <si>
    <t>PLATERO PLÁSTICO</t>
  </si>
  <si>
    <t>CANECA PLÁSTICA CON TAPA 60 LITROS</t>
  </si>
  <si>
    <t>JUEGO DE TABLAS PARA PICAR</t>
  </si>
  <si>
    <t>BANDEJAS EN ACERO INOXIDABLE RECTANGULARES</t>
  </si>
  <si>
    <t>PINZA DE ALIMENTOS</t>
  </si>
  <si>
    <t>MACERADOR DE CARNES</t>
  </si>
  <si>
    <t>PALA PARA TORTAS</t>
  </si>
  <si>
    <t>JUEGO DE CUCHARAS MEDIDORAS</t>
  </si>
  <si>
    <t>CUCHARON DE ESPAGUETI</t>
  </si>
  <si>
    <t>ESPUMADERA TIPO INDUSTRIAL</t>
  </si>
  <si>
    <t>ESPUMADERA TIPO HOGAR</t>
  </si>
  <si>
    <t>JUEGO DE COLADORES EN ACERO INOXIDABLE</t>
  </si>
  <si>
    <t>RALLADOR</t>
  </si>
  <si>
    <t>JUEGO DE CUCHARONES EN ACERO INOXIDABLE</t>
  </si>
  <si>
    <t>JUEGO DE TAZONES</t>
  </si>
  <si>
    <t>VAJILLA DE 4 PUESTOS CERAMICA</t>
  </si>
  <si>
    <t>VAJILLA PLASTICA PARA NIÑOS</t>
  </si>
  <si>
    <t>LAVADORA SECADORA</t>
  </si>
  <si>
    <t>COLCHON ANTIREFLUJO PARA CUNA</t>
  </si>
  <si>
    <t>COLCHONETA PARA CAMBIO DE PAÑAL</t>
  </si>
  <si>
    <t>TOALLA PARA BEBÉ</t>
  </si>
  <si>
    <t>SILLA RECLINABLE PARA BEBE</t>
  </si>
  <si>
    <t>CAMA APILABLE CICLO INICIAL</t>
  </si>
  <si>
    <t xml:space="preserve">MUEBLE VERTICAL DE ALMACENAMIENTO CON PUERTAS </t>
  </si>
  <si>
    <t>MUEBLE HORIZONTAL DE ALMACENAMIENTO</t>
  </si>
  <si>
    <t>SILLA COMEDOR PARA BEBÉ</t>
  </si>
  <si>
    <t>MESA PLÁSTICA DE CUATRO CUPOS PARA ADULTOS</t>
  </si>
  <si>
    <t>SILLA INFANTIL DE PLÁSTICO</t>
  </si>
  <si>
    <t>CAMILLA PEDIÁTRICA</t>
  </si>
  <si>
    <t>MESA AUXILIAR PLÁSTICA</t>
  </si>
  <si>
    <t>GRADA DE DOS PASOS</t>
  </si>
  <si>
    <t>SILLA CON BRAZOS PARA ADULTOS</t>
  </si>
  <si>
    <t>SILLAS SIN BRAZOS PARA ADULTOS</t>
  </si>
  <si>
    <t>ARCHIVADOR DE CUATRO GAVETAS</t>
  </si>
  <si>
    <t>EXTINTOR DE POLVO QUÍMICO SECO CLASE ABC</t>
  </si>
  <si>
    <t>EXTINTOR PORTÁTIL AGENTE LIMPIO</t>
  </si>
  <si>
    <t>RODILLO GRANDE EN ESPUMA</t>
  </si>
  <si>
    <t>RODILLO MEDIANO EN ESPUMA</t>
  </si>
  <si>
    <t>CAJA PLASTICA PARA ALMACENAMIENTO</t>
  </si>
  <si>
    <t>TORRE DE ENSARTE</t>
  </si>
  <si>
    <t>BANDEJA DE PRISMAS RECTANGULARES PARA ENCAJAR</t>
  </si>
  <si>
    <t>ROMPECABEZAS DE TRES NIVELES PROGRESIVOS</t>
  </si>
  <si>
    <t>CUMPLE CADA VALOR</t>
  </si>
  <si>
    <t>CUMPLE GRUPO</t>
  </si>
  <si>
    <t>DATOS COMPLETOS</t>
  </si>
  <si>
    <t>Dirección de Primera Infancia</t>
  </si>
  <si>
    <t>Municipio/Localidad:</t>
  </si>
  <si>
    <t>CANECA PARA ROPA SUCIA</t>
  </si>
  <si>
    <t>COBIJA TÉRMICA PARA CAMA APILABLE</t>
  </si>
  <si>
    <t>Traer elemento uno por cada cupo de 2 a menores de 6 años, adicionalmente 10 elementos, si el clima es frio</t>
  </si>
  <si>
    <t>Traer elemento 30% de cupos de 0 a 1 año, adicionalmente 10 elementos, si el clima es frio</t>
  </si>
  <si>
    <t>CATEGORIA</t>
  </si>
  <si>
    <t>CALDERO</t>
  </si>
  <si>
    <t xml:space="preserve">OLLETA EN ALUMINIO GRANDE </t>
  </si>
  <si>
    <t>BALDE PLÁSTICO  CON ESCURRIDOR  12LTS</t>
  </si>
  <si>
    <t>SET SARTENES</t>
  </si>
  <si>
    <t>CUCHARA SOPERA EN ACERO INOXIDABLE PARA NIÑOS</t>
  </si>
  <si>
    <t xml:space="preserve">CUCHARA PARA POSTRE EN ACERO INOXIDABLE PARA NIÑOS </t>
  </si>
  <si>
    <t xml:space="preserve">CUCHARA SILICONA PARA BEBE </t>
  </si>
  <si>
    <t>PAILA EN ALUMINIO</t>
  </si>
  <si>
    <t xml:space="preserve">SET DE 3 PAPALERAS PLÁSTICAS PARA RESIDUOS  CON TAPA </t>
  </si>
  <si>
    <t>CONGELADOR VERTICAL</t>
  </si>
  <si>
    <t>NEVERA VERTICAL</t>
  </si>
  <si>
    <t>GRAMERA PARA ALIMENTOS</t>
  </si>
  <si>
    <t>EQUIPO DE COCCION</t>
  </si>
  <si>
    <t>CANECA PLÁSTICA CON TAPA 20 LITROS</t>
  </si>
  <si>
    <t>CUCHARA PARA SERVIR</t>
  </si>
  <si>
    <t>SET DE CUCHILLOSPARA COCINA</t>
  </si>
  <si>
    <t>TENEDOR DE MANGO LARGO</t>
  </si>
  <si>
    <t>REPRODUCTOR DE AUDIO</t>
  </si>
  <si>
    <t>REPRODUCTOR DE VIDEO</t>
  </si>
  <si>
    <t>SOPORTE PARA TV Y RESPRODUCTOR DE VIDEO</t>
  </si>
  <si>
    <t>TELEVISOR</t>
  </si>
  <si>
    <t>VENTILADOR DE PARED 3 VELOCIDADES</t>
  </si>
  <si>
    <t>COLCHONETAS</t>
  </si>
  <si>
    <t>COBIJA TÉRMICA PARA CUNA Y NIDO</t>
  </si>
  <si>
    <t>JUEGO DE CANASTAS (PLÁSTICAS RECTANGULARES)</t>
  </si>
  <si>
    <t>LEVANTAPIES PARA ZONA DE LACTANCIA</t>
  </si>
  <si>
    <t>SILLA NEUMATICA</t>
  </si>
  <si>
    <t>BOTIQUIN PORTATIL</t>
  </si>
  <si>
    <t xml:space="preserve">JUEGO DE ARO HULA HULA </t>
  </si>
  <si>
    <t>JUEGO DE BALONES CANGURO</t>
  </si>
  <si>
    <t xml:space="preserve">JUEGO DE BALONES EN ESPUMA </t>
  </si>
  <si>
    <t>BOMBA PARA INFLAR</t>
  </si>
  <si>
    <t>FIGURAS PARA ENHEBRAR</t>
  </si>
  <si>
    <t>SET DE CORREPASILLO-ANDADOR</t>
  </si>
  <si>
    <t>JUEGO DE ENCAJABLES</t>
  </si>
  <si>
    <t>JUEGO DE PELOTAS</t>
  </si>
  <si>
    <t>PELOTA O BALÓN ORTOPÉDICO</t>
  </si>
  <si>
    <t>JUEGO DE PELOTAS GRANDES TIPO ERIZO</t>
  </si>
  <si>
    <t>JUEGO DE PELOTAS PEQUEÑAS TIPO ERIZO</t>
  </si>
  <si>
    <t>JUEGO DE MARACAS</t>
  </si>
  <si>
    <t>PALO DE LLUVIA</t>
  </si>
  <si>
    <t>PANDERETA</t>
  </si>
  <si>
    <t>PAR DE SONAJEROS CASCABEL</t>
  </si>
  <si>
    <t>TAMBOR</t>
  </si>
  <si>
    <t>TRIANGULO</t>
  </si>
  <si>
    <t>XILÓFONO</t>
  </si>
  <si>
    <t>XILÓFONO PEQUEÑO</t>
  </si>
  <si>
    <t>BLOQUES GRANDES DE CONSTRUCCIÓN</t>
  </si>
  <si>
    <t>ROMPECABEZAS 2 A 4 PIEZAS</t>
  </si>
  <si>
    <t>ROMPECABEZAS 5 A 9 PIEZAS</t>
  </si>
  <si>
    <t>JUEGO DE HABILIDAD 2</t>
  </si>
  <si>
    <t>JUEGO DE HABILIDAD 3</t>
  </si>
  <si>
    <t>TABLERO DE CREACIÓN</t>
  </si>
  <si>
    <t>PLATAFORMA DE CONSTRUCCIÓN</t>
  </si>
  <si>
    <t>BLOQUES DE MADERA PEQUEÑOS</t>
  </si>
  <si>
    <t>TÍTERES</t>
  </si>
  <si>
    <t>JUEGO DE PUNTERÍA</t>
  </si>
  <si>
    <t>JUEGO DE TAZAS DOSIFICADORAS</t>
  </si>
  <si>
    <t>BALDE PLÁSTICO CON ESCURRIDOR 12 LITROS</t>
  </si>
  <si>
    <t>CUCHARA SOPERA  EN ACERO INOXIDABLE PARA NIÑOS</t>
  </si>
  <si>
    <t>CUCHARA  SILICONA PARA BEBE</t>
  </si>
  <si>
    <t>ESTUFA ELECTRICA DE 1 PUESTO</t>
  </si>
  <si>
    <t xml:space="preserve">ESTUFA ELECTRICA DE 1 PUESTO </t>
  </si>
  <si>
    <t xml:space="preserve">NEVERA VERTICAL </t>
  </si>
  <si>
    <t>LICUADORA PEQUEÑA 1.5 LITROS</t>
  </si>
  <si>
    <t>LICUADORA PEQUEÑA 1,5 LITROS</t>
  </si>
  <si>
    <t xml:space="preserve">JUEGO DE TAZAS DOSIFICADORAS </t>
  </si>
  <si>
    <t>JUEGO DE MOLDES PARA HORNEAR</t>
  </si>
  <si>
    <t xml:space="preserve">TELEVISOR </t>
  </si>
  <si>
    <t xml:space="preserve">VENTILADOR DE PARED DE 3 VELOCIDADES </t>
  </si>
  <si>
    <t>COBIJA TÉRMICA PARA CUNA Y  NIDO</t>
  </si>
  <si>
    <t xml:space="preserve">JUEGO DE ARO HULA HULA REDONDO </t>
  </si>
  <si>
    <t>JUEGO DE BALONES EN  ESPUMA</t>
  </si>
  <si>
    <t>GRUPO DE EDAD 2 - 6 AÑOS</t>
  </si>
  <si>
    <t>BOMBA  PARA INFLAR</t>
  </si>
  <si>
    <t>GRUPO DE EDAD ADULTOS</t>
  </si>
  <si>
    <t>GRUPO DE EDAD 1 - 6 AÑOS</t>
  </si>
  <si>
    <t xml:space="preserve">SET DE CORREPASILLO - ANDADOR </t>
  </si>
  <si>
    <t>GRUPO DE EDAD 0 -3 AÑOS</t>
  </si>
  <si>
    <t>GRUPO DE EDAD 0 -6 AÑOS</t>
  </si>
  <si>
    <t>GRUPO DE EDAD 0 - 6 AÑOS</t>
  </si>
  <si>
    <t>GRUPO DE EDAD 1 - 3 AÑOS</t>
  </si>
  <si>
    <t>GRUPO DE EDAD 0 - 3 AÑOS</t>
  </si>
  <si>
    <t>SET DE MESA DE LUZ</t>
  </si>
  <si>
    <t>GRUPO DE EDAD 2 -6 AÑOS</t>
  </si>
  <si>
    <t>GRUPO DE EDAD 2 - 5 AÑOS</t>
  </si>
  <si>
    <t xml:space="preserve">PALO DE LLUVIA </t>
  </si>
  <si>
    <t xml:space="preserve">PANDERETA </t>
  </si>
  <si>
    <t>GRUPO DE EDAD 1 -3 AÑOS</t>
  </si>
  <si>
    <t>GRUPO DE EDAD 1 -2 AÑOS</t>
  </si>
  <si>
    <t xml:space="preserve">TAMBOR </t>
  </si>
  <si>
    <t xml:space="preserve">TRIANGULO </t>
  </si>
  <si>
    <t xml:space="preserve">XILOFONO </t>
  </si>
  <si>
    <t xml:space="preserve">BLOQUES GRANDES  DE CONSTRUCCION </t>
  </si>
  <si>
    <t>GRUPO DE EDAD 0 - 1 AÑOS</t>
  </si>
  <si>
    <t>GRUPO DE EDAD 3 - 6 AÑOS</t>
  </si>
  <si>
    <t>ACCESORIOS PARA DISFRACES</t>
  </si>
  <si>
    <t>MUÑECAS DE TRAPO PARA VESTIR</t>
  </si>
  <si>
    <t>DISFRACES DE VESTIDO-TRAJES TIPICOS</t>
  </si>
  <si>
    <t>COMPILADO DVD MUSICAL</t>
  </si>
  <si>
    <t xml:space="preserve">COMPILADO MUSICAL </t>
  </si>
  <si>
    <t>EXPLORACIÓN SENSORIAL</t>
  </si>
  <si>
    <t>BLOQUES DE MADERA GRANDES</t>
  </si>
  <si>
    <t>CASILLEROS DE TRES CUERPOS CON NUEVE PUERTAS</t>
  </si>
  <si>
    <t>CASILLERO DE TRES CUERPOS CON NUEVE PUERTAS</t>
  </si>
  <si>
    <t>BOTIQUIN  PORTATIL</t>
  </si>
  <si>
    <t>Traer solo un elemento si es mayor de 160 cupos, si es menor no traerlo</t>
  </si>
  <si>
    <t>Traer solo un elemento si el cupo es menor a 161, si es mayor no traerlo</t>
  </si>
  <si>
    <t>LICUADORA INDUSTRIAL GRANDE</t>
  </si>
  <si>
    <t>LICUADORA INDUSTRIAL MEDIANA</t>
  </si>
  <si>
    <t xml:space="preserve">Traer un elemento cada 150 cupos. </t>
  </si>
  <si>
    <t>SET DE CUCHILLOS PARA COCINA</t>
  </si>
  <si>
    <t>GIMNASIO DE ESPUMA POLIMOTOR 1</t>
  </si>
  <si>
    <t>GIMNASIO DE ESPUMA POLIMOTOR 2</t>
  </si>
  <si>
    <t>JUEGO DE VAJILLA</t>
  </si>
  <si>
    <t>CABALLITO DE PALO</t>
  </si>
  <si>
    <t>MUÑECASS DE TRAPO DE VESTIR</t>
  </si>
  <si>
    <t xml:space="preserve"> JUEGO DE HABILIDAD 1</t>
  </si>
  <si>
    <t>BALDE PLÁSTICO GRANDE CON ESCURRIDOR 35 LITROS</t>
  </si>
  <si>
    <t>Nombre Entidad Administradora del Servicio (EAS):</t>
  </si>
  <si>
    <t>INSTITUTO COLOMBIANO DE BIENESTAR FAMILIAR</t>
  </si>
  <si>
    <t>0 a 100: 1 unidad / 101 a 200: 2
/ 201 a 300: 3 unidades</t>
  </si>
  <si>
    <t>0 a 160: 1 unidad / 161 a 300: 2
unidades</t>
  </si>
  <si>
    <t>CANECA PLÁSTICA CON TAPA DE 120 LITROS</t>
  </si>
  <si>
    <t>MODALIDAD</t>
  </si>
  <si>
    <t>INSTITUCIONAL</t>
  </si>
  <si>
    <t>MODALIDAD COMUNITARIA
HCB FAMILIAR E INTEGRAL DE 14 A 42 NIÑAS YNIÑOS.</t>
  </si>
  <si>
    <t>MODALIDAD COMU NITARIA
HCB FAMILIAR E INTEGRAL DE 43 A 84 NIÑAS Y NIÑOS</t>
  </si>
  <si>
    <t>MODALIDAD FAMILIAR</t>
  </si>
  <si>
    <t>MODALIDAD PROPIA</t>
  </si>
  <si>
    <t>2. INFORMACION CUPOS Y AULAS</t>
  </si>
  <si>
    <t>FECHA:</t>
  </si>
  <si>
    <t>CATEGORIA GENERAL</t>
  </si>
  <si>
    <t>COMUNITARIA 14-42</t>
  </si>
  <si>
    <t xml:space="preserve">COMUNITARIA 43-84 </t>
  </si>
  <si>
    <t>COMUNITARIA 43-84</t>
  </si>
  <si>
    <t>FAMILIAR</t>
  </si>
  <si>
    <t>PROPIA</t>
  </si>
  <si>
    <t>ITEM</t>
  </si>
  <si>
    <t>PAPELERA PARA SANITARIO 10 LITROS</t>
  </si>
  <si>
    <t>Una por cada batería sanitaria</t>
  </si>
  <si>
    <t>Un set por cada salón</t>
  </si>
  <si>
    <t>Una por cada UDS</t>
  </si>
  <si>
    <t>Dos por cada UDS</t>
  </si>
  <si>
    <t>0 a 160: N.A. / 161 a 300: 1
unidad</t>
  </si>
  <si>
    <t>0 a 160: 1 unidad / 161 a 300:
N.A.</t>
  </si>
  <si>
    <t>Una por cada UDS. Traer solo un elemento si hay atención a niños y niñas menores de dos años</t>
  </si>
  <si>
    <t>0 a 100: 8 juegos / 101 a 200:
16 juegos / 201 a 300: 20
juegos</t>
  </si>
  <si>
    <t>Una por cada niño de 3 a 5
años</t>
  </si>
  <si>
    <t>Una por cada niño de 1 a 3
años</t>
  </si>
  <si>
    <t>Una por cada niño de 0 a 1
años</t>
  </si>
  <si>
    <t>0 a 160: 2 unidades / 161 a
300: 4 unidades</t>
  </si>
  <si>
    <t>0 a 160: 3 unidades / 161 a
300: 6 unidades</t>
  </si>
  <si>
    <t>1 juego por cada niño</t>
  </si>
  <si>
    <t>0 a 100: 2 vajillas / 101 a 200: 4
vajillas / 201 a 300: 5 vajillas</t>
  </si>
  <si>
    <t>DOTACION BASICA</t>
  </si>
  <si>
    <t>Uno por aula + 1 para
enfermería + 2 para comedor</t>
  </si>
  <si>
    <t>Una por cada niño de 2 a 6
años</t>
  </si>
  <si>
    <t>50% de niños de 0 a 1 año</t>
  </si>
  <si>
    <t>COBIJA TÉRMICA PARA CAMA APILABLE
Y/O COLCHONETA</t>
  </si>
  <si>
    <t>Una por cada niño de 2 a 6
años en clima frío</t>
  </si>
  <si>
    <t>Una por cada niño de 0 a 2
años en clima frío</t>
  </si>
  <si>
    <t>Dos por cada niño de 0 a 2
años</t>
  </si>
  <si>
    <t>Dos por cada niño de 2 a 6
años</t>
  </si>
  <si>
    <t>Una por cada cuna. Regla cuna: 70% de niños de 0 a 1 año</t>
  </si>
  <si>
    <t>Una por cada niño de 0 a 1
año</t>
  </si>
  <si>
    <t>Uno por cada aula</t>
  </si>
  <si>
    <t>70% de niños de 0 a 1 año</t>
  </si>
  <si>
    <t>30% de niños de 0 a 1 año +
total niños de 1 a 2 años</t>
  </si>
  <si>
    <t>4 por cada aula de 0 a 1 año</t>
  </si>
  <si>
    <t>1 por cada niño de 2 a 6 años</t>
  </si>
  <si>
    <t>Uno por cada niño de 1 a 3
años</t>
  </si>
  <si>
    <t>1 por cada UDS</t>
  </si>
  <si>
    <t>0 a 160: 2 unidades / 161 a
300: 3 unidades</t>
  </si>
  <si>
    <t>0 a 160: 2 unidad / 161 a 300: 4
unidades</t>
  </si>
  <si>
    <t>50% de niños de 0 a 2 años</t>
  </si>
  <si>
    <t>0 a 100: 2 mesas / 101 a 200: 4
mesas / 201 a 300: 5 mesas</t>
  </si>
  <si>
    <t>Sumatoria de los cupos de niños de 2 a 6 años dividido en 4 más 2 mesas adicionales</t>
  </si>
  <si>
    <t>Uno por cada niño de 1 a 6
años</t>
  </si>
  <si>
    <t>Tres por cada UDS</t>
  </si>
  <si>
    <t>60% del total de cupos de la
UDS</t>
  </si>
  <si>
    <t>Un por cada 140 mts de área
construida</t>
  </si>
  <si>
    <t>0 a 160: 1 unidad / 161 a 300: 2 unidades</t>
  </si>
  <si>
    <t>Una por cada aula</t>
  </si>
  <si>
    <t>1 por cada aula de 0 a 5 años</t>
  </si>
  <si>
    <t>1 por cada CDI</t>
  </si>
  <si>
    <t>1 por cada aula de 0 a 5</t>
  </si>
  <si>
    <t>Una por cada CDI</t>
  </si>
  <si>
    <t>Uno por cada UDS de más de 70 mts2 de área exterior</t>
  </si>
  <si>
    <t>2 por cada aula de 2 a 5 años</t>
  </si>
  <si>
    <t>1 por cada aula de 2 a 5 años</t>
  </si>
  <si>
    <t>JUEGO DE ARO HULA HULA</t>
  </si>
  <si>
    <t>2 juegos por cada aula de 2 a 5
años</t>
  </si>
  <si>
    <t>JUEGO DE BALONES
EN ESPUMA</t>
  </si>
  <si>
    <t>1 juego por cada aula de 1 a 6 años</t>
  </si>
  <si>
    <t>CARPA DE PLASTICO
PLEGABLE</t>
  </si>
  <si>
    <t>FIGURAS PARA
ENHEBRAR</t>
  </si>
  <si>
    <t>1 juego por cada aula de 1 a 5
años</t>
  </si>
  <si>
    <t>COLCHONETA DE
TEXTURAS</t>
  </si>
  <si>
    <t>2 por cada aula de 0 a 1 años</t>
  </si>
  <si>
    <t>SET DE CORREPASILLO - ANDADOR</t>
  </si>
  <si>
    <t>1 set por cada aula de 0 a 3
años</t>
  </si>
  <si>
    <t>CUBO DE ACTIVIDADES DE
VESTIR</t>
  </si>
  <si>
    <t>CUBO DE ACTIVIDADES
MULTIPLES</t>
  </si>
  <si>
    <t>JUEGO DE
ENCAJABLES</t>
  </si>
  <si>
    <t>EQUIPO PSICOMOTOR</t>
  </si>
  <si>
    <t>ESPEJO CUERPO
ENTERO</t>
  </si>
  <si>
    <t>Uno por cada aula 0 a 5</t>
  </si>
  <si>
    <t>GIMNASIO DE ESPUMA
POLIMOTOR 1</t>
  </si>
  <si>
    <t>GIMNASIO DE ESPUMA
POLIMOTOR 2</t>
  </si>
  <si>
    <t>2 por cada aula de 1 a 3 años</t>
  </si>
  <si>
    <t>JUEGOS DE
ARRASTRE</t>
  </si>
  <si>
    <t>1 por cada aula de 1 a 3 años</t>
  </si>
  <si>
    <t>1 por cada aula de 0 a 3 años</t>
  </si>
  <si>
    <t>KIT DE PERCEPCION
PEQUEÑO</t>
  </si>
  <si>
    <t>MESA DE AGUA Y
ARENA</t>
  </si>
  <si>
    <t>Uno por cada cuna. Regla cuna: 70% de niños de 0 a 1 año</t>
  </si>
  <si>
    <t>Uno por cada UDS de menos
de 70 mts2 de área exterior</t>
  </si>
  <si>
    <t>CASA INFANTIL DE
MUÑECAS</t>
  </si>
  <si>
    <t>Uno por cada UDS de más de
70 mts2 de área exterior</t>
  </si>
  <si>
    <t>M2 INT</t>
  </si>
  <si>
    <t>M2 EXT</t>
  </si>
  <si>
    <t>PELOTA O BALÓN
ORTOPÉDICO</t>
  </si>
  <si>
    <t>JUEGO DE PELOTAS
GRANDES TIPO ERIZO</t>
  </si>
  <si>
    <t>JUEGO DE PELOTAS PEQUEÑAS TIPO
ERIZO</t>
  </si>
  <si>
    <t>RECIPIENTE PARA
ENCAJAR FIGURAS</t>
  </si>
  <si>
    <t>RODILLO GRANDE EN
ESPUMA</t>
  </si>
  <si>
    <t>1 por cada aula de 0 a 1 año</t>
  </si>
  <si>
    <t>RODILLO MEDIANO EN
ESPUMA</t>
  </si>
  <si>
    <t>2 por cada CDI</t>
  </si>
  <si>
    <t>TAPETE PARA EJERCICIOS TIPO
PUZZLE</t>
  </si>
  <si>
    <t>JUEGO DE CAMPANAS
AFINADAS</t>
  </si>
  <si>
    <t>2 por cada aula de 1 a 5 años</t>
  </si>
  <si>
    <t>1 por cada aula de 1 a 2 años</t>
  </si>
  <si>
    <t>PALO DE LLUVIA
PEQUEÑO</t>
  </si>
  <si>
    <t>1 por cada aula de 1 a 2</t>
  </si>
  <si>
    <t>RANA</t>
  </si>
  <si>
    <t>PAR DE SONAJEROS
CASCABEL</t>
  </si>
  <si>
    <t>2 por cada aula de 0 a 1 año</t>
  </si>
  <si>
    <t>TRIÁNGULO</t>
  </si>
  <si>
    <t>BLOQUES GRANDES
DE CONSTRUCCION</t>
  </si>
  <si>
    <t>CAMION BLOQUES DE
CONTRUCCIÓN</t>
  </si>
  <si>
    <t>ROMPECABEZAS 2 A 4
PIEZAS</t>
  </si>
  <si>
    <t>ROMPECABEZAS 5 A 9
PIEZAS</t>
  </si>
  <si>
    <t>ROMPECABEZAS
CUBOS EN ESPUMA</t>
  </si>
  <si>
    <t>ROMPECABEZAS DE
TRES NIVELES</t>
  </si>
  <si>
    <t>SET DE
ENCADENABLES</t>
  </si>
  <si>
    <t>1 por cada aula de 0 a 2 años</t>
  </si>
  <si>
    <t>ACCESORIOS PARA
VESTUARIO</t>
  </si>
  <si>
    <t>4 por cada aula de 2 a 5 años</t>
  </si>
  <si>
    <t>DISFRACES DE
VESTIDO - ANIMALES</t>
  </si>
  <si>
    <t>JUEGO TIENDA DE
MERCADO</t>
  </si>
  <si>
    <t>MUÑECAS DE TRAPO
DE VESTIR</t>
  </si>
  <si>
    <t>5 por cada aula de 0 a 3 años</t>
  </si>
  <si>
    <t>PESEBRERA
CABALLITO DE PALO</t>
  </si>
  <si>
    <t>1 por cada 2 aulas de 2 a 6
años</t>
  </si>
  <si>
    <t>SET BARRILES DE
FRUTAS Y VERDURAS</t>
  </si>
  <si>
    <t>SET DE
EXPERIMENTOS</t>
  </si>
  <si>
    <t>1 por cada aula de 2 a 6 años</t>
  </si>
  <si>
    <t>TEATRINO MODULAR
DE PISO</t>
  </si>
  <si>
    <t>TITERES DE GUANTE - SET ANIMALES DE
GRANJA</t>
  </si>
  <si>
    <t>TITERES DE GUANTE - SET DE ETNIAS
COLOMBIANAS</t>
  </si>
  <si>
    <t>TITERES DE GUANTE -
SET FAMILIA</t>
  </si>
  <si>
    <t>TRAJES TIPICOS</t>
  </si>
  <si>
    <t>COMPILADO DVD</t>
  </si>
  <si>
    <t>COMPILADO MUSICAL
PARA NIÑOS Y NIÑAS</t>
  </si>
  <si>
    <t>JUEGO DE HABILIDAD
1</t>
  </si>
  <si>
    <t>2 por cada aula de 2 a 6 años</t>
  </si>
  <si>
    <t>JUEGO DE HABILIDAD
2</t>
  </si>
  <si>
    <t>JUEGO DE HABILIDAD
3</t>
  </si>
  <si>
    <t>TABLERO DE
CREACIÓN</t>
  </si>
  <si>
    <t>PLATAFORMA DE
CONSTRUCCIÓN</t>
  </si>
  <si>
    <t>BLOQUES DE MADERA
GRANDE</t>
  </si>
  <si>
    <t>BLOQUES DE MADERA
PEQUEÑOS</t>
  </si>
  <si>
    <t>TITERES</t>
  </si>
  <si>
    <t>JUEGO DE PUNTERIA</t>
  </si>
  <si>
    <t>CALDERO 25 LITROS</t>
  </si>
  <si>
    <t>BALANZA DE ALIMENTOS</t>
  </si>
  <si>
    <t>SERVICIO PREESCOLAR INTEGRAL</t>
  </si>
  <si>
    <t>1 unidad por nutricionista, sólo
aplica cuando se preparan los
alimentos en la sede del
Establecimiento Educativo.</t>
  </si>
  <si>
    <t>2 unidades por nutricionista,
sólo aplica cuando se preparan
los alimentos en la sede del Establecimiento Educativo.</t>
  </si>
  <si>
    <t>COMPILADO MUSICAL PARA NIÑOS Y NIÑAS</t>
  </si>
  <si>
    <t>JUEGO DE HABILIDAD 1</t>
  </si>
  <si>
    <t>BLOQUES DE MADERA GRANDE</t>
  </si>
  <si>
    <t>MUÑECAS DE TRAPO DE VESTIR</t>
  </si>
  <si>
    <t>ACCESORIOS PARA VESTUARIO</t>
  </si>
  <si>
    <t>ROMPECABEZAS DE TRES NIVELES</t>
  </si>
  <si>
    <t>BLOQUES GRANDES DE CONSTRUCCION</t>
  </si>
  <si>
    <t>TAPETE PARA EJERCICIOS TIPO PUZZLE</t>
  </si>
  <si>
    <t>CASA INFANTIL DE MUÑECAS</t>
  </si>
  <si>
    <t>JUEGO DE BALONES EN ESPUMA</t>
  </si>
  <si>
    <t>COBIJA TÉRMICA PARA CAMA APILABLE Y/O COLCHONETA</t>
  </si>
  <si>
    <t>Codigo de UDS:</t>
  </si>
  <si>
    <t>1. INFORMACION GENERAL</t>
  </si>
  <si>
    <t>Fundación Sembrando Esperanza</t>
  </si>
  <si>
    <t>Guía Orientadora para la compra de dotación para las modalidades de Educación Inicial en el marco de una Atención Integral. Versión 4</t>
  </si>
  <si>
    <t>Formato Listado de mínimos de dotación requeridos por UDS</t>
  </si>
  <si>
    <t>3. INFORMACIÓN DOTACIÓN</t>
  </si>
  <si>
    <t>4. LISTADO DE MÍNIMOS DE DOTACIÓN REQUERIDOS</t>
  </si>
  <si>
    <t>Subtotal - Equipos Antropométricos</t>
  </si>
  <si>
    <t>Subtotal - Material Pedagógico</t>
  </si>
  <si>
    <t>SEMBRANDO HUELLAS</t>
  </si>
  <si>
    <t>Campo de la Cruz- I.E Campo de la 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</si>
</sst>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_-;\-&quot;$&quot;* #,##0_-;_-&quot;$&quot;* &quot;-&quot;_-;_-@_-"/>
    <numFmt numFmtId="165" formatCode="#,##0_ ;\-#,##0\ 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Arial"/>
      <family val="2"/>
    </font>
    <font>
      <sz val="7"/>
      <color theme="1"/>
      <name val="Arial"/>
      <family val="2"/>
    </font>
    <font>
      <sz val="10"/>
      <color theme="1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  <font>
      <b/>
      <sz val="10"/>
      <color theme="0" tint="-0.34998626667073579"/>
      <name val="Arial"/>
      <family val="2"/>
    </font>
    <font>
      <b/>
      <sz val="12"/>
      <color theme="0" tint="-0.499984740745262"/>
      <name val="Arial"/>
      <family val="2"/>
    </font>
    <font>
      <b/>
      <sz val="11"/>
      <name val="Calibri"/>
      <family val="2"/>
      <scheme val="minor"/>
    </font>
    <font>
      <sz val="9"/>
      <color theme="1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theme="4" tint="0.59999389629810485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rgb="FFFFCCFF"/>
        <bgColor indexed="64"/>
      </patternFill>
    </fill>
    <fill>
      <patternFill patternType="solid">
        <fgColor rgb="FF8EF6CC"/>
        <bgColor indexed="64"/>
      </patternFill>
    </fill>
    <fill>
      <patternFill patternType="solid">
        <fgColor rgb="FFFDBFCC"/>
        <bgColor indexed="64"/>
      </patternFill>
    </fill>
    <fill>
      <patternFill patternType="solid">
        <fgColor rgb="FFF2FC9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2" fontId="4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5" fillId="4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8" fillId="10" borderId="4" xfId="0" applyNumberFormat="1" applyFont="1" applyFill="1" applyBorder="1" applyAlignment="1">
      <alignment horizontal="center" vertical="center" wrapText="1"/>
    </xf>
    <xf numFmtId="1" fontId="0" fillId="10" borderId="1" xfId="0" applyNumberFormat="1" applyFont="1" applyFill="1" applyBorder="1" applyAlignment="1">
      <alignment horizontal="center" vertical="center"/>
    </xf>
    <xf numFmtId="1" fontId="0" fillId="10" borderId="0" xfId="0" applyNumberFormat="1" applyFont="1" applyFill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5" fillId="11" borderId="2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0" fillId="14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Fill="1"/>
    <xf numFmtId="0" fontId="12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wrapText="1"/>
    </xf>
    <xf numFmtId="164" fontId="11" fillId="0" borderId="1" xfId="0" applyNumberFormat="1" applyFont="1" applyBorder="1" applyAlignment="1">
      <alignment wrapText="1"/>
    </xf>
    <xf numFmtId="0" fontId="11" fillId="5" borderId="1" xfId="0" applyFont="1" applyFill="1" applyBorder="1" applyAlignment="1">
      <alignment horizontal="left" wrapText="1"/>
    </xf>
    <xf numFmtId="0" fontId="15" fillId="11" borderId="2" xfId="0" applyFont="1" applyFill="1" applyBorder="1" applyAlignment="1">
      <alignment horizontal="left" vertical="center" wrapText="1"/>
    </xf>
    <xf numFmtId="0" fontId="15" fillId="12" borderId="1" xfId="0" applyFont="1" applyFill="1" applyBorder="1" applyAlignment="1">
      <alignment horizontal="left" vertical="center" wrapText="1"/>
    </xf>
    <xf numFmtId="164" fontId="11" fillId="5" borderId="1" xfId="0" applyNumberFormat="1" applyFont="1" applyFill="1" applyBorder="1" applyAlignment="1">
      <alignment wrapText="1"/>
    </xf>
    <xf numFmtId="0" fontId="16" fillId="0" borderId="1" xfId="0" applyFont="1" applyBorder="1" applyAlignment="1">
      <alignment horizontal="left" wrapText="1"/>
    </xf>
    <xf numFmtId="164" fontId="11" fillId="6" borderId="1" xfId="0" applyNumberFormat="1" applyFont="1" applyFill="1" applyBorder="1" applyAlignment="1">
      <alignment wrapText="1"/>
    </xf>
    <xf numFmtId="0" fontId="11" fillId="6" borderId="1" xfId="0" applyFont="1" applyFill="1" applyBorder="1" applyAlignment="1">
      <alignment horizontal="left" wrapText="1"/>
    </xf>
    <xf numFmtId="1" fontId="11" fillId="0" borderId="1" xfId="0" applyNumberFormat="1" applyFont="1" applyBorder="1" applyAlignment="1">
      <alignment horizontal="center" vertical="center" wrapText="1"/>
    </xf>
    <xf numFmtId="0" fontId="12" fillId="17" borderId="5" xfId="0" applyFont="1" applyFill="1" applyBorder="1" applyAlignment="1">
      <alignment horizontal="center"/>
    </xf>
    <xf numFmtId="0" fontId="12" fillId="17" borderId="17" xfId="0" applyFont="1" applyFill="1" applyBorder="1" applyAlignment="1">
      <alignment horizontal="center"/>
    </xf>
    <xf numFmtId="0" fontId="12" fillId="5" borderId="11" xfId="0" applyFont="1" applyFill="1" applyBorder="1"/>
    <xf numFmtId="0" fontId="12" fillId="5" borderId="12" xfId="0" applyFont="1" applyFill="1" applyBorder="1"/>
    <xf numFmtId="0" fontId="12" fillId="5" borderId="12" xfId="0" applyFont="1" applyFill="1" applyBorder="1" applyAlignment="1">
      <alignment horizontal="center" vertical="center"/>
    </xf>
    <xf numFmtId="0" fontId="12" fillId="5" borderId="13" xfId="0" applyFont="1" applyFill="1" applyBorder="1"/>
    <xf numFmtId="0" fontId="11" fillId="19" borderId="1" xfId="0" applyFont="1" applyFill="1" applyBorder="1" applyAlignment="1">
      <alignment horizontal="center" vertical="center" wrapText="1"/>
    </xf>
    <xf numFmtId="0" fontId="11" fillId="20" borderId="1" xfId="0" applyFont="1" applyFill="1" applyBorder="1" applyAlignment="1">
      <alignment horizontal="center" vertical="center" wrapText="1"/>
    </xf>
    <xf numFmtId="0" fontId="11" fillId="21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4" fillId="15" borderId="8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2" fontId="2" fillId="2" borderId="3" xfId="0" applyNumberFormat="1" applyFont="1" applyFill="1" applyBorder="1" applyAlignment="1">
      <alignment vertical="center" wrapText="1"/>
    </xf>
    <xf numFmtId="1" fontId="2" fillId="2" borderId="3" xfId="0" applyNumberFormat="1" applyFont="1" applyFill="1" applyBorder="1" applyAlignment="1">
      <alignment vertical="center" wrapText="1"/>
    </xf>
    <xf numFmtId="1" fontId="2" fillId="2" borderId="4" xfId="0" applyNumberFormat="1" applyFont="1" applyFill="1" applyBorder="1" applyAlignment="1">
      <alignment vertical="center" wrapText="1"/>
    </xf>
    <xf numFmtId="1" fontId="19" fillId="0" borderId="1" xfId="0" applyNumberFormat="1" applyFont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9" fillId="5" borderId="1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left" vertical="center"/>
    </xf>
    <xf numFmtId="0" fontId="9" fillId="11" borderId="2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11" fillId="22" borderId="1" xfId="0" applyFont="1" applyFill="1" applyBorder="1" applyAlignment="1">
      <alignment horizontal="center" vertical="center" wrapText="1"/>
    </xf>
    <xf numFmtId="0" fontId="11" fillId="22" borderId="1" xfId="0" applyFont="1" applyFill="1" applyBorder="1" applyAlignment="1">
      <alignment horizontal="left" wrapText="1"/>
    </xf>
    <xf numFmtId="0" fontId="11" fillId="17" borderId="1" xfId="0" applyFont="1" applyFill="1" applyBorder="1" applyAlignment="1">
      <alignment horizontal="center" vertical="center" wrapText="1"/>
    </xf>
    <xf numFmtId="0" fontId="11" fillId="17" borderId="1" xfId="0" applyFont="1" applyFill="1" applyBorder="1" applyAlignment="1">
      <alignment horizontal="left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wrapText="1"/>
    </xf>
    <xf numFmtId="0" fontId="15" fillId="23" borderId="2" xfId="0" applyFont="1" applyFill="1" applyBorder="1" applyAlignment="1">
      <alignment horizontal="left" vertical="center" wrapText="1"/>
    </xf>
    <xf numFmtId="0" fontId="15" fillId="24" borderId="1" xfId="0" applyFont="1" applyFill="1" applyBorder="1" applyAlignment="1">
      <alignment horizontal="left" vertical="center" wrapText="1"/>
    </xf>
    <xf numFmtId="0" fontId="11" fillId="15" borderId="1" xfId="0" applyFont="1" applyFill="1" applyBorder="1" applyAlignment="1">
      <alignment horizontal="center" vertical="center" wrapText="1"/>
    </xf>
    <xf numFmtId="0" fontId="11" fillId="15" borderId="1" xfId="0" applyFont="1" applyFill="1" applyBorder="1" applyAlignment="1">
      <alignment horizontal="left" wrapText="1"/>
    </xf>
    <xf numFmtId="0" fontId="11" fillId="25" borderId="1" xfId="0" applyFont="1" applyFill="1" applyBorder="1" applyAlignment="1">
      <alignment horizontal="center" vertical="center" wrapText="1"/>
    </xf>
    <xf numFmtId="0" fontId="11" fillId="25" borderId="1" xfId="0" applyFont="1" applyFill="1" applyBorder="1" applyAlignment="1">
      <alignment horizontal="left" wrapText="1"/>
    </xf>
    <xf numFmtId="0" fontId="16" fillId="25" borderId="1" xfId="0" applyFont="1" applyFill="1" applyBorder="1" applyAlignment="1">
      <alignment horizontal="left" wrapText="1"/>
    </xf>
    <xf numFmtId="0" fontId="11" fillId="26" borderId="1" xfId="0" applyFont="1" applyFill="1" applyBorder="1" applyAlignment="1">
      <alignment horizontal="center" vertical="center" wrapText="1"/>
    </xf>
    <xf numFmtId="0" fontId="11" fillId="26" borderId="1" xfId="0" applyFont="1" applyFill="1" applyBorder="1" applyAlignment="1">
      <alignment horizontal="left" wrapText="1"/>
    </xf>
    <xf numFmtId="0" fontId="11" fillId="27" borderId="1" xfId="0" applyFont="1" applyFill="1" applyBorder="1" applyAlignment="1">
      <alignment horizontal="center" vertical="center" wrapText="1"/>
    </xf>
    <xf numFmtId="0" fontId="11" fillId="27" borderId="1" xfId="0" applyFont="1" applyFill="1" applyBorder="1" applyAlignment="1">
      <alignment horizontal="left" wrapText="1"/>
    </xf>
    <xf numFmtId="0" fontId="11" fillId="28" borderId="1" xfId="0" applyFont="1" applyFill="1" applyBorder="1" applyAlignment="1">
      <alignment horizontal="center" vertical="center" wrapText="1"/>
    </xf>
    <xf numFmtId="0" fontId="11" fillId="28" borderId="1" xfId="0" applyFont="1" applyFill="1" applyBorder="1" applyAlignment="1">
      <alignment horizontal="left" wrapText="1"/>
    </xf>
    <xf numFmtId="1" fontId="2" fillId="5" borderId="4" xfId="0" applyNumberFormat="1" applyFont="1" applyFill="1" applyBorder="1" applyAlignment="1">
      <alignment horizontal="center" vertical="center" wrapText="1"/>
    </xf>
    <xf numFmtId="1" fontId="7" fillId="5" borderId="1" xfId="0" applyNumberFormat="1" applyFont="1" applyFill="1" applyBorder="1" applyAlignment="1">
      <alignment horizontal="center" vertical="center" wrapText="1"/>
    </xf>
    <xf numFmtId="1" fontId="2" fillId="5" borderId="1" xfId="0" applyNumberFormat="1" applyFont="1" applyFill="1" applyBorder="1" applyAlignment="1">
      <alignment horizontal="center" vertical="center" wrapText="1"/>
    </xf>
    <xf numFmtId="1" fontId="0" fillId="5" borderId="1" xfId="0" applyNumberForma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20" fillId="7" borderId="15" xfId="0" applyFont="1" applyFill="1" applyBorder="1" applyAlignment="1">
      <alignment horizontal="center" vertical="center" wrapText="1"/>
    </xf>
    <xf numFmtId="0" fontId="20" fillId="7" borderId="17" xfId="0" applyFont="1" applyFill="1" applyBorder="1" applyAlignment="1">
      <alignment horizontal="center" vertical="center" wrapText="1"/>
    </xf>
    <xf numFmtId="1" fontId="20" fillId="7" borderId="17" xfId="0" applyNumberFormat="1" applyFont="1" applyFill="1" applyBorder="1" applyAlignment="1">
      <alignment horizontal="center" vertical="center" wrapText="1"/>
    </xf>
    <xf numFmtId="0" fontId="20" fillId="7" borderId="21" xfId="0" applyFont="1" applyFill="1" applyBorder="1" applyAlignment="1">
      <alignment horizontal="center" vertical="center" wrapText="1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/>
    </xf>
    <xf numFmtId="0" fontId="10" fillId="16" borderId="34" xfId="0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" fontId="1" fillId="3" borderId="7" xfId="0" applyNumberFormat="1" applyFont="1" applyFill="1" applyBorder="1" applyAlignment="1">
      <alignment horizontal="center" vertical="center" wrapText="1"/>
    </xf>
    <xf numFmtId="1" fontId="1" fillId="3" borderId="10" xfId="0" applyNumberFormat="1" applyFont="1" applyFill="1" applyBorder="1" applyAlignment="1">
      <alignment horizontal="center" vertical="center" wrapText="1"/>
    </xf>
    <xf numFmtId="1" fontId="1" fillId="0" borderId="6" xfId="0" applyNumberFormat="1" applyFont="1" applyBorder="1" applyAlignment="1">
      <alignment horizontal="center" vertical="center" wrapText="1"/>
    </xf>
    <xf numFmtId="1" fontId="1" fillId="0" borderId="9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11" fillId="28" borderId="30" xfId="0" applyNumberFormat="1" applyFont="1" applyFill="1" applyBorder="1" applyAlignment="1">
      <alignment horizontal="center" vertical="center" wrapText="1"/>
    </xf>
    <xf numFmtId="1" fontId="11" fillId="28" borderId="31" xfId="0" applyNumberFormat="1" applyFont="1" applyFill="1" applyBorder="1" applyAlignment="1">
      <alignment horizontal="center" vertical="center" wrapText="1"/>
    </xf>
    <xf numFmtId="1" fontId="11" fillId="28" borderId="32" xfId="0" applyNumberFormat="1" applyFont="1" applyFill="1" applyBorder="1" applyAlignment="1">
      <alignment horizontal="center" vertical="center" wrapText="1"/>
    </xf>
    <xf numFmtId="14" fontId="10" fillId="5" borderId="24" xfId="0" applyNumberFormat="1" applyFont="1" applyFill="1" applyBorder="1" applyAlignment="1">
      <alignment horizontal="left"/>
    </xf>
    <xf numFmtId="1" fontId="11" fillId="17" borderId="30" xfId="0" applyNumberFormat="1" applyFont="1" applyFill="1" applyBorder="1" applyAlignment="1">
      <alignment horizontal="center" vertical="center" wrapText="1"/>
    </xf>
    <xf numFmtId="1" fontId="11" fillId="17" borderId="31" xfId="0" applyNumberFormat="1" applyFont="1" applyFill="1" applyBorder="1" applyAlignment="1">
      <alignment horizontal="center" vertical="center" wrapText="1"/>
    </xf>
    <xf numFmtId="1" fontId="11" fillId="17" borderId="32" xfId="0" applyNumberFormat="1" applyFont="1" applyFill="1" applyBorder="1" applyAlignment="1">
      <alignment horizontal="center" vertical="center" wrapText="1"/>
    </xf>
    <xf numFmtId="1" fontId="11" fillId="27" borderId="30" xfId="0" applyNumberFormat="1" applyFont="1" applyFill="1" applyBorder="1" applyAlignment="1">
      <alignment horizontal="center" vertical="center" wrapText="1"/>
    </xf>
    <xf numFmtId="1" fontId="11" fillId="27" borderId="31" xfId="0" applyNumberFormat="1" applyFont="1" applyFill="1" applyBorder="1" applyAlignment="1">
      <alignment horizontal="center" vertical="center" wrapText="1"/>
    </xf>
    <xf numFmtId="1" fontId="11" fillId="27" borderId="32" xfId="0" applyNumberFormat="1" applyFont="1" applyFill="1" applyBorder="1" applyAlignment="1">
      <alignment horizontal="center" vertical="center" wrapText="1"/>
    </xf>
    <xf numFmtId="1" fontId="11" fillId="26" borderId="30" xfId="0" applyNumberFormat="1" applyFont="1" applyFill="1" applyBorder="1" applyAlignment="1">
      <alignment horizontal="center" vertical="center" wrapText="1"/>
    </xf>
    <xf numFmtId="1" fontId="11" fillId="26" borderId="31" xfId="0" applyNumberFormat="1" applyFont="1" applyFill="1" applyBorder="1" applyAlignment="1">
      <alignment horizontal="center" vertical="center" wrapText="1"/>
    </xf>
    <xf numFmtId="1" fontId="11" fillId="26" borderId="32" xfId="0" applyNumberFormat="1" applyFont="1" applyFill="1" applyBorder="1" applyAlignment="1">
      <alignment horizontal="center" vertical="center" wrapText="1"/>
    </xf>
    <xf numFmtId="1" fontId="11" fillId="25" borderId="30" xfId="0" applyNumberFormat="1" applyFont="1" applyFill="1" applyBorder="1" applyAlignment="1">
      <alignment horizontal="center" vertical="center" wrapText="1"/>
    </xf>
    <xf numFmtId="1" fontId="11" fillId="25" borderId="31" xfId="0" applyNumberFormat="1" applyFont="1" applyFill="1" applyBorder="1" applyAlignment="1">
      <alignment horizontal="center" vertical="center" wrapText="1"/>
    </xf>
    <xf numFmtId="1" fontId="11" fillId="25" borderId="32" xfId="0" applyNumberFormat="1" applyFont="1" applyFill="1" applyBorder="1" applyAlignment="1">
      <alignment horizontal="center" vertical="center" wrapText="1"/>
    </xf>
    <xf numFmtId="1" fontId="11" fillId="30" borderId="30" xfId="0" applyNumberFormat="1" applyFont="1" applyFill="1" applyBorder="1" applyAlignment="1">
      <alignment horizontal="center" vertical="center" wrapText="1"/>
    </xf>
    <xf numFmtId="1" fontId="11" fillId="30" borderId="31" xfId="0" applyNumberFormat="1" applyFont="1" applyFill="1" applyBorder="1" applyAlignment="1">
      <alignment horizontal="center" vertical="center" wrapText="1"/>
    </xf>
    <xf numFmtId="1" fontId="11" fillId="30" borderId="32" xfId="0" applyNumberFormat="1" applyFont="1" applyFill="1" applyBorder="1" applyAlignment="1">
      <alignment horizontal="center" vertical="center" wrapText="1"/>
    </xf>
    <xf numFmtId="1" fontId="11" fillId="22" borderId="30" xfId="0" applyNumberFormat="1" applyFont="1" applyFill="1" applyBorder="1" applyAlignment="1">
      <alignment horizontal="center" vertical="center" wrapText="1"/>
    </xf>
    <xf numFmtId="1" fontId="11" fillId="22" borderId="31" xfId="0" applyNumberFormat="1" applyFont="1" applyFill="1" applyBorder="1" applyAlignment="1">
      <alignment horizontal="center" vertical="center" wrapText="1"/>
    </xf>
    <xf numFmtId="1" fontId="11" fillId="22" borderId="32" xfId="0" applyNumberFormat="1" applyFont="1" applyFill="1" applyBorder="1" applyAlignment="1">
      <alignment horizontal="center" vertical="center" wrapText="1"/>
    </xf>
    <xf numFmtId="1" fontId="11" fillId="2" borderId="30" xfId="0" applyNumberFormat="1" applyFont="1" applyFill="1" applyBorder="1" applyAlignment="1">
      <alignment horizontal="center" vertical="center" wrapText="1"/>
    </xf>
    <xf numFmtId="1" fontId="11" fillId="2" borderId="31" xfId="0" applyNumberFormat="1" applyFont="1" applyFill="1" applyBorder="1" applyAlignment="1">
      <alignment horizontal="center" vertical="center" wrapText="1"/>
    </xf>
    <xf numFmtId="1" fontId="11" fillId="2" borderId="32" xfId="0" applyNumberFormat="1" applyFont="1" applyFill="1" applyBorder="1" applyAlignment="1">
      <alignment horizontal="center" vertical="center" wrapText="1"/>
    </xf>
    <xf numFmtId="0" fontId="14" fillId="15" borderId="27" xfId="0" applyFont="1" applyFill="1" applyBorder="1" applyAlignment="1">
      <alignment horizontal="center" vertical="center"/>
    </xf>
    <xf numFmtId="0" fontId="14" fillId="15" borderId="28" xfId="0" applyFont="1" applyFill="1" applyBorder="1" applyAlignment="1">
      <alignment horizontal="center" vertical="center"/>
    </xf>
    <xf numFmtId="0" fontId="14" fillId="15" borderId="29" xfId="0" applyFont="1" applyFill="1" applyBorder="1" applyAlignment="1">
      <alignment horizontal="center" vertical="center"/>
    </xf>
    <xf numFmtId="0" fontId="10" fillId="5" borderId="25" xfId="0" applyFont="1" applyFill="1" applyBorder="1" applyAlignment="1">
      <alignment horizontal="left"/>
    </xf>
    <xf numFmtId="0" fontId="10" fillId="5" borderId="24" xfId="0" applyFont="1" applyFill="1" applyBorder="1" applyAlignment="1">
      <alignment horizontal="left"/>
    </xf>
    <xf numFmtId="0" fontId="14" fillId="5" borderId="25" xfId="0" applyFont="1" applyFill="1" applyBorder="1" applyAlignment="1">
      <alignment horizontal="center"/>
    </xf>
    <xf numFmtId="0" fontId="14" fillId="5" borderId="24" xfId="0" applyFont="1" applyFill="1" applyBorder="1" applyAlignment="1">
      <alignment horizontal="center"/>
    </xf>
    <xf numFmtId="0" fontId="14" fillId="5" borderId="26" xfId="0" applyFont="1" applyFill="1" applyBorder="1" applyAlignment="1">
      <alignment horizontal="center"/>
    </xf>
    <xf numFmtId="0" fontId="14" fillId="5" borderId="11" xfId="0" applyFont="1" applyFill="1" applyBorder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4" fillId="5" borderId="13" xfId="0" applyFont="1" applyFill="1" applyBorder="1" applyAlignment="1">
      <alignment horizontal="center"/>
    </xf>
    <xf numFmtId="0" fontId="10" fillId="29" borderId="25" xfId="0" applyFont="1" applyFill="1" applyBorder="1" applyAlignment="1">
      <alignment horizontal="center" vertical="center"/>
    </xf>
    <xf numFmtId="0" fontId="10" fillId="29" borderId="24" xfId="0" applyFont="1" applyFill="1" applyBorder="1" applyAlignment="1">
      <alignment horizontal="center" vertical="center"/>
    </xf>
    <xf numFmtId="0" fontId="10" fillId="29" borderId="35" xfId="0" applyFont="1" applyFill="1" applyBorder="1" applyAlignment="1">
      <alignment horizontal="center" vertical="center"/>
    </xf>
    <xf numFmtId="0" fontId="12" fillId="18" borderId="16" xfId="0" applyFont="1" applyFill="1" applyBorder="1" applyAlignment="1">
      <alignment horizontal="left"/>
    </xf>
    <xf numFmtId="0" fontId="12" fillId="18" borderId="0" xfId="0" applyFont="1" applyFill="1" applyBorder="1" applyAlignment="1">
      <alignment horizontal="left"/>
    </xf>
    <xf numFmtId="0" fontId="12" fillId="18" borderId="7" xfId="0" applyFont="1" applyFill="1" applyBorder="1" applyAlignment="1">
      <alignment horizontal="left"/>
    </xf>
    <xf numFmtId="0" fontId="10" fillId="29" borderId="25" xfId="0" applyFont="1" applyFill="1" applyBorder="1" applyAlignment="1">
      <alignment horizontal="center"/>
    </xf>
    <xf numFmtId="0" fontId="10" fillId="29" borderId="24" xfId="0" applyFont="1" applyFill="1" applyBorder="1" applyAlignment="1">
      <alignment horizontal="center"/>
    </xf>
    <xf numFmtId="0" fontId="10" fillId="29" borderId="35" xfId="0" applyFont="1" applyFill="1" applyBorder="1" applyAlignment="1">
      <alignment horizontal="center"/>
    </xf>
    <xf numFmtId="165" fontId="12" fillId="18" borderId="6" xfId="0" applyNumberFormat="1" applyFont="1" applyFill="1" applyBorder="1" applyAlignment="1">
      <alignment horizontal="center"/>
    </xf>
    <xf numFmtId="165" fontId="12" fillId="18" borderId="0" xfId="0" applyNumberFormat="1" applyFont="1" applyFill="1" applyBorder="1" applyAlignment="1">
      <alignment horizontal="center"/>
    </xf>
    <xf numFmtId="165" fontId="12" fillId="18" borderId="22" xfId="0" applyNumberFormat="1" applyFont="1" applyFill="1" applyBorder="1" applyAlignment="1">
      <alignment horizontal="center"/>
    </xf>
    <xf numFmtId="1" fontId="10" fillId="29" borderId="36" xfId="0" applyNumberFormat="1" applyFont="1" applyFill="1" applyBorder="1" applyAlignment="1">
      <alignment horizontal="center"/>
    </xf>
    <xf numFmtId="1" fontId="10" fillId="29" borderId="24" xfId="0" applyNumberFormat="1" applyFont="1" applyFill="1" applyBorder="1" applyAlignment="1">
      <alignment horizontal="center"/>
    </xf>
    <xf numFmtId="1" fontId="10" fillId="29" borderId="26" xfId="0" applyNumberFormat="1" applyFont="1" applyFill="1" applyBorder="1" applyAlignment="1">
      <alignment horizontal="center"/>
    </xf>
    <xf numFmtId="0" fontId="14" fillId="5" borderId="0" xfId="0" applyFont="1" applyFill="1" applyAlignment="1">
      <alignment horizontal="center"/>
    </xf>
    <xf numFmtId="1" fontId="10" fillId="29" borderId="36" xfId="0" applyNumberFormat="1" applyFont="1" applyFill="1" applyBorder="1" applyAlignment="1">
      <alignment horizontal="center" vertical="center"/>
    </xf>
    <xf numFmtId="1" fontId="10" fillId="29" borderId="24" xfId="0" applyNumberFormat="1" applyFont="1" applyFill="1" applyBorder="1" applyAlignment="1">
      <alignment horizontal="center" vertical="center"/>
    </xf>
    <xf numFmtId="1" fontId="10" fillId="29" borderId="26" xfId="0" applyNumberFormat="1" applyFont="1" applyFill="1" applyBorder="1" applyAlignment="1">
      <alignment horizontal="center" vertical="center"/>
    </xf>
    <xf numFmtId="1" fontId="12" fillId="18" borderId="6" xfId="0" applyNumberFormat="1" applyFont="1" applyFill="1" applyBorder="1" applyAlignment="1">
      <alignment horizontal="center" vertical="center"/>
    </xf>
    <xf numFmtId="1" fontId="12" fillId="18" borderId="0" xfId="0" applyNumberFormat="1" applyFont="1" applyFill="1" applyBorder="1" applyAlignment="1">
      <alignment horizontal="center" vertical="center"/>
    </xf>
    <xf numFmtId="1" fontId="12" fillId="18" borderId="22" xfId="0" applyNumberFormat="1" applyFont="1" applyFill="1" applyBorder="1" applyAlignment="1">
      <alignment horizontal="center" vertical="center"/>
    </xf>
    <xf numFmtId="0" fontId="10" fillId="7" borderId="16" xfId="0" applyFont="1" applyFill="1" applyBorder="1" applyAlignment="1">
      <alignment horizontal="left" vertical="center"/>
    </xf>
    <xf numFmtId="0" fontId="10" fillId="7" borderId="0" xfId="0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left" vertical="center"/>
    </xf>
    <xf numFmtId="0" fontId="10" fillId="7" borderId="16" xfId="0" applyFont="1" applyFill="1" applyBorder="1" applyAlignment="1">
      <alignment horizontal="left"/>
    </xf>
    <xf numFmtId="0" fontId="10" fillId="7" borderId="0" xfId="0" applyFont="1" applyFill="1" applyBorder="1" applyAlignment="1">
      <alignment horizontal="left"/>
    </xf>
    <xf numFmtId="0" fontId="10" fillId="7" borderId="7" xfId="0" applyFont="1" applyFill="1" applyBorder="1" applyAlignment="1">
      <alignment horizontal="left"/>
    </xf>
    <xf numFmtId="0" fontId="10" fillId="7" borderId="18" xfId="0" applyFont="1" applyFill="1" applyBorder="1" applyAlignment="1">
      <alignment horizontal="left"/>
    </xf>
    <xf numFmtId="0" fontId="10" fillId="7" borderId="19" xfId="0" applyFont="1" applyFill="1" applyBorder="1" applyAlignment="1">
      <alignment horizontal="left"/>
    </xf>
    <xf numFmtId="0" fontId="10" fillId="7" borderId="20" xfId="0" applyFont="1" applyFill="1" applyBorder="1" applyAlignment="1">
      <alignment horizontal="left"/>
    </xf>
    <xf numFmtId="0" fontId="10" fillId="5" borderId="11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13" fillId="5" borderId="22" xfId="0" applyFont="1" applyFill="1" applyBorder="1" applyAlignment="1">
      <alignment horizontal="center" vertical="center"/>
    </xf>
    <xf numFmtId="0" fontId="17" fillId="5" borderId="18" xfId="0" applyFont="1" applyFill="1" applyBorder="1" applyAlignment="1">
      <alignment horizontal="center" vertical="center"/>
    </xf>
    <xf numFmtId="0" fontId="17" fillId="5" borderId="19" xfId="0" applyFont="1" applyFill="1" applyBorder="1" applyAlignment="1">
      <alignment horizontal="center" vertical="center"/>
    </xf>
    <xf numFmtId="0" fontId="17" fillId="5" borderId="23" xfId="0" applyFont="1" applyFill="1" applyBorder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2" fillId="0" borderId="0" xfId="0" applyFont="1" applyAlignment="1">
      <alignment horizontal="center"/>
    </xf>
    <xf numFmtId="0" fontId="10" fillId="16" borderId="25" xfId="0" applyFont="1" applyFill="1" applyBorder="1" applyAlignment="1">
      <alignment horizontal="center"/>
    </xf>
    <xf numFmtId="0" fontId="10" fillId="16" borderId="24" xfId="0" applyFont="1" applyFill="1" applyBorder="1" applyAlignment="1">
      <alignment horizontal="center"/>
    </xf>
    <xf numFmtId="0" fontId="10" fillId="16" borderId="25" xfId="0" applyFont="1" applyFill="1" applyBorder="1" applyAlignment="1">
      <alignment horizontal="center" vertical="center"/>
    </xf>
    <xf numFmtId="0" fontId="10" fillId="16" borderId="24" xfId="0" applyFont="1" applyFill="1" applyBorder="1" applyAlignment="1">
      <alignment horizontal="center" vertical="center"/>
    </xf>
    <xf numFmtId="0" fontId="12" fillId="17" borderId="16" xfId="0" applyFont="1" applyFill="1" applyBorder="1" applyAlignment="1">
      <alignment horizontal="center"/>
    </xf>
    <xf numFmtId="0" fontId="12" fillId="17" borderId="0" xfId="0" applyFont="1" applyFill="1" applyBorder="1" applyAlignment="1">
      <alignment horizontal="center"/>
    </xf>
    <xf numFmtId="0" fontId="12" fillId="17" borderId="16" xfId="0" applyFont="1" applyFill="1" applyBorder="1" applyAlignment="1">
      <alignment horizontal="center" vertical="center"/>
    </xf>
    <xf numFmtId="0" fontId="12" fillId="17" borderId="0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left"/>
    </xf>
    <xf numFmtId="0" fontId="10" fillId="7" borderId="3" xfId="0" applyFont="1" applyFill="1" applyBorder="1" applyAlignment="1">
      <alignment horizontal="left"/>
    </xf>
    <xf numFmtId="0" fontId="10" fillId="7" borderId="4" xfId="0" applyFont="1" applyFill="1" applyBorder="1" applyAlignment="1">
      <alignment horizontal="left"/>
    </xf>
    <xf numFmtId="0" fontId="14" fillId="7" borderId="16" xfId="0" applyFont="1" applyFill="1" applyBorder="1" applyAlignment="1">
      <alignment horizontal="left"/>
    </xf>
    <xf numFmtId="0" fontId="14" fillId="7" borderId="0" xfId="0" applyFont="1" applyFill="1" applyBorder="1" applyAlignment="1">
      <alignment horizontal="left"/>
    </xf>
    <xf numFmtId="0" fontId="14" fillId="7" borderId="7" xfId="0" applyFont="1" applyFill="1" applyBorder="1" applyAlignment="1">
      <alignment horizontal="left"/>
    </xf>
    <xf numFmtId="0" fontId="18" fillId="5" borderId="11" xfId="0" applyFont="1" applyFill="1" applyBorder="1" applyAlignment="1">
      <alignment horizontal="center" vertical="center"/>
    </xf>
    <xf numFmtId="0" fontId="18" fillId="5" borderId="12" xfId="0" applyFont="1" applyFill="1" applyBorder="1" applyAlignment="1">
      <alignment horizontal="center" vertical="center"/>
    </xf>
    <xf numFmtId="0" fontId="18" fillId="5" borderId="13" xfId="0" applyFont="1" applyFill="1" applyBorder="1" applyAlignment="1">
      <alignment horizontal="center" vertical="center"/>
    </xf>
    <xf numFmtId="0" fontId="18" fillId="5" borderId="18" xfId="0" applyFont="1" applyFill="1" applyBorder="1" applyAlignment="1">
      <alignment horizontal="center" vertical="center"/>
    </xf>
    <xf numFmtId="0" fontId="18" fillId="5" borderId="19" xfId="0" applyFont="1" applyFill="1" applyBorder="1" applyAlignment="1">
      <alignment horizontal="center" vertical="center"/>
    </xf>
    <xf numFmtId="0" fontId="18" fillId="5" borderId="2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FC96"/>
      <color rgb="FFFDBFCC"/>
      <color rgb="FF8EF6CC"/>
      <color rgb="FFFFCCFF"/>
      <color rgb="FFF8CBAD"/>
      <color rgb="FFBDD7EE"/>
      <color rgb="FFD9D9D9"/>
      <color rgb="FF3399FF"/>
      <color rgb="FF00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79375</xdr:colOff>
      <xdr:row>0</xdr:row>
      <xdr:rowOff>79374</xdr:rowOff>
    </xdr:from>
    <xdr:to>
      <xdr:col>2</xdr:col>
      <xdr:colOff>1558925</xdr:colOff>
      <xdr:row>0</xdr:row>
      <xdr:rowOff>809625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2B9967F6-2E17-47DF-B7A2-ACE03336F2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762" b="31122"/>
        <a:stretch/>
      </xdr:blipFill>
      <xdr:spPr>
        <a:xfrm>
          <a:off x="523875" y="79374"/>
          <a:ext cx="2447925" cy="730251"/>
        </a:xfrm>
        <a:prstGeom prst="rect">
          <a:avLst/>
        </a:prstGeom>
      </xdr:spPr>
    </xdr:pic>
    <xdr:clientData/>
  </xdr:twoCellAnchor>
  <xdr:twoCellAnchor editAs="oneCell">
    <xdr:from>
      <xdr:col>6</xdr:col>
      <xdr:colOff>1070750</xdr:colOff>
      <xdr:row>0</xdr:row>
      <xdr:rowOff>78154</xdr:rowOff>
    </xdr:from>
    <xdr:to>
      <xdr:col>7</xdr:col>
      <xdr:colOff>539750</xdr:colOff>
      <xdr:row>0</xdr:row>
      <xdr:rowOff>894212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B6EB2C15-6232-487E-86D5-CF23B41A7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38500" y="78154"/>
          <a:ext cx="707250" cy="816058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0</xdr:row>
      <xdr:rowOff>111125</xdr:rowOff>
    </xdr:from>
    <xdr:to>
      <xdr:col>4</xdr:col>
      <xdr:colOff>1759683</xdr:colOff>
      <xdr:row>0</xdr:row>
      <xdr:rowOff>825500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D1C9F469-FA98-4D6A-9057-A8F87FC195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320" t="22032" r="25470" b="20685"/>
        <a:stretch/>
      </xdr:blipFill>
      <xdr:spPr>
        <a:xfrm>
          <a:off x="5175250" y="111125"/>
          <a:ext cx="1505683" cy="714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00B0F0"/>
  </sheetPr>
  <dimension ref="A1:Q1202"/>
  <sheetViews>
    <sheetView zoomScale="68" zoomScaleNormal="68" workbookViewId="0">
      <pane ySplit="3" topLeftCell="A4" activePane="bottomLeft" state="frozen"/>
      <selection activeCell="F1" sqref="F1"/>
      <selection pane="bottomLeft" activeCell="M9" sqref="M9"/>
    </sheetView>
  </sheetViews>
  <sheetFormatPr baseColWidth="10" defaultColWidth="11.42578125" defaultRowHeight="15" x14ac:dyDescent="0.25"/>
  <cols>
    <col min="1" max="1" width="5.140625" style="14" bestFit="1" customWidth="1"/>
    <col min="2" max="2" width="8.85546875" customWidth="1"/>
    <col min="3" max="3" width="22.28515625" style="15" customWidth="1"/>
    <col min="4" max="5" width="27.85546875" style="16" hidden="1" customWidth="1"/>
    <col min="6" max="6" width="47.140625" style="9" customWidth="1"/>
    <col min="7" max="7" width="71" style="17" customWidth="1"/>
    <col min="8" max="9" width="15.28515625" style="21" customWidth="1"/>
    <col min="10" max="13" width="15.28515625" style="22" customWidth="1"/>
    <col min="14" max="14" width="22.5703125" style="72" customWidth="1"/>
    <col min="15" max="15" width="15.28515625" style="25" customWidth="1"/>
    <col min="16" max="16" width="15.28515625" style="109" customWidth="1"/>
    <col min="17" max="17" width="53.42578125" style="77" customWidth="1"/>
  </cols>
  <sheetData>
    <row r="1" spans="1:17" x14ac:dyDescent="0.25">
      <c r="A1" s="128" t="s">
        <v>0</v>
      </c>
      <c r="B1" s="128" t="s">
        <v>1</v>
      </c>
      <c r="C1" s="128" t="s">
        <v>2</v>
      </c>
      <c r="D1" s="128" t="s">
        <v>3</v>
      </c>
      <c r="E1" s="128" t="s">
        <v>4</v>
      </c>
      <c r="F1" s="128" t="s">
        <v>5</v>
      </c>
      <c r="G1" s="125" t="s">
        <v>512</v>
      </c>
      <c r="H1" s="73"/>
      <c r="I1" s="73"/>
      <c r="J1" s="74"/>
      <c r="K1" s="74"/>
      <c r="L1" s="74"/>
      <c r="M1" s="74" t="s">
        <v>609</v>
      </c>
      <c r="N1" s="75" t="e">
        <f>#REF!</f>
        <v>#REF!</v>
      </c>
      <c r="O1" s="23" t="s">
        <v>608</v>
      </c>
      <c r="P1" s="104" t="e">
        <f>#REF!</f>
        <v>#REF!</v>
      </c>
      <c r="Q1" s="118" t="s">
        <v>6</v>
      </c>
    </row>
    <row r="2" spans="1:17" ht="15.75" x14ac:dyDescent="0.25">
      <c r="A2" s="128"/>
      <c r="B2" s="128"/>
      <c r="C2" s="128"/>
      <c r="D2" s="128"/>
      <c r="E2" s="128"/>
      <c r="F2" s="128"/>
      <c r="G2" s="126"/>
      <c r="H2" s="1" t="s">
        <v>7</v>
      </c>
      <c r="I2" s="1" t="s">
        <v>8</v>
      </c>
      <c r="J2" s="2" t="s">
        <v>9</v>
      </c>
      <c r="K2" s="2" t="s">
        <v>10</v>
      </c>
      <c r="L2" s="2" t="s">
        <v>11</v>
      </c>
      <c r="M2" s="3" t="s">
        <v>12</v>
      </c>
      <c r="N2" s="123" t="s">
        <v>13</v>
      </c>
      <c r="O2" s="121" t="s">
        <v>14</v>
      </c>
      <c r="P2" s="105" t="s">
        <v>15</v>
      </c>
      <c r="Q2" s="119"/>
    </row>
    <row r="3" spans="1:17" x14ac:dyDescent="0.25">
      <c r="A3" s="128"/>
      <c r="B3" s="128"/>
      <c r="C3" s="128"/>
      <c r="D3" s="128"/>
      <c r="E3" s="128"/>
      <c r="F3" s="128"/>
      <c r="G3" s="127"/>
      <c r="H3" s="4" t="e">
        <f>#REF!</f>
        <v>#REF!</v>
      </c>
      <c r="I3" s="4" t="e">
        <f>#REF!</f>
        <v>#REF!</v>
      </c>
      <c r="J3" s="4" t="e">
        <f>#REF!</f>
        <v>#REF!</v>
      </c>
      <c r="K3" s="4" t="e">
        <f>#REF!</f>
        <v>#REF!</v>
      </c>
      <c r="L3" s="4" t="e">
        <f>#REF!</f>
        <v>#REF!</v>
      </c>
      <c r="M3" s="4" t="e">
        <f>#REF!</f>
        <v>#REF!</v>
      </c>
      <c r="N3" s="124"/>
      <c r="O3" s="122"/>
      <c r="P3" s="106" t="e">
        <f>#REF!</f>
        <v>#REF!</v>
      </c>
      <c r="Q3" s="120"/>
    </row>
    <row r="4" spans="1:17" s="9" customFormat="1" ht="30" x14ac:dyDescent="0.25">
      <c r="A4" s="5">
        <v>1</v>
      </c>
      <c r="B4" s="6">
        <v>654321</v>
      </c>
      <c r="C4" s="30" t="s">
        <v>16</v>
      </c>
      <c r="D4" s="7" t="s">
        <v>17</v>
      </c>
      <c r="E4" s="7" t="s">
        <v>18</v>
      </c>
      <c r="F4" s="34" t="s">
        <v>383</v>
      </c>
      <c r="G4" s="37" t="s">
        <v>513</v>
      </c>
      <c r="H4" s="5"/>
      <c r="I4" s="5"/>
      <c r="J4" s="5"/>
      <c r="K4" s="5"/>
      <c r="L4" s="5"/>
      <c r="M4" s="5"/>
      <c r="N4" s="20" t="e">
        <f>IF($P$3&lt;=100,1,IF(AND($P$3&gt;=101,$P$3&lt;=200),2,IF(AND($P$3&gt;=201,$P$3&lt;=300),3,0)))</f>
        <v>#REF!</v>
      </c>
      <c r="O4" s="24" t="e">
        <f>N4</f>
        <v>#REF!</v>
      </c>
      <c r="P4" s="107" t="e">
        <f>ROUND(O4,0)</f>
        <v>#REF!</v>
      </c>
      <c r="Q4" s="13" t="s">
        <v>509</v>
      </c>
    </row>
    <row r="5" spans="1:17" s="9" customFormat="1" ht="30" x14ac:dyDescent="0.25">
      <c r="A5" s="5">
        <v>2</v>
      </c>
      <c r="B5" s="6">
        <v>654321</v>
      </c>
      <c r="C5" s="30" t="s">
        <v>16</v>
      </c>
      <c r="D5" s="7" t="s">
        <v>17</v>
      </c>
      <c r="E5" s="7" t="s">
        <v>18</v>
      </c>
      <c r="F5" s="34" t="s">
        <v>19</v>
      </c>
      <c r="G5" s="37" t="s">
        <v>513</v>
      </c>
      <c r="H5" s="5"/>
      <c r="I5" s="5"/>
      <c r="J5" s="5"/>
      <c r="K5" s="5"/>
      <c r="L5" s="5"/>
      <c r="M5" s="5"/>
      <c r="N5" s="20" t="e">
        <f>IF($P$3&lt;=100,1,IF(AND($P$3&gt;=101,$P$3&lt;=200),2,IF(AND($P$3&gt;=201,$P$3&lt;=300),3,0)))</f>
        <v>#REF!</v>
      </c>
      <c r="O5" s="24" t="e">
        <f>N5</f>
        <v>#REF!</v>
      </c>
      <c r="P5" s="107" t="e">
        <f>ROUND(O5,0)</f>
        <v>#REF!</v>
      </c>
      <c r="Q5" s="13" t="s">
        <v>509</v>
      </c>
    </row>
    <row r="6" spans="1:17" s="9" customFormat="1" ht="30" x14ac:dyDescent="0.25">
      <c r="A6" s="5">
        <v>3</v>
      </c>
      <c r="B6" s="6">
        <v>654321</v>
      </c>
      <c r="C6" s="30" t="s">
        <v>16</v>
      </c>
      <c r="D6" s="7" t="s">
        <v>20</v>
      </c>
      <c r="E6" s="7" t="s">
        <v>18</v>
      </c>
      <c r="F6" s="34" t="s">
        <v>506</v>
      </c>
      <c r="G6" s="37" t="s">
        <v>513</v>
      </c>
      <c r="H6" s="5"/>
      <c r="I6" s="5"/>
      <c r="J6" s="5"/>
      <c r="K6" s="5"/>
      <c r="L6" s="5"/>
      <c r="M6" s="5"/>
      <c r="N6" s="20" t="e">
        <f>IF($P$3&lt;=160,1,IF(AND($P$3&gt;=161,$P$3&lt;=300),2,0))</f>
        <v>#REF!</v>
      </c>
      <c r="O6" s="24" t="e">
        <f>N6</f>
        <v>#REF!</v>
      </c>
      <c r="P6" s="107" t="e">
        <f>ROUND(O6,0)</f>
        <v>#REF!</v>
      </c>
      <c r="Q6" s="13" t="s">
        <v>510</v>
      </c>
    </row>
    <row r="7" spans="1:17" s="9" customFormat="1" ht="30" x14ac:dyDescent="0.25">
      <c r="A7" s="5">
        <v>4</v>
      </c>
      <c r="B7" s="6">
        <v>654321</v>
      </c>
      <c r="C7" s="30" t="s">
        <v>16</v>
      </c>
      <c r="D7" s="7" t="s">
        <v>20</v>
      </c>
      <c r="E7" s="7" t="s">
        <v>18</v>
      </c>
      <c r="F7" s="79" t="s">
        <v>446</v>
      </c>
      <c r="G7" s="37" t="s">
        <v>513</v>
      </c>
      <c r="H7" s="5"/>
      <c r="I7" s="5"/>
      <c r="J7" s="5"/>
      <c r="K7" s="5"/>
      <c r="L7" s="5"/>
      <c r="M7" s="5"/>
      <c r="N7" s="20" t="e">
        <f>IF($P$3&lt;=160,1,IF(AND($P$3&gt;=161,$P$3&lt;=300),2,0))</f>
        <v>#REF!</v>
      </c>
      <c r="O7" s="24"/>
      <c r="P7" s="107" t="e">
        <f>N7</f>
        <v>#REF!</v>
      </c>
      <c r="Q7" s="13" t="s">
        <v>510</v>
      </c>
    </row>
    <row r="8" spans="1:17" s="9" customFormat="1" ht="30" x14ac:dyDescent="0.25">
      <c r="A8" s="5">
        <v>5</v>
      </c>
      <c r="B8" s="6">
        <v>654321</v>
      </c>
      <c r="C8" s="30" t="s">
        <v>16</v>
      </c>
      <c r="D8" s="7" t="s">
        <v>20</v>
      </c>
      <c r="E8" s="7" t="s">
        <v>18</v>
      </c>
      <c r="F8" s="34" t="s">
        <v>511</v>
      </c>
      <c r="G8" s="37" t="s">
        <v>513</v>
      </c>
      <c r="H8" s="5"/>
      <c r="I8" s="5"/>
      <c r="J8" s="5"/>
      <c r="K8" s="5"/>
      <c r="L8" s="5"/>
      <c r="M8" s="5"/>
      <c r="N8" s="20" t="e">
        <f>IF($P$3&lt;=160,1,IF(AND($P$3&gt;=161,$P$3&lt;=300),2,0))</f>
        <v>#REF!</v>
      </c>
      <c r="O8" s="24"/>
      <c r="P8" s="107" t="e">
        <f>N8</f>
        <v>#REF!</v>
      </c>
      <c r="Q8" s="13" t="s">
        <v>510</v>
      </c>
    </row>
    <row r="9" spans="1:17" s="9" customFormat="1" x14ac:dyDescent="0.25">
      <c r="A9" s="5">
        <v>6</v>
      </c>
      <c r="B9" s="6">
        <v>654321</v>
      </c>
      <c r="C9" s="30" t="s">
        <v>16</v>
      </c>
      <c r="D9" s="7" t="s">
        <v>21</v>
      </c>
      <c r="E9" s="7" t="s">
        <v>18</v>
      </c>
      <c r="F9" s="34" t="s">
        <v>527</v>
      </c>
      <c r="G9" s="37" t="s">
        <v>513</v>
      </c>
      <c r="H9" s="5"/>
      <c r="I9" s="5"/>
      <c r="J9" s="5"/>
      <c r="K9" s="5"/>
      <c r="L9" s="5"/>
      <c r="M9" s="5"/>
      <c r="N9" s="20" t="e">
        <f>P3/20</f>
        <v>#REF!</v>
      </c>
      <c r="O9" s="24" t="e">
        <f>IF(N9&gt;=1,(N9*1),(((1-N9)+N9)))</f>
        <v>#REF!</v>
      </c>
      <c r="P9" s="107" t="e">
        <f>ROUND(O9,0)</f>
        <v>#REF!</v>
      </c>
      <c r="Q9" s="13" t="s">
        <v>528</v>
      </c>
    </row>
    <row r="10" spans="1:17" s="9" customFormat="1" x14ac:dyDescent="0.25">
      <c r="A10" s="5">
        <v>7</v>
      </c>
      <c r="B10" s="6">
        <v>654321</v>
      </c>
      <c r="C10" s="30" t="s">
        <v>16</v>
      </c>
      <c r="D10" s="7" t="s">
        <v>21</v>
      </c>
      <c r="E10" s="7" t="s">
        <v>18</v>
      </c>
      <c r="F10" s="80" t="s">
        <v>396</v>
      </c>
      <c r="G10" s="37" t="s">
        <v>513</v>
      </c>
      <c r="H10" s="5"/>
      <c r="I10" s="5"/>
      <c r="J10" s="5"/>
      <c r="K10" s="5"/>
      <c r="L10" s="5"/>
      <c r="M10" s="5"/>
      <c r="N10" s="20" t="e">
        <f>#REF!</f>
        <v>#REF!</v>
      </c>
      <c r="O10" s="24" t="e">
        <f>N10</f>
        <v>#REF!</v>
      </c>
      <c r="P10" s="107" t="e">
        <f>ROUND(O10,0)</f>
        <v>#REF!</v>
      </c>
      <c r="Q10" s="13" t="s">
        <v>529</v>
      </c>
    </row>
    <row r="11" spans="1:17" s="9" customFormat="1" x14ac:dyDescent="0.25">
      <c r="A11" s="5">
        <v>8</v>
      </c>
      <c r="B11" s="6">
        <v>654321</v>
      </c>
      <c r="C11" s="30" t="s">
        <v>16</v>
      </c>
      <c r="D11" s="7" t="s">
        <v>21</v>
      </c>
      <c r="E11" s="7" t="s">
        <v>18</v>
      </c>
      <c r="F11" s="34" t="s">
        <v>331</v>
      </c>
      <c r="G11" s="37" t="s">
        <v>513</v>
      </c>
      <c r="H11" s="5"/>
      <c r="I11" s="5"/>
      <c r="J11" s="5"/>
      <c r="K11" s="5"/>
      <c r="L11" s="5"/>
      <c r="M11" s="5"/>
      <c r="N11" s="20">
        <v>1</v>
      </c>
      <c r="O11" s="24">
        <f>N11</f>
        <v>1</v>
      </c>
      <c r="P11" s="107">
        <f>ROUND(O11,0)</f>
        <v>1</v>
      </c>
      <c r="Q11" s="13" t="s">
        <v>530</v>
      </c>
    </row>
    <row r="12" spans="1:17" s="9" customFormat="1" x14ac:dyDescent="0.25">
      <c r="A12" s="5">
        <v>9</v>
      </c>
      <c r="B12" s="6">
        <v>654321</v>
      </c>
      <c r="C12" s="30" t="s">
        <v>16</v>
      </c>
      <c r="D12" s="7" t="s">
        <v>21</v>
      </c>
      <c r="E12" s="7" t="s">
        <v>18</v>
      </c>
      <c r="F12" s="34" t="s">
        <v>329</v>
      </c>
      <c r="G12" s="37" t="s">
        <v>513</v>
      </c>
      <c r="H12" s="5"/>
      <c r="I12" s="5"/>
      <c r="J12" s="5"/>
      <c r="K12" s="5"/>
      <c r="L12" s="5"/>
      <c r="M12" s="5"/>
      <c r="N12" s="20">
        <v>2</v>
      </c>
      <c r="O12" s="24">
        <f>N12</f>
        <v>2</v>
      </c>
      <c r="P12" s="107">
        <f>ROUND(O12,0)</f>
        <v>2</v>
      </c>
      <c r="Q12" s="13" t="s">
        <v>531</v>
      </c>
    </row>
    <row r="13" spans="1:17" s="9" customFormat="1" ht="30" x14ac:dyDescent="0.25">
      <c r="A13" s="5">
        <v>10</v>
      </c>
      <c r="B13" s="6">
        <v>654321</v>
      </c>
      <c r="C13" s="30" t="s">
        <v>22</v>
      </c>
      <c r="D13" s="11" t="s">
        <v>32</v>
      </c>
      <c r="E13" s="11" t="s">
        <v>33</v>
      </c>
      <c r="F13" s="34" t="s">
        <v>664</v>
      </c>
      <c r="G13" s="37" t="s">
        <v>513</v>
      </c>
      <c r="H13" s="18"/>
      <c r="I13" s="18"/>
      <c r="J13" s="18"/>
      <c r="K13" s="18"/>
      <c r="L13" s="18"/>
      <c r="M13" s="18"/>
      <c r="N13" s="26" t="e">
        <f>IF($P$3&lt;=160,1,IF(AND($P$3&gt;=161,$P$3&lt;=300),2,0))</f>
        <v>#REF!</v>
      </c>
      <c r="O13" s="24"/>
      <c r="P13" s="107" t="e">
        <f>N13</f>
        <v>#REF!</v>
      </c>
      <c r="Q13" s="13" t="s">
        <v>510</v>
      </c>
    </row>
    <row r="14" spans="1:17" s="9" customFormat="1" ht="30" x14ac:dyDescent="0.25">
      <c r="A14" s="5">
        <v>11</v>
      </c>
      <c r="B14" s="6">
        <v>654321</v>
      </c>
      <c r="C14" s="30" t="s">
        <v>22</v>
      </c>
      <c r="D14" s="11" t="s">
        <v>32</v>
      </c>
      <c r="E14" s="11" t="s">
        <v>33</v>
      </c>
      <c r="F14" s="34" t="s">
        <v>35</v>
      </c>
      <c r="G14" s="37" t="s">
        <v>513</v>
      </c>
      <c r="H14" s="18"/>
      <c r="I14" s="18"/>
      <c r="J14" s="18"/>
      <c r="K14" s="18"/>
      <c r="L14" s="18"/>
      <c r="M14" s="18"/>
      <c r="N14" s="26" t="e">
        <f t="shared" ref="N14:N20" si="0">IF($P$3&lt;=160,1,IF(AND($P$3&gt;=161,$P$3&lt;=300),2,0))</f>
        <v>#REF!</v>
      </c>
      <c r="O14" s="24"/>
      <c r="P14" s="107" t="e">
        <f>N14</f>
        <v>#REF!</v>
      </c>
      <c r="Q14" s="13" t="s">
        <v>510</v>
      </c>
    </row>
    <row r="15" spans="1:17" s="9" customFormat="1" ht="30" x14ac:dyDescent="0.25">
      <c r="A15" s="5">
        <v>12</v>
      </c>
      <c r="B15" s="6">
        <v>654321</v>
      </c>
      <c r="C15" s="30" t="s">
        <v>22</v>
      </c>
      <c r="D15" s="11" t="s">
        <v>32</v>
      </c>
      <c r="E15" s="11" t="s">
        <v>33</v>
      </c>
      <c r="F15" s="34" t="s">
        <v>34</v>
      </c>
      <c r="G15" s="37" t="s">
        <v>513</v>
      </c>
      <c r="H15" s="18"/>
      <c r="I15" s="18"/>
      <c r="J15" s="18"/>
      <c r="K15" s="18"/>
      <c r="L15" s="18"/>
      <c r="M15" s="18"/>
      <c r="N15" s="26" t="e">
        <f t="shared" si="0"/>
        <v>#REF!</v>
      </c>
      <c r="O15" s="24"/>
      <c r="P15" s="107" t="e">
        <f>N15</f>
        <v>#REF!</v>
      </c>
      <c r="Q15" s="13" t="s">
        <v>510</v>
      </c>
    </row>
    <row r="16" spans="1:17" s="9" customFormat="1" ht="30" x14ac:dyDescent="0.25">
      <c r="A16" s="5">
        <v>13</v>
      </c>
      <c r="B16" s="6">
        <v>654321</v>
      </c>
      <c r="C16" s="30" t="s">
        <v>22</v>
      </c>
      <c r="D16" s="11" t="s">
        <v>32</v>
      </c>
      <c r="E16" s="11" t="s">
        <v>33</v>
      </c>
      <c r="F16" s="34" t="s">
        <v>40</v>
      </c>
      <c r="G16" s="37" t="s">
        <v>513</v>
      </c>
      <c r="H16" s="28"/>
      <c r="I16" s="28"/>
      <c r="J16" s="18"/>
      <c r="K16" s="18"/>
      <c r="L16" s="18"/>
      <c r="M16" s="18"/>
      <c r="N16" s="26"/>
      <c r="O16" s="24"/>
      <c r="P16" s="107" t="e">
        <f>IF($H$3+$I$3&gt;=1,1,0)</f>
        <v>#REF!</v>
      </c>
      <c r="Q16" s="13" t="s">
        <v>534</v>
      </c>
    </row>
    <row r="17" spans="1:17" s="9" customFormat="1" ht="30" x14ac:dyDescent="0.25">
      <c r="A17" s="5">
        <v>14</v>
      </c>
      <c r="B17" s="6">
        <v>654321</v>
      </c>
      <c r="C17" s="30" t="s">
        <v>22</v>
      </c>
      <c r="D17" s="11" t="s">
        <v>32</v>
      </c>
      <c r="E17" s="11" t="s">
        <v>33</v>
      </c>
      <c r="F17" s="34" t="s">
        <v>36</v>
      </c>
      <c r="G17" s="37" t="s">
        <v>513</v>
      </c>
      <c r="H17" s="18"/>
      <c r="I17" s="18"/>
      <c r="J17" s="18"/>
      <c r="K17" s="18"/>
      <c r="L17" s="18"/>
      <c r="M17" s="18"/>
      <c r="N17" s="26" t="e">
        <f t="shared" si="0"/>
        <v>#REF!</v>
      </c>
      <c r="O17" s="24"/>
      <c r="P17" s="107" t="e">
        <f t="shared" ref="P17:P27" si="1">N17</f>
        <v>#REF!</v>
      </c>
      <c r="Q17" s="13" t="s">
        <v>510</v>
      </c>
    </row>
    <row r="18" spans="1:17" s="9" customFormat="1" ht="30" x14ac:dyDescent="0.25">
      <c r="A18" s="5">
        <v>15</v>
      </c>
      <c r="B18" s="6">
        <v>654321</v>
      </c>
      <c r="C18" s="30" t="s">
        <v>22</v>
      </c>
      <c r="D18" s="11" t="s">
        <v>32</v>
      </c>
      <c r="E18" s="11" t="s">
        <v>33</v>
      </c>
      <c r="F18" s="34" t="s">
        <v>37</v>
      </c>
      <c r="G18" s="37" t="s">
        <v>513</v>
      </c>
      <c r="H18" s="18"/>
      <c r="I18" s="18"/>
      <c r="J18" s="18"/>
      <c r="K18" s="18"/>
      <c r="L18" s="18"/>
      <c r="M18" s="18"/>
      <c r="N18" s="26" t="e">
        <f t="shared" si="0"/>
        <v>#REF!</v>
      </c>
      <c r="O18" s="24"/>
      <c r="P18" s="107" t="e">
        <f t="shared" si="1"/>
        <v>#REF!</v>
      </c>
      <c r="Q18" s="13" t="s">
        <v>510</v>
      </c>
    </row>
    <row r="19" spans="1:17" s="9" customFormat="1" ht="30" x14ac:dyDescent="0.25">
      <c r="A19" s="5">
        <v>16</v>
      </c>
      <c r="B19" s="6">
        <v>654321</v>
      </c>
      <c r="C19" s="30" t="s">
        <v>22</v>
      </c>
      <c r="D19" s="11" t="s">
        <v>32</v>
      </c>
      <c r="E19" s="11" t="s">
        <v>33</v>
      </c>
      <c r="F19" s="34" t="s">
        <v>38</v>
      </c>
      <c r="G19" s="37" t="s">
        <v>513</v>
      </c>
      <c r="H19" s="18"/>
      <c r="I19" s="18"/>
      <c r="J19" s="18"/>
      <c r="K19" s="18"/>
      <c r="L19" s="18"/>
      <c r="M19" s="18"/>
      <c r="N19" s="26" t="e">
        <f t="shared" si="0"/>
        <v>#REF!</v>
      </c>
      <c r="O19" s="24"/>
      <c r="P19" s="107" t="e">
        <f t="shared" si="1"/>
        <v>#REF!</v>
      </c>
      <c r="Q19" s="13" t="s">
        <v>510</v>
      </c>
    </row>
    <row r="20" spans="1:17" s="9" customFormat="1" ht="30" x14ac:dyDescent="0.25">
      <c r="A20" s="5">
        <v>17</v>
      </c>
      <c r="B20" s="6">
        <v>654321</v>
      </c>
      <c r="C20" s="30" t="s">
        <v>22</v>
      </c>
      <c r="D20" s="11" t="s">
        <v>32</v>
      </c>
      <c r="E20" s="11" t="s">
        <v>33</v>
      </c>
      <c r="F20" s="34" t="s">
        <v>39</v>
      </c>
      <c r="G20" s="37" t="s">
        <v>513</v>
      </c>
      <c r="H20" s="18"/>
      <c r="I20" s="18"/>
      <c r="J20" s="18"/>
      <c r="K20" s="18"/>
      <c r="L20" s="18"/>
      <c r="M20" s="18"/>
      <c r="N20" s="26" t="e">
        <f t="shared" si="0"/>
        <v>#REF!</v>
      </c>
      <c r="O20" s="24"/>
      <c r="P20" s="107" t="e">
        <f t="shared" si="1"/>
        <v>#REF!</v>
      </c>
      <c r="Q20" s="13" t="s">
        <v>510</v>
      </c>
    </row>
    <row r="21" spans="1:17" s="9" customFormat="1" ht="30" x14ac:dyDescent="0.25">
      <c r="A21" s="5">
        <v>18</v>
      </c>
      <c r="B21" s="6">
        <v>654321</v>
      </c>
      <c r="C21" s="30" t="s">
        <v>22</v>
      </c>
      <c r="D21" s="11" t="s">
        <v>32</v>
      </c>
      <c r="E21" s="11" t="s">
        <v>33</v>
      </c>
      <c r="F21" s="34" t="s">
        <v>389</v>
      </c>
      <c r="G21" s="37" t="s">
        <v>513</v>
      </c>
      <c r="H21" s="18"/>
      <c r="I21" s="18"/>
      <c r="J21" s="18"/>
      <c r="K21" s="18"/>
      <c r="L21" s="18"/>
      <c r="M21" s="18"/>
      <c r="N21" s="26" t="e">
        <f>IF($P$3&lt;=160,1,IF(AND($P$3&gt;=161,$P$3&lt;=300),2,0))</f>
        <v>#REF!</v>
      </c>
      <c r="O21" s="24"/>
      <c r="P21" s="107" t="e">
        <f t="shared" si="1"/>
        <v>#REF!</v>
      </c>
      <c r="Q21" s="13" t="s">
        <v>510</v>
      </c>
    </row>
    <row r="22" spans="1:17" s="9" customFormat="1" ht="30" x14ac:dyDescent="0.25">
      <c r="A22" s="5">
        <v>19</v>
      </c>
      <c r="B22" s="6">
        <v>654321</v>
      </c>
      <c r="C22" s="30" t="s">
        <v>22</v>
      </c>
      <c r="D22" s="11" t="s">
        <v>32</v>
      </c>
      <c r="E22" s="11" t="s">
        <v>33</v>
      </c>
      <c r="F22" s="81" t="s">
        <v>395</v>
      </c>
      <c r="G22" s="37" t="s">
        <v>513</v>
      </c>
      <c r="H22" s="18"/>
      <c r="I22" s="18"/>
      <c r="J22" s="18"/>
      <c r="K22" s="18"/>
      <c r="L22" s="18"/>
      <c r="M22" s="18"/>
      <c r="N22" s="26" t="e">
        <f>IF($P$3&lt;=160,1,IF(AND($P$3&gt;=161,$P$3&lt;=300),2,0))</f>
        <v>#REF!</v>
      </c>
      <c r="O22" s="24"/>
      <c r="P22" s="107" t="e">
        <f t="shared" si="1"/>
        <v>#REF!</v>
      </c>
      <c r="Q22" s="13" t="s">
        <v>510</v>
      </c>
    </row>
    <row r="23" spans="1:17" s="9" customFormat="1" ht="30" x14ac:dyDescent="0.25">
      <c r="A23" s="5">
        <v>20</v>
      </c>
      <c r="B23" s="6">
        <v>654321</v>
      </c>
      <c r="C23" s="30" t="s">
        <v>22</v>
      </c>
      <c r="D23" s="11" t="s">
        <v>32</v>
      </c>
      <c r="E23" s="11" t="s">
        <v>33</v>
      </c>
      <c r="F23" s="34" t="s">
        <v>391</v>
      </c>
      <c r="G23" s="37" t="s">
        <v>513</v>
      </c>
      <c r="H23" s="18"/>
      <c r="I23" s="18"/>
      <c r="J23" s="18"/>
      <c r="K23" s="18"/>
      <c r="L23" s="18"/>
      <c r="M23" s="18"/>
      <c r="N23" s="26" t="e">
        <f>IF($P$3&lt;=160,1,IF(AND($P$3&gt;=161,$P$3&lt;=300),2,0))</f>
        <v>#REF!</v>
      </c>
      <c r="O23" s="24"/>
      <c r="P23" s="107" t="e">
        <f t="shared" si="1"/>
        <v>#REF!</v>
      </c>
      <c r="Q23" s="13" t="s">
        <v>510</v>
      </c>
    </row>
    <row r="24" spans="1:17" s="9" customFormat="1" ht="30" x14ac:dyDescent="0.25">
      <c r="A24" s="5">
        <v>21</v>
      </c>
      <c r="B24" s="6">
        <v>654321</v>
      </c>
      <c r="C24" s="30" t="s">
        <v>22</v>
      </c>
      <c r="D24" s="11" t="s">
        <v>32</v>
      </c>
      <c r="E24" s="11" t="s">
        <v>41</v>
      </c>
      <c r="F24" s="34" t="s">
        <v>447</v>
      </c>
      <c r="G24" s="37" t="s">
        <v>513</v>
      </c>
      <c r="H24" s="18"/>
      <c r="I24" s="18"/>
      <c r="J24" s="18"/>
      <c r="K24" s="26"/>
      <c r="L24" s="26"/>
      <c r="M24" s="26"/>
      <c r="N24" s="26" t="e">
        <f>SUM($K$3:$M$3)</f>
        <v>#REF!</v>
      </c>
      <c r="O24" s="24"/>
      <c r="P24" s="107" t="e">
        <f t="shared" si="1"/>
        <v>#REF!</v>
      </c>
      <c r="Q24" s="13" t="s">
        <v>536</v>
      </c>
    </row>
    <row r="25" spans="1:17" s="9" customFormat="1" ht="30" x14ac:dyDescent="0.25">
      <c r="A25" s="5">
        <v>22</v>
      </c>
      <c r="B25" s="6">
        <v>654321</v>
      </c>
      <c r="C25" s="30" t="s">
        <v>22</v>
      </c>
      <c r="D25" s="11" t="s">
        <v>32</v>
      </c>
      <c r="E25" s="11" t="s">
        <v>41</v>
      </c>
      <c r="F25" s="82" t="s">
        <v>393</v>
      </c>
      <c r="G25" s="37" t="s">
        <v>513</v>
      </c>
      <c r="H25" s="18"/>
      <c r="I25" s="28"/>
      <c r="J25" s="26"/>
      <c r="K25" s="26"/>
      <c r="L25" s="26"/>
      <c r="M25" s="18"/>
      <c r="N25" s="26" t="e">
        <f>SUM($I$3:$J$3)</f>
        <v>#REF!</v>
      </c>
      <c r="O25" s="24"/>
      <c r="P25" s="107" t="e">
        <f t="shared" si="1"/>
        <v>#REF!</v>
      </c>
      <c r="Q25" s="13" t="s">
        <v>537</v>
      </c>
    </row>
    <row r="26" spans="1:17" s="9" customFormat="1" ht="30" x14ac:dyDescent="0.25">
      <c r="A26" s="5">
        <v>23</v>
      </c>
      <c r="B26" s="6">
        <v>654321</v>
      </c>
      <c r="C26" s="30" t="s">
        <v>22</v>
      </c>
      <c r="D26" s="11" t="s">
        <v>32</v>
      </c>
      <c r="E26" s="11" t="s">
        <v>41</v>
      </c>
      <c r="F26" s="34" t="s">
        <v>448</v>
      </c>
      <c r="G26" s="37" t="s">
        <v>513</v>
      </c>
      <c r="H26" s="18"/>
      <c r="I26" s="18"/>
      <c r="J26" s="18"/>
      <c r="K26" s="18"/>
      <c r="L26" s="18"/>
      <c r="M26" s="18"/>
      <c r="N26" s="26" t="e">
        <f>$H$3</f>
        <v>#REF!</v>
      </c>
      <c r="O26" s="24"/>
      <c r="P26" s="107" t="e">
        <f t="shared" si="1"/>
        <v>#REF!</v>
      </c>
      <c r="Q26" s="13" t="s">
        <v>538</v>
      </c>
    </row>
    <row r="27" spans="1:17" s="9" customFormat="1" ht="45" x14ac:dyDescent="0.25">
      <c r="A27" s="5">
        <v>24</v>
      </c>
      <c r="B27" s="6">
        <v>654321</v>
      </c>
      <c r="C27" s="30" t="s">
        <v>22</v>
      </c>
      <c r="D27" s="11" t="s">
        <v>32</v>
      </c>
      <c r="E27" s="11" t="s">
        <v>41</v>
      </c>
      <c r="F27" s="34" t="s">
        <v>333</v>
      </c>
      <c r="G27" s="37" t="s">
        <v>513</v>
      </c>
      <c r="H27" s="18"/>
      <c r="I27" s="18"/>
      <c r="J27" s="18"/>
      <c r="K27" s="18"/>
      <c r="L27" s="18"/>
      <c r="M27" s="18"/>
      <c r="N27" s="26" t="e">
        <f>IF($P$3&lt;=100,8,IF(AND($P$3&gt;=101,$P$3&lt;=200),16,IF(AND($P$3&gt;=201,$P$3&lt;=300),20,0)))</f>
        <v>#REF!</v>
      </c>
      <c r="O27" s="24"/>
      <c r="P27" s="107" t="e">
        <f t="shared" si="1"/>
        <v>#REF!</v>
      </c>
      <c r="Q27" s="13" t="s">
        <v>535</v>
      </c>
    </row>
    <row r="28" spans="1:17" s="9" customFormat="1" ht="30" x14ac:dyDescent="0.25">
      <c r="A28" s="5">
        <v>25</v>
      </c>
      <c r="B28" s="6">
        <v>654321</v>
      </c>
      <c r="C28" s="30" t="s">
        <v>22</v>
      </c>
      <c r="D28" s="11" t="s">
        <v>23</v>
      </c>
      <c r="E28" s="11" t="s">
        <v>30</v>
      </c>
      <c r="F28" s="34" t="s">
        <v>450</v>
      </c>
      <c r="G28" s="37" t="s">
        <v>513</v>
      </c>
      <c r="H28" s="28"/>
      <c r="I28" s="28"/>
      <c r="J28" s="18"/>
      <c r="K28" s="18"/>
      <c r="L28" s="18"/>
      <c r="M28" s="18"/>
      <c r="N28" s="26"/>
      <c r="O28" s="24"/>
      <c r="P28" s="107" t="e">
        <f>IF($H$3+$I$3&gt;=1,1,0)</f>
        <v>#REF!</v>
      </c>
      <c r="Q28" s="13" t="s">
        <v>534</v>
      </c>
    </row>
    <row r="29" spans="1:17" s="9" customFormat="1" ht="30" x14ac:dyDescent="0.25">
      <c r="A29" s="5">
        <v>26</v>
      </c>
      <c r="B29" s="6">
        <v>654321</v>
      </c>
      <c r="C29" s="30" t="s">
        <v>22</v>
      </c>
      <c r="D29" s="11" t="s">
        <v>23</v>
      </c>
      <c r="E29" s="11" t="s">
        <v>24</v>
      </c>
      <c r="F29" s="34" t="s">
        <v>26</v>
      </c>
      <c r="G29" s="37" t="s">
        <v>513</v>
      </c>
      <c r="H29" s="18"/>
      <c r="I29" s="18"/>
      <c r="J29" s="18"/>
      <c r="K29" s="18"/>
      <c r="L29" s="18"/>
      <c r="M29" s="18"/>
      <c r="N29" s="26" t="e">
        <f>IF($P$3&lt;=160,0,IF(AND($P$3&gt;=161,$P$3&lt;=300),1))</f>
        <v>#REF!</v>
      </c>
      <c r="O29" s="24" t="e">
        <f>N29</f>
        <v>#REF!</v>
      </c>
      <c r="P29" s="107" t="e">
        <f>ROUND(O29,0)</f>
        <v>#REF!</v>
      </c>
      <c r="Q29" s="13" t="s">
        <v>532</v>
      </c>
    </row>
    <row r="30" spans="1:17" s="9" customFormat="1" ht="30" x14ac:dyDescent="0.25">
      <c r="A30" s="5">
        <v>27</v>
      </c>
      <c r="B30" s="6">
        <v>654321</v>
      </c>
      <c r="C30" s="30" t="s">
        <v>22</v>
      </c>
      <c r="D30" s="11" t="s">
        <v>23</v>
      </c>
      <c r="E30" s="11" t="s">
        <v>24</v>
      </c>
      <c r="F30" s="34" t="s">
        <v>212</v>
      </c>
      <c r="G30" s="37" t="s">
        <v>513</v>
      </c>
      <c r="H30" s="18"/>
      <c r="I30" s="18"/>
      <c r="J30" s="18"/>
      <c r="K30" s="18"/>
      <c r="L30" s="18"/>
      <c r="M30" s="18"/>
      <c r="N30" s="26" t="e">
        <f>IF($P$3&lt;=160,1,IF(AND($P$3&gt;=161,$P$3&lt;=300),0))</f>
        <v>#REF!</v>
      </c>
      <c r="O30" s="24" t="e">
        <f>N30</f>
        <v>#REF!</v>
      </c>
      <c r="P30" s="107" t="e">
        <f>ROUND(O30,0)</f>
        <v>#REF!</v>
      </c>
      <c r="Q30" s="13" t="s">
        <v>533</v>
      </c>
    </row>
    <row r="31" spans="1:17" s="9" customFormat="1" ht="30" x14ac:dyDescent="0.25">
      <c r="A31" s="5">
        <v>28</v>
      </c>
      <c r="B31" s="6">
        <v>654321</v>
      </c>
      <c r="C31" s="30" t="s">
        <v>22</v>
      </c>
      <c r="D31" s="11" t="s">
        <v>23</v>
      </c>
      <c r="E31" s="11" t="s">
        <v>24</v>
      </c>
      <c r="F31" s="34" t="s">
        <v>25</v>
      </c>
      <c r="G31" s="37" t="s">
        <v>513</v>
      </c>
      <c r="H31" s="18"/>
      <c r="I31" s="18"/>
      <c r="J31" s="18"/>
      <c r="K31" s="18"/>
      <c r="L31" s="18"/>
      <c r="M31" s="18"/>
      <c r="N31" s="26" t="e">
        <f>IF($P$3&lt;=160,0,IF(AND($P$3&gt;=161,$P$3&lt;=300),1))</f>
        <v>#REF!</v>
      </c>
      <c r="O31" s="24" t="e">
        <f>N31</f>
        <v>#REF!</v>
      </c>
      <c r="P31" s="107" t="e">
        <f>ROUND(N31,0)</f>
        <v>#REF!</v>
      </c>
      <c r="Q31" s="13" t="s">
        <v>532</v>
      </c>
    </row>
    <row r="32" spans="1:17" s="9" customFormat="1" ht="30" x14ac:dyDescent="0.25">
      <c r="A32" s="5">
        <v>29</v>
      </c>
      <c r="B32" s="6">
        <v>654321</v>
      </c>
      <c r="C32" s="30" t="s">
        <v>22</v>
      </c>
      <c r="D32" s="11" t="s">
        <v>23</v>
      </c>
      <c r="E32" s="11" t="s">
        <v>27</v>
      </c>
      <c r="F32" s="34" t="s">
        <v>397</v>
      </c>
      <c r="G32" s="37" t="s">
        <v>513</v>
      </c>
      <c r="H32" s="18"/>
      <c r="I32" s="18"/>
      <c r="J32" s="18"/>
      <c r="K32" s="18"/>
      <c r="L32" s="18"/>
      <c r="M32" s="18"/>
      <c r="N32" s="26" t="e">
        <f>IF($P$3&lt;=160,1,IF(AND($P$3&gt;=161,$P$3&lt;=300),0))</f>
        <v>#REF!</v>
      </c>
      <c r="O32" s="24" t="e">
        <f>N32</f>
        <v>#REF!</v>
      </c>
      <c r="P32" s="107" t="e">
        <f>ROUND(O32,0)</f>
        <v>#REF!</v>
      </c>
      <c r="Q32" s="13" t="s">
        <v>533</v>
      </c>
    </row>
    <row r="33" spans="1:17" s="9" customFormat="1" ht="30" x14ac:dyDescent="0.25">
      <c r="A33" s="5">
        <v>30</v>
      </c>
      <c r="B33" s="6">
        <v>654321</v>
      </c>
      <c r="C33" s="30" t="s">
        <v>22</v>
      </c>
      <c r="D33" s="11" t="s">
        <v>23</v>
      </c>
      <c r="E33" s="11" t="s">
        <v>27</v>
      </c>
      <c r="F33" s="79" t="s">
        <v>328</v>
      </c>
      <c r="G33" s="37" t="s">
        <v>513</v>
      </c>
      <c r="H33" s="18"/>
      <c r="I33" s="18"/>
      <c r="J33" s="18"/>
      <c r="K33" s="18"/>
      <c r="L33" s="18"/>
      <c r="M33" s="18"/>
      <c r="N33" s="26" t="e">
        <f>IF($P$3&lt;=160,0,IF(AND($P$3&gt;=161,$P$3&lt;=300),1))</f>
        <v>#REF!</v>
      </c>
      <c r="O33" s="24" t="e">
        <f>N33</f>
        <v>#REF!</v>
      </c>
      <c r="P33" s="107" t="e">
        <f>ROUND(O33,0)</f>
        <v>#REF!</v>
      </c>
      <c r="Q33" s="13" t="s">
        <v>532</v>
      </c>
    </row>
    <row r="34" spans="1:17" s="9" customFormat="1" ht="30" x14ac:dyDescent="0.25">
      <c r="A34" s="5">
        <v>31</v>
      </c>
      <c r="B34" s="6">
        <v>654321</v>
      </c>
      <c r="C34" s="30" t="s">
        <v>22</v>
      </c>
      <c r="D34" s="11" t="s">
        <v>23</v>
      </c>
      <c r="E34" s="11" t="s">
        <v>27</v>
      </c>
      <c r="F34" s="34" t="s">
        <v>216</v>
      </c>
      <c r="G34" s="37" t="s">
        <v>513</v>
      </c>
      <c r="H34" s="28"/>
      <c r="I34" s="28"/>
      <c r="J34" s="18"/>
      <c r="K34" s="18"/>
      <c r="L34" s="18"/>
      <c r="M34" s="18"/>
      <c r="N34" s="26"/>
      <c r="O34" s="24"/>
      <c r="P34" s="107" t="e">
        <f>IF($H$3+$I$3&gt;=1,1,0)</f>
        <v>#REF!</v>
      </c>
      <c r="Q34" s="13" t="s">
        <v>534</v>
      </c>
    </row>
    <row r="35" spans="1:17" s="9" customFormat="1" x14ac:dyDescent="0.25">
      <c r="A35" s="5">
        <v>32</v>
      </c>
      <c r="B35" s="6">
        <v>654321</v>
      </c>
      <c r="C35" s="30" t="s">
        <v>22</v>
      </c>
      <c r="D35" s="11" t="s">
        <v>23</v>
      </c>
      <c r="E35" s="11" t="s">
        <v>27</v>
      </c>
      <c r="F35" s="34" t="s">
        <v>451</v>
      </c>
      <c r="G35" s="37" t="s">
        <v>513</v>
      </c>
      <c r="H35" s="18"/>
      <c r="I35" s="18"/>
      <c r="J35" s="18"/>
      <c r="K35" s="18"/>
      <c r="L35" s="18"/>
      <c r="M35" s="18"/>
      <c r="N35" s="26">
        <v>1</v>
      </c>
      <c r="O35" s="24"/>
      <c r="P35" s="107">
        <f t="shared" ref="P35:P49" si="2">N35</f>
        <v>1</v>
      </c>
      <c r="Q35" s="13" t="s">
        <v>530</v>
      </c>
    </row>
    <row r="36" spans="1:17" s="9" customFormat="1" x14ac:dyDescent="0.25">
      <c r="A36" s="5">
        <v>33</v>
      </c>
      <c r="B36" s="6">
        <v>654321</v>
      </c>
      <c r="C36" s="30" t="s">
        <v>22</v>
      </c>
      <c r="D36" s="11" t="s">
        <v>23</v>
      </c>
      <c r="E36" s="11" t="s">
        <v>28</v>
      </c>
      <c r="F36" s="34" t="s">
        <v>665</v>
      </c>
      <c r="G36" s="37" t="s">
        <v>513</v>
      </c>
      <c r="H36" s="18"/>
      <c r="I36" s="18"/>
      <c r="J36" s="18"/>
      <c r="K36" s="18"/>
      <c r="L36" s="18"/>
      <c r="M36" s="18"/>
      <c r="N36" s="26">
        <v>1</v>
      </c>
      <c r="O36" s="24"/>
      <c r="P36" s="107">
        <f t="shared" si="2"/>
        <v>1</v>
      </c>
      <c r="Q36" s="13" t="s">
        <v>530</v>
      </c>
    </row>
    <row r="37" spans="1:17" s="9" customFormat="1" x14ac:dyDescent="0.25">
      <c r="A37" s="5">
        <v>34</v>
      </c>
      <c r="B37" s="6">
        <v>654321</v>
      </c>
      <c r="C37" s="30" t="s">
        <v>22</v>
      </c>
      <c r="D37" s="11" t="s">
        <v>23</v>
      </c>
      <c r="E37" s="11" t="s">
        <v>28</v>
      </c>
      <c r="F37" s="34" t="s">
        <v>399</v>
      </c>
      <c r="G37" s="37" t="s">
        <v>513</v>
      </c>
      <c r="H37" s="18"/>
      <c r="I37" s="18"/>
      <c r="J37" s="18"/>
      <c r="K37" s="18"/>
      <c r="L37" s="18"/>
      <c r="M37" s="18"/>
      <c r="N37" s="26">
        <v>1</v>
      </c>
      <c r="O37" s="24"/>
      <c r="P37" s="107">
        <f t="shared" si="2"/>
        <v>1</v>
      </c>
      <c r="Q37" s="13" t="s">
        <v>530</v>
      </c>
    </row>
    <row r="38" spans="1:17" s="9" customFormat="1" ht="30" x14ac:dyDescent="0.25">
      <c r="A38" s="5">
        <v>35</v>
      </c>
      <c r="B38" s="6">
        <v>654321</v>
      </c>
      <c r="C38" s="30" t="s">
        <v>22</v>
      </c>
      <c r="D38" s="11" t="s">
        <v>23</v>
      </c>
      <c r="E38" s="11" t="s">
        <v>28</v>
      </c>
      <c r="F38" s="34" t="s">
        <v>332</v>
      </c>
      <c r="G38" s="37" t="s">
        <v>513</v>
      </c>
      <c r="H38" s="18"/>
      <c r="I38" s="18"/>
      <c r="J38" s="18"/>
      <c r="K38" s="18"/>
      <c r="L38" s="18"/>
      <c r="M38" s="18"/>
      <c r="N38" s="26" t="e">
        <f>IF($P$3&lt;=160,1,IF(AND($P$3&gt;=161,$P$3&lt;=300),2))</f>
        <v>#REF!</v>
      </c>
      <c r="O38" s="24"/>
      <c r="P38" s="107" t="e">
        <f t="shared" si="2"/>
        <v>#REF!</v>
      </c>
      <c r="Q38" s="13" t="s">
        <v>510</v>
      </c>
    </row>
    <row r="39" spans="1:17" s="9" customFormat="1" ht="30" x14ac:dyDescent="0.25">
      <c r="A39" s="5">
        <v>36</v>
      </c>
      <c r="B39" s="6">
        <v>654321</v>
      </c>
      <c r="C39" s="30" t="s">
        <v>22</v>
      </c>
      <c r="D39" s="11" t="s">
        <v>23</v>
      </c>
      <c r="E39" s="11" t="s">
        <v>30</v>
      </c>
      <c r="F39" s="34" t="s">
        <v>496</v>
      </c>
      <c r="G39" s="37" t="s">
        <v>513</v>
      </c>
      <c r="H39" s="18"/>
      <c r="I39" s="18"/>
      <c r="J39" s="18"/>
      <c r="K39" s="18"/>
      <c r="L39" s="18"/>
      <c r="M39" s="18"/>
      <c r="N39" s="26" t="e">
        <f>IF($P$3&lt;=160,0,IF(AND($P$3&gt;=161,$P$3&lt;=300),1))</f>
        <v>#REF!</v>
      </c>
      <c r="O39" s="24"/>
      <c r="P39" s="107" t="e">
        <f t="shared" si="2"/>
        <v>#REF!</v>
      </c>
      <c r="Q39" s="13" t="s">
        <v>532</v>
      </c>
    </row>
    <row r="40" spans="1:17" s="9" customFormat="1" ht="30" x14ac:dyDescent="0.25">
      <c r="A40" s="5">
        <v>37</v>
      </c>
      <c r="B40" s="6">
        <v>654321</v>
      </c>
      <c r="C40" s="30" t="s">
        <v>22</v>
      </c>
      <c r="D40" s="11" t="s">
        <v>23</v>
      </c>
      <c r="E40" s="11" t="s">
        <v>30</v>
      </c>
      <c r="F40" s="34" t="s">
        <v>497</v>
      </c>
      <c r="G40" s="37" t="s">
        <v>513</v>
      </c>
      <c r="H40" s="18"/>
      <c r="I40" s="18"/>
      <c r="J40" s="18"/>
      <c r="K40" s="18"/>
      <c r="L40" s="18"/>
      <c r="M40" s="18"/>
      <c r="N40" s="26" t="e">
        <f>IF($P$3&lt;=160,1,IF(AND($P$3&gt;=161,$P$3&lt;=300),0))</f>
        <v>#REF!</v>
      </c>
      <c r="O40" s="24"/>
      <c r="P40" s="107" t="e">
        <f t="shared" si="2"/>
        <v>#REF!</v>
      </c>
      <c r="Q40" s="13" t="s">
        <v>533</v>
      </c>
    </row>
    <row r="41" spans="1:17" s="9" customFormat="1" x14ac:dyDescent="0.25">
      <c r="A41" s="5">
        <v>38</v>
      </c>
      <c r="B41" s="6">
        <v>654321</v>
      </c>
      <c r="C41" s="30" t="s">
        <v>22</v>
      </c>
      <c r="D41" s="11" t="s">
        <v>23</v>
      </c>
      <c r="E41" s="11" t="s">
        <v>30</v>
      </c>
      <c r="F41" s="34" t="s">
        <v>453</v>
      </c>
      <c r="G41" s="37" t="s">
        <v>513</v>
      </c>
      <c r="H41" s="18"/>
      <c r="I41" s="18"/>
      <c r="J41" s="18"/>
      <c r="K41" s="18"/>
      <c r="L41" s="18"/>
      <c r="M41" s="18"/>
      <c r="N41" s="26">
        <v>1</v>
      </c>
      <c r="O41" s="24"/>
      <c r="P41" s="107">
        <f t="shared" si="2"/>
        <v>1</v>
      </c>
      <c r="Q41" s="13" t="s">
        <v>530</v>
      </c>
    </row>
    <row r="42" spans="1:17" s="9" customFormat="1" ht="30" x14ac:dyDescent="0.25">
      <c r="A42" s="5">
        <v>39</v>
      </c>
      <c r="B42" s="6">
        <v>654321</v>
      </c>
      <c r="C42" s="30" t="s">
        <v>22</v>
      </c>
      <c r="D42" s="11" t="s">
        <v>23</v>
      </c>
      <c r="E42" s="11" t="s">
        <v>30</v>
      </c>
      <c r="F42" s="34" t="s">
        <v>31</v>
      </c>
      <c r="G42" s="37" t="s">
        <v>513</v>
      </c>
      <c r="H42" s="18"/>
      <c r="I42" s="18"/>
      <c r="J42" s="18"/>
      <c r="K42" s="18"/>
      <c r="L42" s="18"/>
      <c r="M42" s="18"/>
      <c r="N42" s="26" t="e">
        <f>IF($P$3&lt;=160,0,IF(AND($P$3&gt;=161,$P$3&lt;=300),1))</f>
        <v>#REF!</v>
      </c>
      <c r="O42" s="24"/>
      <c r="P42" s="107" t="e">
        <f t="shared" si="2"/>
        <v>#REF!</v>
      </c>
      <c r="Q42" s="13" t="s">
        <v>532</v>
      </c>
    </row>
    <row r="43" spans="1:17" s="9" customFormat="1" ht="30" x14ac:dyDescent="0.25">
      <c r="A43" s="5">
        <v>40</v>
      </c>
      <c r="B43" s="6">
        <v>654321</v>
      </c>
      <c r="C43" s="30" t="s">
        <v>22</v>
      </c>
      <c r="D43" s="11" t="s">
        <v>32</v>
      </c>
      <c r="E43" s="11" t="s">
        <v>42</v>
      </c>
      <c r="F43" s="34" t="s">
        <v>337</v>
      </c>
      <c r="G43" s="37" t="s">
        <v>513</v>
      </c>
      <c r="H43" s="18"/>
      <c r="I43" s="18"/>
      <c r="J43" s="18"/>
      <c r="K43" s="18"/>
      <c r="L43" s="18"/>
      <c r="M43" s="18"/>
      <c r="N43" s="26" t="e">
        <f>IF($P$3&lt;=160,1,IF(AND($P$3&gt;=161,$P$3&lt;=300),2,0))</f>
        <v>#REF!</v>
      </c>
      <c r="O43" s="24"/>
      <c r="P43" s="107" t="e">
        <f t="shared" si="2"/>
        <v>#REF!</v>
      </c>
      <c r="Q43" s="13" t="s">
        <v>510</v>
      </c>
    </row>
    <row r="44" spans="1:17" s="9" customFormat="1" ht="30" x14ac:dyDescent="0.25">
      <c r="A44" s="5">
        <v>41</v>
      </c>
      <c r="B44" s="6">
        <v>654321</v>
      </c>
      <c r="C44" s="30" t="s">
        <v>22</v>
      </c>
      <c r="D44" s="11" t="s">
        <v>32</v>
      </c>
      <c r="E44" s="11" t="s">
        <v>42</v>
      </c>
      <c r="F44" s="34" t="s">
        <v>401</v>
      </c>
      <c r="G44" s="37" t="s">
        <v>513</v>
      </c>
      <c r="H44" s="18"/>
      <c r="I44" s="18"/>
      <c r="J44" s="18"/>
      <c r="K44" s="18"/>
      <c r="L44" s="18"/>
      <c r="M44" s="18"/>
      <c r="N44" s="26" t="e">
        <f>IF($P$3&lt;=160,2,IF(AND($P$3&gt;=161,$P$3&lt;=300),4,0))</f>
        <v>#REF!</v>
      </c>
      <c r="O44" s="24"/>
      <c r="P44" s="107" t="e">
        <f t="shared" si="2"/>
        <v>#REF!</v>
      </c>
      <c r="Q44" s="13" t="s">
        <v>539</v>
      </c>
    </row>
    <row r="45" spans="1:17" s="9" customFormat="1" ht="30" x14ac:dyDescent="0.25">
      <c r="A45" s="5">
        <v>42</v>
      </c>
      <c r="B45" s="6">
        <v>654321</v>
      </c>
      <c r="C45" s="30" t="s">
        <v>22</v>
      </c>
      <c r="D45" s="11" t="s">
        <v>32</v>
      </c>
      <c r="E45" s="11" t="s">
        <v>42</v>
      </c>
      <c r="F45" s="34" t="s">
        <v>43</v>
      </c>
      <c r="G45" s="37" t="s">
        <v>513</v>
      </c>
      <c r="H45" s="18"/>
      <c r="I45" s="18"/>
      <c r="J45" s="18"/>
      <c r="K45" s="18"/>
      <c r="L45" s="18"/>
      <c r="M45" s="18"/>
      <c r="N45" s="26" t="e">
        <f>IF($P$3&lt;=160,2,IF(AND($P$3&gt;=161,$P$3&lt;=300),4,0))</f>
        <v>#REF!</v>
      </c>
      <c r="O45" s="24"/>
      <c r="P45" s="107" t="e">
        <f t="shared" si="2"/>
        <v>#REF!</v>
      </c>
      <c r="Q45" s="13" t="s">
        <v>539</v>
      </c>
    </row>
    <row r="46" spans="1:17" s="9" customFormat="1" ht="30" x14ac:dyDescent="0.25">
      <c r="A46" s="5">
        <v>43</v>
      </c>
      <c r="B46" s="6">
        <v>654321</v>
      </c>
      <c r="C46" s="30" t="s">
        <v>22</v>
      </c>
      <c r="D46" s="11" t="s">
        <v>32</v>
      </c>
      <c r="E46" s="11" t="s">
        <v>42</v>
      </c>
      <c r="F46" s="34" t="s">
        <v>336</v>
      </c>
      <c r="G46" s="37" t="s">
        <v>513</v>
      </c>
      <c r="H46" s="18"/>
      <c r="I46" s="18"/>
      <c r="J46" s="18"/>
      <c r="K46" s="18"/>
      <c r="L46" s="18"/>
      <c r="M46" s="18"/>
      <c r="N46" s="26" t="e">
        <f>IF($P$3&lt;=160,1,IF(AND($P$3&gt;=161,$P$3&lt;=300),2,0))</f>
        <v>#REF!</v>
      </c>
      <c r="O46" s="24"/>
      <c r="P46" s="107" t="e">
        <f t="shared" si="2"/>
        <v>#REF!</v>
      </c>
      <c r="Q46" s="13" t="s">
        <v>510</v>
      </c>
    </row>
    <row r="47" spans="1:17" s="9" customFormat="1" ht="30" x14ac:dyDescent="0.25">
      <c r="A47" s="5">
        <v>44</v>
      </c>
      <c r="B47" s="6">
        <v>654321</v>
      </c>
      <c r="C47" s="30" t="s">
        <v>22</v>
      </c>
      <c r="D47" s="11" t="s">
        <v>32</v>
      </c>
      <c r="E47" s="11" t="s">
        <v>42</v>
      </c>
      <c r="F47" s="34" t="s">
        <v>44</v>
      </c>
      <c r="G47" s="37" t="s">
        <v>513</v>
      </c>
      <c r="H47" s="18"/>
      <c r="I47" s="18"/>
      <c r="J47" s="18"/>
      <c r="K47" s="18"/>
      <c r="L47" s="18"/>
      <c r="M47" s="18"/>
      <c r="N47" s="26" t="e">
        <f>IF($P$3&lt;=160,1,IF(AND($P$3&gt;=161,$P$3&lt;=300),2,0))</f>
        <v>#REF!</v>
      </c>
      <c r="O47" s="24"/>
      <c r="P47" s="107" t="e">
        <f t="shared" si="2"/>
        <v>#REF!</v>
      </c>
      <c r="Q47" s="13" t="s">
        <v>510</v>
      </c>
    </row>
    <row r="48" spans="1:17" s="9" customFormat="1" ht="30" x14ac:dyDescent="0.25">
      <c r="A48" s="5">
        <v>45</v>
      </c>
      <c r="B48" s="6">
        <v>654321</v>
      </c>
      <c r="C48" s="30" t="s">
        <v>22</v>
      </c>
      <c r="D48" s="11" t="s">
        <v>32</v>
      </c>
      <c r="E48" s="11" t="s">
        <v>42</v>
      </c>
      <c r="F48" s="34" t="s">
        <v>334</v>
      </c>
      <c r="G48" s="37" t="s">
        <v>513</v>
      </c>
      <c r="H48" s="18"/>
      <c r="I48" s="18"/>
      <c r="J48" s="18"/>
      <c r="K48" s="18"/>
      <c r="L48" s="18"/>
      <c r="M48" s="18"/>
      <c r="N48" s="26" t="e">
        <f>IF($P$3&lt;=160,1,IF(AND($P$3&gt;=161,$P$3&lt;=300),2,0))</f>
        <v>#REF!</v>
      </c>
      <c r="O48" s="24"/>
      <c r="P48" s="107" t="e">
        <f t="shared" si="2"/>
        <v>#REF!</v>
      </c>
      <c r="Q48" s="13" t="s">
        <v>510</v>
      </c>
    </row>
    <row r="49" spans="1:17" s="9" customFormat="1" ht="30" x14ac:dyDescent="0.25">
      <c r="A49" s="5">
        <v>46</v>
      </c>
      <c r="B49" s="6">
        <v>654321</v>
      </c>
      <c r="C49" s="30" t="s">
        <v>22</v>
      </c>
      <c r="D49" s="11" t="s">
        <v>32</v>
      </c>
      <c r="E49" s="11" t="s">
        <v>42</v>
      </c>
      <c r="F49" s="34" t="s">
        <v>335</v>
      </c>
      <c r="G49" s="37" t="s">
        <v>513</v>
      </c>
      <c r="H49" s="18"/>
      <c r="I49" s="18"/>
      <c r="J49" s="18"/>
      <c r="K49" s="18"/>
      <c r="L49" s="18"/>
      <c r="M49" s="18"/>
      <c r="N49" s="26" t="e">
        <f>IF($P$3&lt;=160,1,IF(AND($P$3&gt;=161,$P$3&lt;=300),2,0))</f>
        <v>#REF!</v>
      </c>
      <c r="O49" s="24"/>
      <c r="P49" s="107" t="e">
        <f t="shared" si="2"/>
        <v>#REF!</v>
      </c>
      <c r="Q49" s="13" t="s">
        <v>510</v>
      </c>
    </row>
    <row r="50" spans="1:17" s="9" customFormat="1" ht="30" x14ac:dyDescent="0.25">
      <c r="A50" s="5">
        <v>47</v>
      </c>
      <c r="B50" s="6">
        <v>654321</v>
      </c>
      <c r="C50" s="30" t="s">
        <v>22</v>
      </c>
      <c r="D50" s="11" t="s">
        <v>32</v>
      </c>
      <c r="E50" s="11" t="s">
        <v>45</v>
      </c>
      <c r="F50" s="34" t="s">
        <v>47</v>
      </c>
      <c r="G50" s="37" t="s">
        <v>513</v>
      </c>
      <c r="H50" s="18"/>
      <c r="I50" s="18"/>
      <c r="J50" s="18"/>
      <c r="K50" s="18"/>
      <c r="L50" s="18"/>
      <c r="M50" s="18"/>
      <c r="N50" s="26"/>
      <c r="O50" s="24"/>
      <c r="P50" s="107" t="e">
        <f>IF($H$3+$I$3&gt;=1,1,0)</f>
        <v>#REF!</v>
      </c>
      <c r="Q50" s="13" t="s">
        <v>534</v>
      </c>
    </row>
    <row r="51" spans="1:17" s="9" customFormat="1" ht="30" x14ac:dyDescent="0.25">
      <c r="A51" s="5">
        <v>48</v>
      </c>
      <c r="B51" s="6">
        <v>654321</v>
      </c>
      <c r="C51" s="30" t="s">
        <v>22</v>
      </c>
      <c r="D51" s="11" t="s">
        <v>32</v>
      </c>
      <c r="E51" s="11" t="s">
        <v>45</v>
      </c>
      <c r="F51" s="34" t="s">
        <v>339</v>
      </c>
      <c r="G51" s="37" t="s">
        <v>513</v>
      </c>
      <c r="H51" s="18"/>
      <c r="I51" s="18"/>
      <c r="J51" s="18"/>
      <c r="K51" s="18"/>
      <c r="L51" s="18"/>
      <c r="M51" s="18"/>
      <c r="N51" s="26" t="e">
        <f>IF($P$3&lt;=160,3,IF(AND($P$3&gt;=161,$P$3&lt;=300),6,0))</f>
        <v>#REF!</v>
      </c>
      <c r="O51" s="24"/>
      <c r="P51" s="107" t="e">
        <f t="shared" ref="P51:P69" si="3">N51</f>
        <v>#REF!</v>
      </c>
      <c r="Q51" s="13" t="s">
        <v>540</v>
      </c>
    </row>
    <row r="52" spans="1:17" s="9" customFormat="1" ht="30" x14ac:dyDescent="0.25">
      <c r="A52" s="5">
        <v>49</v>
      </c>
      <c r="B52" s="6">
        <v>654321</v>
      </c>
      <c r="C52" s="30" t="s">
        <v>22</v>
      </c>
      <c r="D52" s="11" t="s">
        <v>32</v>
      </c>
      <c r="E52" s="11" t="s">
        <v>45</v>
      </c>
      <c r="F52" s="79" t="s">
        <v>402</v>
      </c>
      <c r="G52" s="37" t="s">
        <v>513</v>
      </c>
      <c r="H52" s="18"/>
      <c r="I52" s="18"/>
      <c r="J52" s="18"/>
      <c r="K52" s="18"/>
      <c r="L52" s="18"/>
      <c r="M52" s="18"/>
      <c r="N52" s="26" t="e">
        <f>IF($P$3&lt;=160,2,IF(AND($P$3&gt;=161,$P$3&lt;=300),4,0))</f>
        <v>#REF!</v>
      </c>
      <c r="O52" s="24"/>
      <c r="P52" s="107" t="e">
        <f t="shared" si="3"/>
        <v>#REF!</v>
      </c>
      <c r="Q52" s="13" t="s">
        <v>539</v>
      </c>
    </row>
    <row r="53" spans="1:17" s="9" customFormat="1" ht="30" x14ac:dyDescent="0.25">
      <c r="A53" s="5">
        <v>50</v>
      </c>
      <c r="B53" s="6">
        <v>654321</v>
      </c>
      <c r="C53" s="30" t="s">
        <v>22</v>
      </c>
      <c r="D53" s="11" t="s">
        <v>32</v>
      </c>
      <c r="E53" s="11" t="s">
        <v>45</v>
      </c>
      <c r="F53" s="34" t="s">
        <v>344</v>
      </c>
      <c r="G53" s="37" t="s">
        <v>513</v>
      </c>
      <c r="H53" s="18"/>
      <c r="I53" s="18"/>
      <c r="J53" s="18"/>
      <c r="K53" s="18"/>
      <c r="L53" s="18"/>
      <c r="M53" s="18"/>
      <c r="N53" s="26" t="e">
        <f>IF($P$3&lt;=160,2,IF(AND($P$3&gt;=161,$P$3&lt;=300),4,0))</f>
        <v>#REF!</v>
      </c>
      <c r="O53" s="24"/>
      <c r="P53" s="107" t="e">
        <f t="shared" si="3"/>
        <v>#REF!</v>
      </c>
      <c r="Q53" s="13" t="s">
        <v>539</v>
      </c>
    </row>
    <row r="54" spans="1:17" s="9" customFormat="1" ht="30" x14ac:dyDescent="0.25">
      <c r="A54" s="5">
        <v>51</v>
      </c>
      <c r="B54" s="6">
        <v>654321</v>
      </c>
      <c r="C54" s="30" t="s">
        <v>22</v>
      </c>
      <c r="D54" s="11" t="s">
        <v>32</v>
      </c>
      <c r="E54" s="11" t="s">
        <v>45</v>
      </c>
      <c r="F54" s="34" t="s">
        <v>346</v>
      </c>
      <c r="G54" s="37" t="s">
        <v>513</v>
      </c>
      <c r="H54" s="18"/>
      <c r="I54" s="18"/>
      <c r="J54" s="18"/>
      <c r="K54" s="18"/>
      <c r="L54" s="18"/>
      <c r="M54" s="18"/>
      <c r="N54" s="26" t="e">
        <f t="shared" ref="N54:N68" si="4">IF($P$3&lt;=160,1,IF(AND($P$3&gt;=161,$P$3&lt;=300),2,0))</f>
        <v>#REF!</v>
      </c>
      <c r="O54" s="24"/>
      <c r="P54" s="107" t="e">
        <f t="shared" si="3"/>
        <v>#REF!</v>
      </c>
      <c r="Q54" s="13" t="s">
        <v>510</v>
      </c>
    </row>
    <row r="55" spans="1:17" s="9" customFormat="1" ht="30" x14ac:dyDescent="0.25">
      <c r="A55" s="5">
        <v>52</v>
      </c>
      <c r="B55" s="6">
        <v>654321</v>
      </c>
      <c r="C55" s="30" t="s">
        <v>22</v>
      </c>
      <c r="D55" s="11" t="s">
        <v>32</v>
      </c>
      <c r="E55" s="11" t="s">
        <v>45</v>
      </c>
      <c r="F55" s="34" t="s">
        <v>345</v>
      </c>
      <c r="G55" s="37" t="s">
        <v>513</v>
      </c>
      <c r="H55" s="18"/>
      <c r="I55" s="18"/>
      <c r="J55" s="18"/>
      <c r="K55" s="18"/>
      <c r="L55" s="18"/>
      <c r="M55" s="18"/>
      <c r="N55" s="26" t="e">
        <f t="shared" si="4"/>
        <v>#REF!</v>
      </c>
      <c r="O55" s="24"/>
      <c r="P55" s="107" t="e">
        <f t="shared" si="3"/>
        <v>#REF!</v>
      </c>
      <c r="Q55" s="13" t="s">
        <v>510</v>
      </c>
    </row>
    <row r="56" spans="1:17" s="9" customFormat="1" ht="30" x14ac:dyDescent="0.25">
      <c r="A56" s="5">
        <v>53</v>
      </c>
      <c r="B56" s="6">
        <v>654321</v>
      </c>
      <c r="C56" s="30" t="s">
        <v>22</v>
      </c>
      <c r="D56" s="11" t="s">
        <v>32</v>
      </c>
      <c r="E56" s="11" t="s">
        <v>45</v>
      </c>
      <c r="F56" s="34" t="s">
        <v>347</v>
      </c>
      <c r="G56" s="37" t="s">
        <v>513</v>
      </c>
      <c r="H56" s="18"/>
      <c r="I56" s="18"/>
      <c r="J56" s="18"/>
      <c r="K56" s="18"/>
      <c r="L56" s="18"/>
      <c r="M56" s="18"/>
      <c r="N56" s="26" t="e">
        <f t="shared" si="4"/>
        <v>#REF!</v>
      </c>
      <c r="O56" s="24"/>
      <c r="P56" s="107" t="e">
        <f t="shared" si="3"/>
        <v>#REF!</v>
      </c>
      <c r="Q56" s="13" t="s">
        <v>510</v>
      </c>
    </row>
    <row r="57" spans="1:17" s="9" customFormat="1" ht="30" x14ac:dyDescent="0.25">
      <c r="A57" s="5">
        <v>54</v>
      </c>
      <c r="B57" s="6">
        <v>654321</v>
      </c>
      <c r="C57" s="30" t="s">
        <v>22</v>
      </c>
      <c r="D57" s="11" t="s">
        <v>32</v>
      </c>
      <c r="E57" s="11" t="s">
        <v>45</v>
      </c>
      <c r="F57" s="34" t="s">
        <v>343</v>
      </c>
      <c r="G57" s="37" t="s">
        <v>513</v>
      </c>
      <c r="H57" s="18"/>
      <c r="I57" s="18"/>
      <c r="J57" s="18"/>
      <c r="K57" s="18"/>
      <c r="L57" s="18"/>
      <c r="M57" s="18"/>
      <c r="N57" s="26" t="e">
        <f t="shared" ref="N57:N69" si="5">IF($P$3&lt;=160,1,IF(AND($P$3&gt;=161,$P$3&lt;=300),2,0))</f>
        <v>#REF!</v>
      </c>
      <c r="O57" s="24"/>
      <c r="P57" s="107" t="e">
        <f t="shared" si="3"/>
        <v>#REF!</v>
      </c>
      <c r="Q57" s="13" t="s">
        <v>510</v>
      </c>
    </row>
    <row r="58" spans="1:17" s="9" customFormat="1" ht="30" x14ac:dyDescent="0.25">
      <c r="A58" s="5">
        <v>55</v>
      </c>
      <c r="B58" s="6">
        <v>654321</v>
      </c>
      <c r="C58" s="30" t="s">
        <v>22</v>
      </c>
      <c r="D58" s="11" t="s">
        <v>32</v>
      </c>
      <c r="E58" s="11" t="s">
        <v>45</v>
      </c>
      <c r="F58" s="79" t="s">
        <v>454</v>
      </c>
      <c r="G58" s="37" t="s">
        <v>513</v>
      </c>
      <c r="H58" s="18"/>
      <c r="I58" s="18"/>
      <c r="J58" s="18"/>
      <c r="K58" s="18"/>
      <c r="L58" s="18"/>
      <c r="M58" s="18"/>
      <c r="N58" s="26" t="e">
        <f t="shared" si="5"/>
        <v>#REF!</v>
      </c>
      <c r="O58" s="24"/>
      <c r="P58" s="107" t="e">
        <f t="shared" si="3"/>
        <v>#REF!</v>
      </c>
      <c r="Q58" s="13" t="s">
        <v>510</v>
      </c>
    </row>
    <row r="59" spans="1:17" s="9" customFormat="1" ht="30" x14ac:dyDescent="0.25">
      <c r="A59" s="5">
        <v>56</v>
      </c>
      <c r="B59" s="6">
        <v>654321</v>
      </c>
      <c r="C59" s="30" t="s">
        <v>22</v>
      </c>
      <c r="D59" s="11" t="s">
        <v>32</v>
      </c>
      <c r="E59" s="11" t="s">
        <v>45</v>
      </c>
      <c r="F59" s="34" t="s">
        <v>349</v>
      </c>
      <c r="G59" s="37" t="s">
        <v>513</v>
      </c>
      <c r="H59" s="18"/>
      <c r="I59" s="18"/>
      <c r="J59" s="18"/>
      <c r="K59" s="18"/>
      <c r="L59" s="18"/>
      <c r="M59" s="18"/>
      <c r="N59" s="26" t="e">
        <f t="shared" si="4"/>
        <v>#REF!</v>
      </c>
      <c r="O59" s="24"/>
      <c r="P59" s="107" t="e">
        <f t="shared" si="3"/>
        <v>#REF!</v>
      </c>
      <c r="Q59" s="13" t="s">
        <v>510</v>
      </c>
    </row>
    <row r="60" spans="1:17" s="9" customFormat="1" ht="30" x14ac:dyDescent="0.25">
      <c r="A60" s="5">
        <v>57</v>
      </c>
      <c r="B60" s="6">
        <v>654321</v>
      </c>
      <c r="C60" s="30" t="s">
        <v>22</v>
      </c>
      <c r="D60" s="11" t="s">
        <v>32</v>
      </c>
      <c r="E60" s="11" t="s">
        <v>45</v>
      </c>
      <c r="F60" s="34" t="s">
        <v>499</v>
      </c>
      <c r="G60" s="37" t="s">
        <v>513</v>
      </c>
      <c r="H60" s="18"/>
      <c r="I60" s="18"/>
      <c r="J60" s="18"/>
      <c r="K60" s="18"/>
      <c r="L60" s="18"/>
      <c r="M60" s="18"/>
      <c r="N60" s="26" t="e">
        <f>IF($P$3&lt;=160,1,IF(AND($P$3&gt;=161,$P$3&lt;=300),2,0))</f>
        <v>#REF!</v>
      </c>
      <c r="O60" s="24"/>
      <c r="P60" s="107" t="e">
        <f t="shared" si="3"/>
        <v>#REF!</v>
      </c>
      <c r="Q60" s="13" t="s">
        <v>510</v>
      </c>
    </row>
    <row r="61" spans="1:17" s="9" customFormat="1" ht="30" x14ac:dyDescent="0.25">
      <c r="A61" s="5">
        <v>58</v>
      </c>
      <c r="B61" s="6">
        <v>654321</v>
      </c>
      <c r="C61" s="30" t="s">
        <v>22</v>
      </c>
      <c r="D61" s="11" t="s">
        <v>32</v>
      </c>
      <c r="E61" s="11" t="s">
        <v>45</v>
      </c>
      <c r="F61" s="34" t="s">
        <v>338</v>
      </c>
      <c r="G61" s="37" t="s">
        <v>513</v>
      </c>
      <c r="H61" s="18"/>
      <c r="I61" s="18"/>
      <c r="J61" s="18"/>
      <c r="K61" s="18"/>
      <c r="L61" s="18"/>
      <c r="M61" s="18"/>
      <c r="N61" s="26" t="e">
        <f>IF($P$3&lt;=160,1,IF(AND($P$3&gt;=161,$P$3&lt;=300),2,0))</f>
        <v>#REF!</v>
      </c>
      <c r="O61" s="24"/>
      <c r="P61" s="107" t="e">
        <f t="shared" si="3"/>
        <v>#REF!</v>
      </c>
      <c r="Q61" s="13" t="s">
        <v>510</v>
      </c>
    </row>
    <row r="62" spans="1:17" s="9" customFormat="1" ht="30" x14ac:dyDescent="0.25">
      <c r="A62" s="5">
        <v>59</v>
      </c>
      <c r="B62" s="6">
        <v>654321</v>
      </c>
      <c r="C62" s="30" t="s">
        <v>22</v>
      </c>
      <c r="D62" s="11" t="s">
        <v>32</v>
      </c>
      <c r="E62" s="11" t="s">
        <v>45</v>
      </c>
      <c r="F62" s="34" t="s">
        <v>350</v>
      </c>
      <c r="G62" s="37" t="s">
        <v>513</v>
      </c>
      <c r="H62" s="18"/>
      <c r="I62" s="18"/>
      <c r="J62" s="18"/>
      <c r="K62" s="18"/>
      <c r="L62" s="18"/>
      <c r="M62" s="18"/>
      <c r="N62" s="26" t="e">
        <f t="shared" si="4"/>
        <v>#REF!</v>
      </c>
      <c r="O62" s="24"/>
      <c r="P62" s="107" t="e">
        <f t="shared" si="3"/>
        <v>#REF!</v>
      </c>
      <c r="Q62" s="13" t="s">
        <v>510</v>
      </c>
    </row>
    <row r="63" spans="1:17" s="9" customFormat="1" ht="30" x14ac:dyDescent="0.25">
      <c r="A63" s="5">
        <v>60</v>
      </c>
      <c r="B63" s="6">
        <v>654321</v>
      </c>
      <c r="C63" s="30" t="s">
        <v>22</v>
      </c>
      <c r="D63" s="11" t="s">
        <v>32</v>
      </c>
      <c r="E63" s="11" t="s">
        <v>45</v>
      </c>
      <c r="F63" s="34" t="s">
        <v>341</v>
      </c>
      <c r="G63" s="37" t="s">
        <v>513</v>
      </c>
      <c r="H63" s="18"/>
      <c r="I63" s="18"/>
      <c r="J63" s="18"/>
      <c r="K63" s="18"/>
      <c r="L63" s="18"/>
      <c r="M63" s="18"/>
      <c r="N63" s="26" t="e">
        <f t="shared" si="5"/>
        <v>#REF!</v>
      </c>
      <c r="O63" s="24"/>
      <c r="P63" s="107" t="e">
        <f t="shared" si="3"/>
        <v>#REF!</v>
      </c>
      <c r="Q63" s="13" t="s">
        <v>510</v>
      </c>
    </row>
    <row r="64" spans="1:17" s="9" customFormat="1" ht="30" x14ac:dyDescent="0.25">
      <c r="A64" s="5">
        <v>61</v>
      </c>
      <c r="B64" s="6">
        <v>654321</v>
      </c>
      <c r="C64" s="30" t="s">
        <v>22</v>
      </c>
      <c r="D64" s="11" t="s">
        <v>32</v>
      </c>
      <c r="E64" s="11" t="s">
        <v>45</v>
      </c>
      <c r="F64" s="34" t="s">
        <v>455</v>
      </c>
      <c r="G64" s="37" t="s">
        <v>513</v>
      </c>
      <c r="H64" s="18"/>
      <c r="I64" s="18"/>
      <c r="J64" s="18"/>
      <c r="K64" s="18"/>
      <c r="L64" s="18"/>
      <c r="M64" s="18"/>
      <c r="N64" s="26" t="e">
        <f t="shared" si="4"/>
        <v>#REF!</v>
      </c>
      <c r="O64" s="24"/>
      <c r="P64" s="107" t="e">
        <f t="shared" si="3"/>
        <v>#REF!</v>
      </c>
      <c r="Q64" s="13" t="s">
        <v>510</v>
      </c>
    </row>
    <row r="65" spans="1:17" s="9" customFormat="1" ht="30" x14ac:dyDescent="0.25">
      <c r="A65" s="5">
        <v>62</v>
      </c>
      <c r="B65" s="6">
        <v>654321</v>
      </c>
      <c r="C65" s="30" t="s">
        <v>22</v>
      </c>
      <c r="D65" s="11" t="s">
        <v>32</v>
      </c>
      <c r="E65" s="11" t="s">
        <v>45</v>
      </c>
      <c r="F65" s="34" t="s">
        <v>46</v>
      </c>
      <c r="G65" s="37" t="s">
        <v>513</v>
      </c>
      <c r="H65" s="18"/>
      <c r="I65" s="18"/>
      <c r="J65" s="18"/>
      <c r="K65" s="18"/>
      <c r="L65" s="18"/>
      <c r="M65" s="18"/>
      <c r="N65" s="26" t="e">
        <f t="shared" si="4"/>
        <v>#REF!</v>
      </c>
      <c r="O65" s="24"/>
      <c r="P65" s="107" t="e">
        <f t="shared" si="3"/>
        <v>#REF!</v>
      </c>
      <c r="Q65" s="13" t="s">
        <v>510</v>
      </c>
    </row>
    <row r="66" spans="1:17" s="9" customFormat="1" ht="30" x14ac:dyDescent="0.25">
      <c r="A66" s="5">
        <v>63</v>
      </c>
      <c r="B66" s="6">
        <v>654321</v>
      </c>
      <c r="C66" s="30" t="s">
        <v>22</v>
      </c>
      <c r="D66" s="11" t="s">
        <v>32</v>
      </c>
      <c r="E66" s="11" t="s">
        <v>45</v>
      </c>
      <c r="F66" s="34" t="s">
        <v>342</v>
      </c>
      <c r="G66" s="37" t="s">
        <v>513</v>
      </c>
      <c r="H66" s="18"/>
      <c r="I66" s="18"/>
      <c r="J66" s="18"/>
      <c r="K66" s="18"/>
      <c r="L66" s="18"/>
      <c r="M66" s="18"/>
      <c r="N66" s="26" t="e">
        <f t="shared" si="5"/>
        <v>#REF!</v>
      </c>
      <c r="O66" s="24"/>
      <c r="P66" s="107" t="e">
        <f t="shared" si="3"/>
        <v>#REF!</v>
      </c>
      <c r="Q66" s="13" t="s">
        <v>510</v>
      </c>
    </row>
    <row r="67" spans="1:17" s="9" customFormat="1" ht="30" x14ac:dyDescent="0.25">
      <c r="A67" s="5">
        <v>64</v>
      </c>
      <c r="B67" s="6">
        <v>654321</v>
      </c>
      <c r="C67" s="30" t="s">
        <v>22</v>
      </c>
      <c r="D67" s="11" t="s">
        <v>32</v>
      </c>
      <c r="E67" s="11" t="s">
        <v>45</v>
      </c>
      <c r="F67" s="34" t="s">
        <v>340</v>
      </c>
      <c r="G67" s="37" t="s">
        <v>513</v>
      </c>
      <c r="H67" s="18"/>
      <c r="I67" s="18"/>
      <c r="J67" s="18"/>
      <c r="K67" s="18"/>
      <c r="L67" s="18"/>
      <c r="M67" s="18"/>
      <c r="N67" s="26" t="e">
        <f t="shared" si="5"/>
        <v>#REF!</v>
      </c>
      <c r="O67" s="24"/>
      <c r="P67" s="107" t="e">
        <f t="shared" si="3"/>
        <v>#REF!</v>
      </c>
      <c r="Q67" s="13" t="s">
        <v>510</v>
      </c>
    </row>
    <row r="68" spans="1:17" s="9" customFormat="1" ht="30" x14ac:dyDescent="0.25">
      <c r="A68" s="5">
        <v>65</v>
      </c>
      <c r="B68" s="6">
        <v>654321</v>
      </c>
      <c r="C68" s="30" t="s">
        <v>22</v>
      </c>
      <c r="D68" s="11" t="s">
        <v>32</v>
      </c>
      <c r="E68" s="11" t="s">
        <v>45</v>
      </c>
      <c r="F68" s="34" t="s">
        <v>348</v>
      </c>
      <c r="G68" s="37" t="s">
        <v>513</v>
      </c>
      <c r="H68" s="18"/>
      <c r="I68" s="18"/>
      <c r="J68" s="18"/>
      <c r="K68" s="18"/>
      <c r="L68" s="18"/>
      <c r="M68" s="18"/>
      <c r="N68" s="26" t="e">
        <f t="shared" si="4"/>
        <v>#REF!</v>
      </c>
      <c r="O68" s="24"/>
      <c r="P68" s="107" t="e">
        <f t="shared" si="3"/>
        <v>#REF!</v>
      </c>
      <c r="Q68" s="13" t="s">
        <v>510</v>
      </c>
    </row>
    <row r="69" spans="1:17" s="9" customFormat="1" ht="30" x14ac:dyDescent="0.25">
      <c r="A69" s="5">
        <v>66</v>
      </c>
      <c r="B69" s="6">
        <v>654321</v>
      </c>
      <c r="C69" s="30" t="s">
        <v>22</v>
      </c>
      <c r="D69" s="11" t="s">
        <v>32</v>
      </c>
      <c r="E69" s="11" t="s">
        <v>45</v>
      </c>
      <c r="F69" s="34" t="s">
        <v>404</v>
      </c>
      <c r="G69" s="37" t="s">
        <v>513</v>
      </c>
      <c r="H69" s="18"/>
      <c r="I69" s="18"/>
      <c r="J69" s="18"/>
      <c r="K69" s="18"/>
      <c r="L69" s="18"/>
      <c r="M69" s="18"/>
      <c r="N69" s="26" t="e">
        <f t="shared" si="5"/>
        <v>#REF!</v>
      </c>
      <c r="O69" s="24"/>
      <c r="P69" s="107" t="e">
        <f t="shared" si="3"/>
        <v>#REF!</v>
      </c>
      <c r="Q69" s="13" t="s">
        <v>510</v>
      </c>
    </row>
    <row r="70" spans="1:17" s="9" customFormat="1" ht="30" x14ac:dyDescent="0.25">
      <c r="A70" s="5">
        <v>67</v>
      </c>
      <c r="B70" s="6">
        <v>654321</v>
      </c>
      <c r="C70" s="30" t="s">
        <v>22</v>
      </c>
      <c r="D70" s="11" t="s">
        <v>32</v>
      </c>
      <c r="E70" s="11" t="s">
        <v>45</v>
      </c>
      <c r="F70" s="34" t="s">
        <v>48</v>
      </c>
      <c r="G70" s="37" t="s">
        <v>513</v>
      </c>
      <c r="H70" s="18"/>
      <c r="I70" s="18"/>
      <c r="J70" s="18"/>
      <c r="K70" s="18"/>
      <c r="L70" s="18"/>
      <c r="M70" s="18"/>
      <c r="N70" s="26"/>
      <c r="O70" s="24"/>
      <c r="P70" s="107">
        <v>1</v>
      </c>
      <c r="Q70" s="13" t="s">
        <v>231</v>
      </c>
    </row>
    <row r="71" spans="1:17" s="9" customFormat="1" ht="30" x14ac:dyDescent="0.25">
      <c r="A71" s="5">
        <v>68</v>
      </c>
      <c r="B71" s="6">
        <v>654321</v>
      </c>
      <c r="C71" s="30" t="s">
        <v>22</v>
      </c>
      <c r="D71" s="11" t="s">
        <v>32</v>
      </c>
      <c r="E71" s="11" t="s">
        <v>49</v>
      </c>
      <c r="F71" s="34" t="s">
        <v>351</v>
      </c>
      <c r="G71" s="37" t="s">
        <v>513</v>
      </c>
      <c r="H71" s="18"/>
      <c r="I71" s="18"/>
      <c r="J71" s="18"/>
      <c r="K71" s="18"/>
      <c r="L71" s="18"/>
      <c r="M71" s="18"/>
      <c r="N71" s="26" t="e">
        <f>IF($P$3&lt;=100,2,IF(AND($P$3&gt;=101,$P$3&lt;=200),4,IF(AND($P$3&gt;=201,$P$3&lt;=300),5,0)))</f>
        <v>#REF!</v>
      </c>
      <c r="O71" s="24"/>
      <c r="P71" s="107" t="e">
        <f>N71</f>
        <v>#REF!</v>
      </c>
      <c r="Q71" s="13" t="s">
        <v>542</v>
      </c>
    </row>
    <row r="72" spans="1:17" s="9" customFormat="1" x14ac:dyDescent="0.25">
      <c r="A72" s="5">
        <v>69</v>
      </c>
      <c r="B72" s="6">
        <v>654321</v>
      </c>
      <c r="C72" s="30" t="s">
        <v>22</v>
      </c>
      <c r="D72" s="11" t="s">
        <v>32</v>
      </c>
      <c r="E72" s="11" t="s">
        <v>49</v>
      </c>
      <c r="F72" s="34" t="s">
        <v>352</v>
      </c>
      <c r="G72" s="37" t="s">
        <v>513</v>
      </c>
      <c r="H72" s="18"/>
      <c r="I72" s="18"/>
      <c r="J72" s="18"/>
      <c r="K72" s="18"/>
      <c r="L72" s="18"/>
      <c r="M72" s="18"/>
      <c r="N72" s="26"/>
      <c r="O72" s="24"/>
      <c r="P72" s="107" t="e">
        <f>P3</f>
        <v>#REF!</v>
      </c>
      <c r="Q72" s="13" t="s">
        <v>541</v>
      </c>
    </row>
    <row r="73" spans="1:17" s="9" customFormat="1" ht="30" x14ac:dyDescent="0.25">
      <c r="A73" s="5">
        <v>70</v>
      </c>
      <c r="B73" s="6">
        <v>654321</v>
      </c>
      <c r="C73" s="30" t="s">
        <v>50</v>
      </c>
      <c r="D73" s="12" t="s">
        <v>50</v>
      </c>
      <c r="E73" s="12" t="s">
        <v>50</v>
      </c>
      <c r="F73" s="34" t="s">
        <v>51</v>
      </c>
      <c r="G73" s="37" t="s">
        <v>513</v>
      </c>
      <c r="H73" s="5"/>
      <c r="I73" s="5"/>
      <c r="J73" s="5"/>
      <c r="K73" s="5"/>
      <c r="L73" s="5"/>
      <c r="M73" s="5"/>
      <c r="N73" s="26"/>
      <c r="O73" s="24"/>
      <c r="P73" s="107">
        <v>1</v>
      </c>
      <c r="Q73" s="13" t="s">
        <v>530</v>
      </c>
    </row>
    <row r="74" spans="1:17" s="9" customFormat="1" ht="30" x14ac:dyDescent="0.25">
      <c r="A74" s="5">
        <v>71</v>
      </c>
      <c r="B74" s="6">
        <v>654321</v>
      </c>
      <c r="C74" s="30" t="s">
        <v>50</v>
      </c>
      <c r="D74" s="12" t="s">
        <v>50</v>
      </c>
      <c r="E74" s="12" t="s">
        <v>50</v>
      </c>
      <c r="F74" s="34" t="s">
        <v>52</v>
      </c>
      <c r="G74" s="37" t="s">
        <v>513</v>
      </c>
      <c r="H74" s="5"/>
      <c r="I74" s="5"/>
      <c r="J74" s="5"/>
      <c r="K74" s="5"/>
      <c r="L74" s="5"/>
      <c r="M74" s="5"/>
      <c r="N74" s="26"/>
      <c r="O74" s="24"/>
      <c r="P74" s="107">
        <v>1</v>
      </c>
      <c r="Q74" s="13" t="s">
        <v>530</v>
      </c>
    </row>
    <row r="75" spans="1:17" s="9" customFormat="1" ht="30" x14ac:dyDescent="0.25">
      <c r="A75" s="5">
        <v>72</v>
      </c>
      <c r="B75" s="6">
        <v>654321</v>
      </c>
      <c r="C75" s="30" t="s">
        <v>50</v>
      </c>
      <c r="D75" s="12" t="s">
        <v>50</v>
      </c>
      <c r="E75" s="12" t="s">
        <v>50</v>
      </c>
      <c r="F75" s="34" t="s">
        <v>53</v>
      </c>
      <c r="G75" s="37" t="s">
        <v>513</v>
      </c>
      <c r="H75" s="5"/>
      <c r="I75" s="5"/>
      <c r="J75" s="5"/>
      <c r="K75" s="5"/>
      <c r="L75" s="5"/>
      <c r="M75" s="5"/>
      <c r="N75" s="26"/>
      <c r="O75" s="24"/>
      <c r="P75" s="107">
        <v>1</v>
      </c>
      <c r="Q75" s="13" t="s">
        <v>530</v>
      </c>
    </row>
    <row r="76" spans="1:17" s="9" customFormat="1" ht="30" x14ac:dyDescent="0.25">
      <c r="A76" s="5">
        <v>73</v>
      </c>
      <c r="B76" s="6">
        <v>654321</v>
      </c>
      <c r="C76" s="30" t="s">
        <v>50</v>
      </c>
      <c r="D76" s="12" t="s">
        <v>50</v>
      </c>
      <c r="E76" s="12" t="s">
        <v>50</v>
      </c>
      <c r="F76" s="34" t="s">
        <v>54</v>
      </c>
      <c r="G76" s="37" t="s">
        <v>513</v>
      </c>
      <c r="H76" s="5"/>
      <c r="I76" s="5"/>
      <c r="J76" s="5"/>
      <c r="K76" s="5"/>
      <c r="L76" s="5"/>
      <c r="M76" s="5"/>
      <c r="N76" s="26"/>
      <c r="O76" s="24"/>
      <c r="P76" s="107">
        <v>1</v>
      </c>
      <c r="Q76" s="13" t="s">
        <v>530</v>
      </c>
    </row>
    <row r="77" spans="1:17" s="9" customFormat="1" ht="30" x14ac:dyDescent="0.25">
      <c r="A77" s="5">
        <v>74</v>
      </c>
      <c r="B77" s="6">
        <v>654321</v>
      </c>
      <c r="C77" s="30" t="s">
        <v>55</v>
      </c>
      <c r="D77" s="7" t="s">
        <v>56</v>
      </c>
      <c r="E77" s="7" t="s">
        <v>57</v>
      </c>
      <c r="F77" s="34" t="s">
        <v>405</v>
      </c>
      <c r="G77" s="37" t="s">
        <v>513</v>
      </c>
      <c r="H77" s="5"/>
      <c r="I77" s="5"/>
      <c r="J77" s="5"/>
      <c r="K77" s="5"/>
      <c r="L77" s="5"/>
      <c r="M77" s="5"/>
      <c r="N77" s="20" t="e">
        <f>IF($P$3&lt;=160,3,IF(AND($P$3&gt;=161,$P$3&lt;=300),6,0))</f>
        <v>#REF!</v>
      </c>
      <c r="O77" s="24"/>
      <c r="P77" s="107" t="e">
        <f>N77</f>
        <v>#REF!</v>
      </c>
      <c r="Q77" s="13" t="s">
        <v>540</v>
      </c>
    </row>
    <row r="78" spans="1:17" s="9" customFormat="1" x14ac:dyDescent="0.25">
      <c r="A78" s="5">
        <v>75</v>
      </c>
      <c r="B78" s="6">
        <v>654321</v>
      </c>
      <c r="C78" s="30" t="s">
        <v>55</v>
      </c>
      <c r="D78" s="7" t="s">
        <v>56</v>
      </c>
      <c r="E78" s="7" t="s">
        <v>57</v>
      </c>
      <c r="F78" s="34" t="s">
        <v>406</v>
      </c>
      <c r="G78" s="37" t="s">
        <v>513</v>
      </c>
      <c r="H78" s="5"/>
      <c r="I78" s="5"/>
      <c r="J78" s="5"/>
      <c r="K78" s="5"/>
      <c r="L78" s="5"/>
      <c r="M78" s="5"/>
      <c r="N78" s="26"/>
      <c r="O78" s="24"/>
      <c r="P78" s="107">
        <v>1</v>
      </c>
      <c r="Q78" s="13" t="s">
        <v>530</v>
      </c>
    </row>
    <row r="79" spans="1:17" s="9" customFormat="1" x14ac:dyDescent="0.25">
      <c r="A79" s="5">
        <v>76</v>
      </c>
      <c r="B79" s="6">
        <v>654321</v>
      </c>
      <c r="C79" s="30" t="s">
        <v>55</v>
      </c>
      <c r="D79" s="7" t="s">
        <v>56</v>
      </c>
      <c r="E79" s="7" t="s">
        <v>57</v>
      </c>
      <c r="F79" s="83" t="s">
        <v>407</v>
      </c>
      <c r="G79" s="37" t="s">
        <v>513</v>
      </c>
      <c r="H79" s="5"/>
      <c r="I79" s="5"/>
      <c r="J79" s="5"/>
      <c r="K79" s="5"/>
      <c r="L79" s="5"/>
      <c r="M79" s="5"/>
      <c r="N79" s="26"/>
      <c r="O79" s="24"/>
      <c r="P79" s="107">
        <v>1</v>
      </c>
      <c r="Q79" s="13" t="s">
        <v>530</v>
      </c>
    </row>
    <row r="80" spans="1:17" s="9" customFormat="1" x14ac:dyDescent="0.25">
      <c r="A80" s="5">
        <v>77</v>
      </c>
      <c r="B80" s="6">
        <v>654321</v>
      </c>
      <c r="C80" s="30" t="s">
        <v>55</v>
      </c>
      <c r="D80" s="7" t="s">
        <v>56</v>
      </c>
      <c r="E80" s="7" t="s">
        <v>57</v>
      </c>
      <c r="F80" s="34" t="s">
        <v>456</v>
      </c>
      <c r="G80" s="37" t="s">
        <v>513</v>
      </c>
      <c r="H80" s="5"/>
      <c r="I80" s="5"/>
      <c r="J80" s="5"/>
      <c r="K80" s="5"/>
      <c r="L80" s="5"/>
      <c r="M80" s="5"/>
      <c r="N80" s="26"/>
      <c r="O80" s="24"/>
      <c r="P80" s="107">
        <v>1</v>
      </c>
      <c r="Q80" s="13" t="s">
        <v>530</v>
      </c>
    </row>
    <row r="81" spans="1:17" s="9" customFormat="1" ht="30" x14ac:dyDescent="0.25">
      <c r="A81" s="5">
        <v>78</v>
      </c>
      <c r="B81" s="6">
        <v>654321</v>
      </c>
      <c r="C81" s="30" t="s">
        <v>55</v>
      </c>
      <c r="D81" s="7" t="s">
        <v>58</v>
      </c>
      <c r="E81" s="7" t="s">
        <v>59</v>
      </c>
      <c r="F81" s="34" t="s">
        <v>457</v>
      </c>
      <c r="G81" s="37" t="s">
        <v>513</v>
      </c>
      <c r="H81" s="5"/>
      <c r="I81" s="5"/>
      <c r="J81" s="5"/>
      <c r="K81" s="5"/>
      <c r="L81" s="5"/>
      <c r="M81" s="5"/>
      <c r="N81" s="20" t="e">
        <f>IF(#REF!="Cálido",#REF!+3,0)</f>
        <v>#REF!</v>
      </c>
      <c r="O81" s="24"/>
      <c r="P81" s="107" t="e">
        <f>N81</f>
        <v>#REF!</v>
      </c>
      <c r="Q81" s="13" t="s">
        <v>544</v>
      </c>
    </row>
    <row r="82" spans="1:17" s="9" customFormat="1" x14ac:dyDescent="0.25">
      <c r="A82" s="5">
        <v>79</v>
      </c>
      <c r="B82" s="6">
        <v>654321</v>
      </c>
      <c r="C82" s="30" t="s">
        <v>55</v>
      </c>
      <c r="D82" s="7" t="s">
        <v>60</v>
      </c>
      <c r="E82" s="7" t="s">
        <v>17</v>
      </c>
      <c r="F82" s="34" t="s">
        <v>353</v>
      </c>
      <c r="G82" s="37" t="s">
        <v>513</v>
      </c>
      <c r="H82" s="5"/>
      <c r="I82" s="5"/>
      <c r="J82" s="5"/>
      <c r="K82" s="5"/>
      <c r="L82" s="5"/>
      <c r="M82" s="5"/>
      <c r="N82" s="20"/>
      <c r="O82" s="24"/>
      <c r="P82" s="107">
        <v>1</v>
      </c>
      <c r="Q82" s="13" t="s">
        <v>530</v>
      </c>
    </row>
    <row r="83" spans="1:17" s="9" customFormat="1" x14ac:dyDescent="0.25">
      <c r="A83" s="5">
        <v>80</v>
      </c>
      <c r="B83" s="6">
        <v>654321</v>
      </c>
      <c r="C83" s="30" t="s">
        <v>61</v>
      </c>
      <c r="D83" s="11" t="s">
        <v>62</v>
      </c>
      <c r="E83" s="7" t="s">
        <v>62</v>
      </c>
      <c r="F83" s="79" t="s">
        <v>354</v>
      </c>
      <c r="G83" s="37" t="s">
        <v>513</v>
      </c>
      <c r="H83" s="5"/>
      <c r="I83" s="5"/>
      <c r="J83" s="5"/>
      <c r="K83" s="5"/>
      <c r="L83" s="5"/>
      <c r="M83" s="5"/>
      <c r="N83" s="26" t="e">
        <f>$H$3*0.7</f>
        <v>#REF!</v>
      </c>
      <c r="O83" s="24"/>
      <c r="P83" s="107" t="e">
        <f>ROUND(N83,0)</f>
        <v>#REF!</v>
      </c>
      <c r="Q83" s="13" t="s">
        <v>244</v>
      </c>
    </row>
    <row r="84" spans="1:17" s="9" customFormat="1" ht="30" x14ac:dyDescent="0.25">
      <c r="A84" s="5">
        <v>81</v>
      </c>
      <c r="B84" s="6">
        <v>654321</v>
      </c>
      <c r="C84" s="30" t="s">
        <v>61</v>
      </c>
      <c r="D84" s="11" t="s">
        <v>62</v>
      </c>
      <c r="E84" s="7" t="s">
        <v>62</v>
      </c>
      <c r="F84" s="79" t="s">
        <v>410</v>
      </c>
      <c r="G84" s="37" t="s">
        <v>513</v>
      </c>
      <c r="H84" s="5"/>
      <c r="I84" s="5"/>
      <c r="J84" s="5"/>
      <c r="K84" s="5"/>
      <c r="L84" s="5"/>
      <c r="M84" s="20"/>
      <c r="N84" s="26" t="e">
        <f>SUM(J3:M3)</f>
        <v>#REF!</v>
      </c>
      <c r="O84" s="24"/>
      <c r="P84" s="107" t="e">
        <f>N84</f>
        <v>#REF!</v>
      </c>
      <c r="Q84" s="13" t="s">
        <v>545</v>
      </c>
    </row>
    <row r="85" spans="1:17" s="9" customFormat="1" ht="30" x14ac:dyDescent="0.25">
      <c r="A85" s="5">
        <v>82</v>
      </c>
      <c r="B85" s="6">
        <v>654321</v>
      </c>
      <c r="C85" s="30" t="s">
        <v>61</v>
      </c>
      <c r="D85" s="11" t="s">
        <v>62</v>
      </c>
      <c r="E85" s="7" t="s">
        <v>62</v>
      </c>
      <c r="F85" s="34" t="s">
        <v>355</v>
      </c>
      <c r="G85" s="37" t="s">
        <v>513</v>
      </c>
      <c r="H85" s="5"/>
      <c r="I85" s="5"/>
      <c r="J85" s="5"/>
      <c r="K85" s="5"/>
      <c r="L85" s="5"/>
      <c r="M85" s="5"/>
      <c r="N85" s="20" t="e">
        <f>IF($P$3&lt;=160,1,IF(AND($P$3&gt;=161,$P$3&lt;=300),2,0))</f>
        <v>#REF!</v>
      </c>
      <c r="O85" s="24"/>
      <c r="P85" s="107" t="e">
        <f>N85</f>
        <v>#REF!</v>
      </c>
      <c r="Q85" s="13" t="s">
        <v>510</v>
      </c>
    </row>
    <row r="86" spans="1:17" s="9" customFormat="1" x14ac:dyDescent="0.25">
      <c r="A86" s="5">
        <v>83</v>
      </c>
      <c r="B86" s="6">
        <v>654321</v>
      </c>
      <c r="C86" s="30" t="s">
        <v>61</v>
      </c>
      <c r="D86" s="30" t="s">
        <v>61</v>
      </c>
      <c r="E86" s="7" t="s">
        <v>71</v>
      </c>
      <c r="F86" s="34" t="s">
        <v>73</v>
      </c>
      <c r="G86" s="37" t="s">
        <v>513</v>
      </c>
      <c r="H86" s="5"/>
      <c r="I86" s="5"/>
      <c r="J86" s="5"/>
      <c r="K86" s="5"/>
      <c r="L86" s="5"/>
      <c r="M86" s="5"/>
      <c r="N86" s="20"/>
      <c r="O86" s="24"/>
      <c r="P86" s="107">
        <v>1</v>
      </c>
      <c r="Q86" s="13" t="s">
        <v>530</v>
      </c>
    </row>
    <row r="87" spans="1:17" s="9" customFormat="1" ht="30" x14ac:dyDescent="0.25">
      <c r="A87" s="5">
        <v>84</v>
      </c>
      <c r="B87" s="6">
        <v>654321</v>
      </c>
      <c r="C87" s="30" t="s">
        <v>61</v>
      </c>
      <c r="D87" s="30" t="s">
        <v>61</v>
      </c>
      <c r="E87" s="7" t="s">
        <v>71</v>
      </c>
      <c r="F87" s="34" t="s">
        <v>72</v>
      </c>
      <c r="G87" s="37" t="s">
        <v>513</v>
      </c>
      <c r="H87" s="5"/>
      <c r="I87" s="5"/>
      <c r="J87" s="5"/>
      <c r="K87" s="5"/>
      <c r="L87" s="5"/>
      <c r="M87" s="5"/>
      <c r="N87" s="20" t="e">
        <f>H3</f>
        <v>#REF!</v>
      </c>
      <c r="O87" s="24"/>
      <c r="P87" s="107" t="e">
        <f>N87</f>
        <v>#REF!</v>
      </c>
      <c r="Q87" s="13" t="s">
        <v>553</v>
      </c>
    </row>
    <row r="88" spans="1:17" s="9" customFormat="1" x14ac:dyDescent="0.25">
      <c r="A88" s="5">
        <v>85</v>
      </c>
      <c r="B88" s="6">
        <v>654321</v>
      </c>
      <c r="C88" s="30" t="s">
        <v>61</v>
      </c>
      <c r="D88" s="11" t="s">
        <v>63</v>
      </c>
      <c r="E88" s="7" t="s">
        <v>64</v>
      </c>
      <c r="F88" s="34" t="s">
        <v>356</v>
      </c>
      <c r="G88" s="37" t="s">
        <v>513</v>
      </c>
      <c r="H88" s="5"/>
      <c r="I88" s="5"/>
      <c r="J88" s="5"/>
      <c r="K88" s="5"/>
      <c r="L88" s="5"/>
      <c r="M88" s="5"/>
      <c r="N88" s="20" t="e">
        <f>H3*0.7</f>
        <v>#REF!</v>
      </c>
      <c r="O88" s="24"/>
      <c r="P88" s="107" t="e">
        <f>ROUND(N8:N88,0)</f>
        <v>#REF!</v>
      </c>
      <c r="Q88" s="13" t="s">
        <v>546</v>
      </c>
    </row>
    <row r="89" spans="1:17" s="9" customFormat="1" x14ac:dyDescent="0.25">
      <c r="A89" s="5">
        <v>86</v>
      </c>
      <c r="B89" s="6">
        <v>654321</v>
      </c>
      <c r="C89" s="30" t="s">
        <v>61</v>
      </c>
      <c r="D89" s="11" t="s">
        <v>65</v>
      </c>
      <c r="E89" s="7" t="s">
        <v>69</v>
      </c>
      <c r="F89" s="79" t="s">
        <v>70</v>
      </c>
      <c r="G89" s="37" t="s">
        <v>513</v>
      </c>
      <c r="H89" s="5"/>
      <c r="I89" s="5"/>
      <c r="J89" s="5"/>
      <c r="K89" s="5"/>
      <c r="L89" s="5"/>
      <c r="M89" s="5"/>
      <c r="N89" s="20" t="e">
        <f>$H$3*0.7</f>
        <v>#REF!</v>
      </c>
      <c r="O89" s="24"/>
      <c r="P89" s="107" t="e">
        <f>N89</f>
        <v>#REF!</v>
      </c>
      <c r="Q89" s="13" t="s">
        <v>552</v>
      </c>
    </row>
    <row r="90" spans="1:17" s="9" customFormat="1" ht="30" x14ac:dyDescent="0.25">
      <c r="A90" s="5">
        <v>87</v>
      </c>
      <c r="B90" s="6">
        <v>654321</v>
      </c>
      <c r="C90" s="30" t="s">
        <v>61</v>
      </c>
      <c r="D90" s="11" t="s">
        <v>65</v>
      </c>
      <c r="E90" s="7" t="s">
        <v>66</v>
      </c>
      <c r="F90" s="79" t="s">
        <v>547</v>
      </c>
      <c r="G90" s="37" t="s">
        <v>513</v>
      </c>
      <c r="H90" s="5"/>
      <c r="I90" s="5"/>
      <c r="J90" s="5"/>
      <c r="K90" s="5"/>
      <c r="L90" s="5"/>
      <c r="M90" s="5"/>
      <c r="N90" s="20" t="e">
        <f>IF(#REF!="Frio",SUM(J3:M3),0)</f>
        <v>#REF!</v>
      </c>
      <c r="O90" s="24"/>
      <c r="P90" s="107" t="e">
        <f>N90</f>
        <v>#REF!</v>
      </c>
      <c r="Q90" s="13" t="s">
        <v>548</v>
      </c>
    </row>
    <row r="91" spans="1:17" s="9" customFormat="1" ht="30" x14ac:dyDescent="0.25">
      <c r="A91" s="5">
        <v>88</v>
      </c>
      <c r="B91" s="6">
        <v>654321</v>
      </c>
      <c r="C91" s="30" t="s">
        <v>61</v>
      </c>
      <c r="D91" s="11" t="s">
        <v>65</v>
      </c>
      <c r="E91" s="7" t="s">
        <v>66</v>
      </c>
      <c r="F91" s="79" t="s">
        <v>458</v>
      </c>
      <c r="G91" s="37" t="s">
        <v>513</v>
      </c>
      <c r="H91" s="5"/>
      <c r="I91" s="5"/>
      <c r="J91" s="5"/>
      <c r="K91" s="5"/>
      <c r="L91" s="5"/>
      <c r="M91" s="5"/>
      <c r="N91" s="20" t="e">
        <f>IF(#REF!="Frio",SUM(H3:I3),0)</f>
        <v>#REF!</v>
      </c>
      <c r="O91" s="24"/>
      <c r="P91" s="107" t="e">
        <f>N91</f>
        <v>#REF!</v>
      </c>
      <c r="Q91" s="13" t="s">
        <v>549</v>
      </c>
    </row>
    <row r="92" spans="1:17" s="9" customFormat="1" ht="30" x14ac:dyDescent="0.25">
      <c r="A92" s="5">
        <v>89</v>
      </c>
      <c r="B92" s="6">
        <v>654321</v>
      </c>
      <c r="C92" s="30" t="s">
        <v>61</v>
      </c>
      <c r="D92" s="11" t="s">
        <v>65</v>
      </c>
      <c r="E92" s="7" t="s">
        <v>67</v>
      </c>
      <c r="F92" s="79" t="s">
        <v>245</v>
      </c>
      <c r="G92" s="37" t="s">
        <v>513</v>
      </c>
      <c r="H92" s="5"/>
      <c r="I92" s="5"/>
      <c r="J92" s="5"/>
      <c r="K92" s="5"/>
      <c r="L92" s="5"/>
      <c r="M92" s="5"/>
      <c r="N92" s="20" t="e">
        <f>(J3+K3+L3+M3)*2</f>
        <v>#REF!</v>
      </c>
      <c r="O92" s="24"/>
      <c r="P92" s="107" t="e">
        <f>N92</f>
        <v>#REF!</v>
      </c>
      <c r="Q92" s="13" t="s">
        <v>551</v>
      </c>
    </row>
    <row r="93" spans="1:17" s="9" customFormat="1" ht="30" x14ac:dyDescent="0.25">
      <c r="A93" s="5">
        <v>90</v>
      </c>
      <c r="B93" s="6">
        <v>654321</v>
      </c>
      <c r="C93" s="30" t="s">
        <v>61</v>
      </c>
      <c r="D93" s="11" t="s">
        <v>65</v>
      </c>
      <c r="E93" s="7" t="s">
        <v>67</v>
      </c>
      <c r="F93" s="79" t="s">
        <v>68</v>
      </c>
      <c r="G93" s="37" t="s">
        <v>513</v>
      </c>
      <c r="H93" s="5"/>
      <c r="I93" s="5"/>
      <c r="J93" s="5"/>
      <c r="K93" s="5"/>
      <c r="L93" s="5"/>
      <c r="M93" s="5"/>
      <c r="N93" s="20" t="e">
        <f>(H3+I3)*2</f>
        <v>#REF!</v>
      </c>
      <c r="O93" s="24"/>
      <c r="P93" s="107" t="e">
        <f>N93</f>
        <v>#REF!</v>
      </c>
      <c r="Q93" s="13" t="s">
        <v>550</v>
      </c>
    </row>
    <row r="94" spans="1:17" s="9" customFormat="1" ht="30" x14ac:dyDescent="0.25">
      <c r="A94" s="5">
        <v>91</v>
      </c>
      <c r="B94" s="6">
        <v>654321</v>
      </c>
      <c r="C94" s="30" t="s">
        <v>74</v>
      </c>
      <c r="D94" s="11" t="s">
        <v>75</v>
      </c>
      <c r="E94" s="7" t="s">
        <v>18</v>
      </c>
      <c r="F94" s="34" t="s">
        <v>82</v>
      </c>
      <c r="G94" s="37" t="s">
        <v>513</v>
      </c>
      <c r="H94" s="5"/>
      <c r="I94" s="5"/>
      <c r="J94" s="5"/>
      <c r="K94" s="5"/>
      <c r="L94" s="5"/>
      <c r="M94" s="5"/>
      <c r="N94" s="20" t="e">
        <f>SUM(I3:J3)</f>
        <v>#REF!</v>
      </c>
      <c r="O94" s="24" t="e">
        <f>N94</f>
        <v>#REF!</v>
      </c>
      <c r="P94" s="107" t="e">
        <f>ROUND(O94,0)</f>
        <v>#REF!</v>
      </c>
      <c r="Q94" s="13" t="s">
        <v>559</v>
      </c>
    </row>
    <row r="95" spans="1:17" s="9" customFormat="1" x14ac:dyDescent="0.25">
      <c r="A95" s="5">
        <v>92</v>
      </c>
      <c r="B95" s="6">
        <v>654321</v>
      </c>
      <c r="C95" s="30" t="s">
        <v>74</v>
      </c>
      <c r="D95" s="11" t="s">
        <v>75</v>
      </c>
      <c r="E95" s="11" t="s">
        <v>75</v>
      </c>
      <c r="F95" s="79" t="s">
        <v>358</v>
      </c>
      <c r="G95" s="37" t="s">
        <v>513</v>
      </c>
      <c r="H95" s="5"/>
      <c r="I95" s="5"/>
      <c r="J95" s="5"/>
      <c r="K95" s="5"/>
      <c r="L95" s="5"/>
      <c r="M95" s="5"/>
      <c r="N95" s="20" t="e">
        <f>SUM(J3:M3)</f>
        <v>#REF!</v>
      </c>
      <c r="O95" s="24" t="e">
        <f>N95</f>
        <v>#REF!</v>
      </c>
      <c r="P95" s="107" t="e">
        <f>ROUND(O95,0)</f>
        <v>#REF!</v>
      </c>
      <c r="Q95" s="13" t="s">
        <v>558</v>
      </c>
    </row>
    <row r="96" spans="1:17" s="9" customFormat="1" x14ac:dyDescent="0.25">
      <c r="A96" s="5">
        <v>93</v>
      </c>
      <c r="B96" s="6">
        <v>654321</v>
      </c>
      <c r="C96" s="30" t="s">
        <v>74</v>
      </c>
      <c r="D96" s="11" t="s">
        <v>75</v>
      </c>
      <c r="E96" s="7" t="s">
        <v>80</v>
      </c>
      <c r="F96" s="34" t="s">
        <v>83</v>
      </c>
      <c r="G96" s="37" t="s">
        <v>513</v>
      </c>
      <c r="H96" s="5"/>
      <c r="I96" s="5"/>
      <c r="J96" s="5"/>
      <c r="K96" s="5"/>
      <c r="L96" s="5"/>
      <c r="M96" s="5"/>
      <c r="N96" s="20"/>
      <c r="O96" s="24"/>
      <c r="P96" s="107">
        <v>1</v>
      </c>
      <c r="Q96" s="13" t="s">
        <v>560</v>
      </c>
    </row>
    <row r="97" spans="1:17" s="9" customFormat="1" x14ac:dyDescent="0.25">
      <c r="A97" s="5">
        <v>94</v>
      </c>
      <c r="B97" s="6">
        <v>654321</v>
      </c>
      <c r="C97" s="30" t="s">
        <v>74</v>
      </c>
      <c r="D97" s="11" t="s">
        <v>75</v>
      </c>
      <c r="E97" s="7" t="s">
        <v>76</v>
      </c>
      <c r="F97" s="79" t="s">
        <v>78</v>
      </c>
      <c r="G97" s="37" t="s">
        <v>513</v>
      </c>
      <c r="H97" s="5"/>
      <c r="I97" s="5"/>
      <c r="J97" s="5"/>
      <c r="K97" s="5"/>
      <c r="L97" s="5"/>
      <c r="M97" s="5"/>
      <c r="N97" s="20" t="e">
        <f>$H$3*0.7</f>
        <v>#REF!</v>
      </c>
      <c r="O97" s="24"/>
      <c r="P97" s="107" t="e">
        <f t="shared" ref="P97:P108" si="6">N97</f>
        <v>#REF!</v>
      </c>
      <c r="Q97" s="13" t="s">
        <v>555</v>
      </c>
    </row>
    <row r="98" spans="1:17" s="9" customFormat="1" x14ac:dyDescent="0.25">
      <c r="A98" s="5">
        <v>95</v>
      </c>
      <c r="B98" s="6">
        <v>654321</v>
      </c>
      <c r="C98" s="30" t="s">
        <v>74</v>
      </c>
      <c r="D98" s="11" t="s">
        <v>75</v>
      </c>
      <c r="E98" s="7" t="s">
        <v>76</v>
      </c>
      <c r="F98" s="34" t="s">
        <v>79</v>
      </c>
      <c r="G98" s="37" t="s">
        <v>513</v>
      </c>
      <c r="H98" s="5"/>
      <c r="I98" s="5"/>
      <c r="J98" s="5"/>
      <c r="K98" s="5"/>
      <c r="L98" s="5"/>
      <c r="M98" s="5"/>
      <c r="N98" s="20" t="e">
        <f>#REF!</f>
        <v>#REF!</v>
      </c>
      <c r="O98" s="24"/>
      <c r="P98" s="107" t="e">
        <f t="shared" si="6"/>
        <v>#REF!</v>
      </c>
      <c r="Q98" s="13" t="s">
        <v>554</v>
      </c>
    </row>
    <row r="99" spans="1:17" s="9" customFormat="1" x14ac:dyDescent="0.25">
      <c r="A99" s="5">
        <v>96</v>
      </c>
      <c r="B99" s="6">
        <v>654321</v>
      </c>
      <c r="C99" s="30" t="s">
        <v>74</v>
      </c>
      <c r="D99" s="11" t="s">
        <v>75</v>
      </c>
      <c r="E99" s="7" t="s">
        <v>76</v>
      </c>
      <c r="F99" s="34" t="s">
        <v>360</v>
      </c>
      <c r="G99" s="37" t="s">
        <v>513</v>
      </c>
      <c r="H99" s="5"/>
      <c r="I99" s="5"/>
      <c r="J99" s="5"/>
      <c r="K99" s="5"/>
      <c r="L99" s="5"/>
      <c r="M99" s="5"/>
      <c r="N99" s="20" t="e">
        <f>#REF!</f>
        <v>#REF!</v>
      </c>
      <c r="O99" s="24"/>
      <c r="P99" s="107" t="e">
        <f t="shared" si="6"/>
        <v>#REF!</v>
      </c>
      <c r="Q99" s="13" t="s">
        <v>554</v>
      </c>
    </row>
    <row r="100" spans="1:17" s="9" customFormat="1" x14ac:dyDescent="0.25">
      <c r="A100" s="5">
        <v>97</v>
      </c>
      <c r="B100" s="6">
        <v>654321</v>
      </c>
      <c r="C100" s="30" t="s">
        <v>74</v>
      </c>
      <c r="D100" s="11" t="s">
        <v>75</v>
      </c>
      <c r="E100" s="7" t="s">
        <v>18</v>
      </c>
      <c r="F100" s="34" t="s">
        <v>359</v>
      </c>
      <c r="G100" s="37" t="s">
        <v>513</v>
      </c>
      <c r="H100" s="5"/>
      <c r="I100" s="5"/>
      <c r="J100" s="5"/>
      <c r="K100" s="5"/>
      <c r="L100" s="5"/>
      <c r="M100" s="5"/>
      <c r="N100" s="20" t="e">
        <f>#REF!</f>
        <v>#REF!</v>
      </c>
      <c r="O100" s="24"/>
      <c r="P100" s="107" t="e">
        <f t="shared" si="6"/>
        <v>#REF!</v>
      </c>
      <c r="Q100" s="13" t="s">
        <v>554</v>
      </c>
    </row>
    <row r="101" spans="1:17" s="9" customFormat="1" ht="30" x14ac:dyDescent="0.25">
      <c r="A101" s="5">
        <v>98</v>
      </c>
      <c r="B101" s="6">
        <v>654321</v>
      </c>
      <c r="C101" s="30" t="s">
        <v>74</v>
      </c>
      <c r="D101" s="11" t="s">
        <v>75</v>
      </c>
      <c r="E101" s="7" t="s">
        <v>80</v>
      </c>
      <c r="F101" s="79" t="s">
        <v>81</v>
      </c>
      <c r="G101" s="37" t="s">
        <v>513</v>
      </c>
      <c r="H101" s="5"/>
      <c r="I101" s="5"/>
      <c r="J101" s="5"/>
      <c r="K101" s="5"/>
      <c r="L101" s="5"/>
      <c r="M101" s="5"/>
      <c r="N101" s="20" t="e">
        <f>(H3*0.3)+I3</f>
        <v>#REF!</v>
      </c>
      <c r="O101" s="24"/>
      <c r="P101" s="107" t="e">
        <f t="shared" si="6"/>
        <v>#REF!</v>
      </c>
      <c r="Q101" s="13" t="s">
        <v>556</v>
      </c>
    </row>
    <row r="102" spans="1:17" s="9" customFormat="1" x14ac:dyDescent="0.25">
      <c r="A102" s="5">
        <v>99</v>
      </c>
      <c r="B102" s="6">
        <v>654321</v>
      </c>
      <c r="C102" s="30" t="s">
        <v>74</v>
      </c>
      <c r="D102" s="11" t="s">
        <v>75</v>
      </c>
      <c r="E102" s="7" t="s">
        <v>76</v>
      </c>
      <c r="F102" s="34" t="s">
        <v>77</v>
      </c>
      <c r="G102" s="37" t="s">
        <v>513</v>
      </c>
      <c r="H102" s="5"/>
      <c r="I102" s="5"/>
      <c r="J102" s="5"/>
      <c r="K102" s="5"/>
      <c r="L102" s="5"/>
      <c r="M102" s="5"/>
      <c r="N102" s="20" t="e">
        <f>#REF!</f>
        <v>#REF!</v>
      </c>
      <c r="O102" s="24"/>
      <c r="P102" s="107" t="e">
        <f t="shared" si="6"/>
        <v>#REF!</v>
      </c>
      <c r="Q102" s="13" t="s">
        <v>554</v>
      </c>
    </row>
    <row r="103" spans="1:17" s="9" customFormat="1" x14ac:dyDescent="0.25">
      <c r="A103" s="5">
        <v>100</v>
      </c>
      <c r="B103" s="6">
        <v>654321</v>
      </c>
      <c r="C103" s="30" t="s">
        <v>74</v>
      </c>
      <c r="D103" s="11" t="s">
        <v>75</v>
      </c>
      <c r="E103" s="7" t="s">
        <v>80</v>
      </c>
      <c r="F103" s="34" t="s">
        <v>357</v>
      </c>
      <c r="G103" s="37" t="s">
        <v>513</v>
      </c>
      <c r="H103" s="5"/>
      <c r="I103" s="5"/>
      <c r="J103" s="5"/>
      <c r="K103" s="5"/>
      <c r="L103" s="5"/>
      <c r="M103" s="5"/>
      <c r="N103" s="20" t="e">
        <f>#REF!*4</f>
        <v>#REF!</v>
      </c>
      <c r="O103" s="24"/>
      <c r="P103" s="107" t="e">
        <f t="shared" si="6"/>
        <v>#REF!</v>
      </c>
      <c r="Q103" s="13" t="s">
        <v>557</v>
      </c>
    </row>
    <row r="104" spans="1:17" s="9" customFormat="1" ht="30" x14ac:dyDescent="0.25">
      <c r="A104" s="5">
        <v>101</v>
      </c>
      <c r="B104" s="6">
        <v>654321</v>
      </c>
      <c r="C104" s="30" t="s">
        <v>74</v>
      </c>
      <c r="D104" s="11" t="s">
        <v>84</v>
      </c>
      <c r="E104" s="7" t="s">
        <v>18</v>
      </c>
      <c r="F104" s="34" t="s">
        <v>412</v>
      </c>
      <c r="G104" s="37" t="s">
        <v>513</v>
      </c>
      <c r="H104" s="5"/>
      <c r="I104" s="5"/>
      <c r="J104" s="5"/>
      <c r="K104" s="5"/>
      <c r="L104" s="5"/>
      <c r="M104" s="5"/>
      <c r="N104" s="20" t="e">
        <f>IF($P$3&lt;=160,2,IF(AND($P$3&gt;=161,$P$3&lt;=300),4,0))</f>
        <v>#REF!</v>
      </c>
      <c r="O104" s="24"/>
      <c r="P104" s="107" t="e">
        <f t="shared" si="6"/>
        <v>#REF!</v>
      </c>
      <c r="Q104" s="13" t="s">
        <v>562</v>
      </c>
    </row>
    <row r="105" spans="1:17" s="9" customFormat="1" ht="30" x14ac:dyDescent="0.25">
      <c r="A105" s="5">
        <v>102</v>
      </c>
      <c r="B105" s="6">
        <v>654321</v>
      </c>
      <c r="C105" s="30" t="s">
        <v>74</v>
      </c>
      <c r="D105" s="11" t="s">
        <v>84</v>
      </c>
      <c r="E105" s="7" t="s">
        <v>85</v>
      </c>
      <c r="F105" s="34" t="s">
        <v>86</v>
      </c>
      <c r="G105" s="37" t="s">
        <v>513</v>
      </c>
      <c r="H105" s="5"/>
      <c r="I105" s="5"/>
      <c r="J105" s="5"/>
      <c r="K105" s="5"/>
      <c r="L105" s="5"/>
      <c r="M105" s="5"/>
      <c r="N105" s="20" t="e">
        <f>IF($P$3&lt;=160,2,IF(AND($P$3&gt;=161,$P$3&lt;=300),3,0))</f>
        <v>#REF!</v>
      </c>
      <c r="O105" s="24"/>
      <c r="P105" s="107" t="e">
        <f t="shared" si="6"/>
        <v>#REF!</v>
      </c>
      <c r="Q105" s="13" t="s">
        <v>561</v>
      </c>
    </row>
    <row r="106" spans="1:17" s="9" customFormat="1" ht="30" x14ac:dyDescent="0.25">
      <c r="A106" s="5">
        <v>103</v>
      </c>
      <c r="B106" s="6">
        <v>654321</v>
      </c>
      <c r="C106" s="30" t="s">
        <v>74</v>
      </c>
      <c r="D106" s="11" t="s">
        <v>84</v>
      </c>
      <c r="E106" s="7" t="s">
        <v>18</v>
      </c>
      <c r="F106" s="34" t="s">
        <v>88</v>
      </c>
      <c r="G106" s="37" t="s">
        <v>513</v>
      </c>
      <c r="H106" s="5"/>
      <c r="I106" s="5"/>
      <c r="J106" s="5"/>
      <c r="K106" s="5"/>
      <c r="L106" s="5"/>
      <c r="M106" s="5"/>
      <c r="N106" s="20" t="e">
        <f>IF($P$3&lt;=160,2,IF(AND($P$3&gt;=161,$P$3&lt;=300),3,0))</f>
        <v>#REF!</v>
      </c>
      <c r="O106" s="24"/>
      <c r="P106" s="107" t="e">
        <f t="shared" si="6"/>
        <v>#REF!</v>
      </c>
      <c r="Q106" s="13" t="s">
        <v>561</v>
      </c>
    </row>
    <row r="107" spans="1:17" s="9" customFormat="1" ht="30" x14ac:dyDescent="0.25">
      <c r="A107" s="5">
        <v>104</v>
      </c>
      <c r="B107" s="6">
        <v>654321</v>
      </c>
      <c r="C107" s="30" t="s">
        <v>74</v>
      </c>
      <c r="D107" s="11" t="s">
        <v>84</v>
      </c>
      <c r="E107" s="7" t="s">
        <v>85</v>
      </c>
      <c r="F107" s="34" t="s">
        <v>87</v>
      </c>
      <c r="G107" s="37" t="s">
        <v>513</v>
      </c>
      <c r="H107" s="5"/>
      <c r="I107" s="5"/>
      <c r="J107" s="5"/>
      <c r="K107" s="5"/>
      <c r="L107" s="5"/>
      <c r="M107" s="5"/>
      <c r="N107" s="20" t="e">
        <f>IF($P$3&lt;=160,2,IF(AND($P$3&gt;=161,$P$3&lt;=300),3,0))</f>
        <v>#REF!</v>
      </c>
      <c r="O107" s="24"/>
      <c r="P107" s="107" t="e">
        <f t="shared" si="6"/>
        <v>#REF!</v>
      </c>
      <c r="Q107" s="13" t="s">
        <v>561</v>
      </c>
    </row>
    <row r="108" spans="1:17" s="9" customFormat="1" ht="30" x14ac:dyDescent="0.25">
      <c r="A108" s="5">
        <v>105</v>
      </c>
      <c r="B108" s="6">
        <v>654321</v>
      </c>
      <c r="C108" s="30" t="s">
        <v>74</v>
      </c>
      <c r="D108" s="11" t="s">
        <v>89</v>
      </c>
      <c r="E108" s="7" t="s">
        <v>18</v>
      </c>
      <c r="F108" s="34" t="s">
        <v>362</v>
      </c>
      <c r="G108" s="37" t="s">
        <v>513</v>
      </c>
      <c r="H108" s="5"/>
      <c r="I108" s="5"/>
      <c r="J108" s="5"/>
      <c r="K108" s="5"/>
      <c r="L108" s="5"/>
      <c r="M108" s="5"/>
      <c r="N108" s="20" t="e">
        <f>IF($P$3&lt;=100,2,IF(AND($P$3&gt;=101,$P$3&lt;=200),4,IF(AND($P$3&gt;=201,$P$3&lt;=300),5,0)))</f>
        <v>#REF!</v>
      </c>
      <c r="O108" s="24"/>
      <c r="P108" s="107" t="e">
        <f t="shared" si="6"/>
        <v>#REF!</v>
      </c>
      <c r="Q108" s="13" t="s">
        <v>564</v>
      </c>
    </row>
    <row r="109" spans="1:17" s="9" customFormat="1" ht="30" x14ac:dyDescent="0.25">
      <c r="A109" s="5">
        <v>106</v>
      </c>
      <c r="B109" s="6">
        <v>654321</v>
      </c>
      <c r="C109" s="30" t="s">
        <v>74</v>
      </c>
      <c r="D109" s="11" t="s">
        <v>89</v>
      </c>
      <c r="E109" s="7" t="s">
        <v>18</v>
      </c>
      <c r="F109" s="34" t="s">
        <v>90</v>
      </c>
      <c r="G109" s="37" t="s">
        <v>513</v>
      </c>
      <c r="H109" s="5"/>
      <c r="I109" s="5"/>
      <c r="J109" s="5"/>
      <c r="K109" s="5"/>
      <c r="L109" s="5"/>
      <c r="M109" s="5"/>
      <c r="N109" s="20" t="e">
        <f>SUM(J3:M3)/4+2</f>
        <v>#REF!</v>
      </c>
      <c r="O109" s="24"/>
      <c r="P109" s="107" t="e">
        <f>ROUND(N109,0)</f>
        <v>#REF!</v>
      </c>
      <c r="Q109" s="13" t="s">
        <v>565</v>
      </c>
    </row>
    <row r="110" spans="1:17" s="9" customFormat="1" x14ac:dyDescent="0.25">
      <c r="A110" s="5">
        <v>107</v>
      </c>
      <c r="B110" s="6">
        <v>654321</v>
      </c>
      <c r="C110" s="30" t="s">
        <v>74</v>
      </c>
      <c r="D110" s="11" t="s">
        <v>89</v>
      </c>
      <c r="E110" s="7" t="s">
        <v>80</v>
      </c>
      <c r="F110" s="34" t="s">
        <v>361</v>
      </c>
      <c r="G110" s="37" t="s">
        <v>513</v>
      </c>
      <c r="H110" s="5"/>
      <c r="I110" s="5"/>
      <c r="J110" s="5"/>
      <c r="K110" s="5"/>
      <c r="L110" s="5"/>
      <c r="M110" s="5"/>
      <c r="N110" s="20" t="e">
        <f>SUM(H3:I3)*0.5</f>
        <v>#REF!</v>
      </c>
      <c r="O110" s="24"/>
      <c r="P110" s="107" t="e">
        <f>ROUND(N110,0)</f>
        <v>#REF!</v>
      </c>
      <c r="Q110" s="13" t="s">
        <v>563</v>
      </c>
    </row>
    <row r="111" spans="1:17" s="9" customFormat="1" ht="30" x14ac:dyDescent="0.25">
      <c r="A111" s="5">
        <v>108</v>
      </c>
      <c r="B111" s="6">
        <v>654321</v>
      </c>
      <c r="C111" s="30" t="s">
        <v>74</v>
      </c>
      <c r="D111" s="11" t="s">
        <v>89</v>
      </c>
      <c r="E111" s="7" t="s">
        <v>18</v>
      </c>
      <c r="F111" s="34" t="s">
        <v>363</v>
      </c>
      <c r="G111" s="37" t="s">
        <v>513</v>
      </c>
      <c r="H111" s="5"/>
      <c r="I111" s="5"/>
      <c r="J111" s="5"/>
      <c r="K111" s="5"/>
      <c r="L111" s="5"/>
      <c r="M111" s="5"/>
      <c r="N111" s="20" t="e">
        <f>SUM(I3:M3)</f>
        <v>#REF!</v>
      </c>
      <c r="O111" s="24"/>
      <c r="P111" s="107" t="e">
        <f>N111</f>
        <v>#REF!</v>
      </c>
      <c r="Q111" s="13" t="s">
        <v>566</v>
      </c>
    </row>
    <row r="112" spans="1:17" s="9" customFormat="1" x14ac:dyDescent="0.25">
      <c r="A112" s="5">
        <v>109</v>
      </c>
      <c r="B112" s="6">
        <v>654321</v>
      </c>
      <c r="C112" s="30" t="s">
        <v>74</v>
      </c>
      <c r="D112" s="11" t="s">
        <v>91</v>
      </c>
      <c r="E112" s="7" t="s">
        <v>85</v>
      </c>
      <c r="F112" s="34" t="s">
        <v>364</v>
      </c>
      <c r="G112" s="37" t="s">
        <v>513</v>
      </c>
      <c r="H112" s="5"/>
      <c r="I112" s="5"/>
      <c r="J112" s="5"/>
      <c r="K112" s="5"/>
      <c r="L112" s="5"/>
      <c r="M112" s="5"/>
      <c r="N112" s="20"/>
      <c r="O112" s="24"/>
      <c r="P112" s="107">
        <v>1</v>
      </c>
      <c r="Q112" s="13" t="s">
        <v>530</v>
      </c>
    </row>
    <row r="113" spans="1:17" s="9" customFormat="1" x14ac:dyDescent="0.25">
      <c r="A113" s="5">
        <v>110</v>
      </c>
      <c r="B113" s="6">
        <v>654321</v>
      </c>
      <c r="C113" s="30" t="s">
        <v>74</v>
      </c>
      <c r="D113" s="11" t="s">
        <v>91</v>
      </c>
      <c r="E113" s="7" t="s">
        <v>18</v>
      </c>
      <c r="F113" s="34" t="s">
        <v>366</v>
      </c>
      <c r="G113" s="37" t="s">
        <v>513</v>
      </c>
      <c r="H113" s="5"/>
      <c r="I113" s="5"/>
      <c r="J113" s="5"/>
      <c r="K113" s="5"/>
      <c r="L113" s="5"/>
      <c r="M113" s="5"/>
      <c r="N113" s="20"/>
      <c r="O113" s="24"/>
      <c r="P113" s="107">
        <v>1</v>
      </c>
      <c r="Q113" s="13" t="s">
        <v>530</v>
      </c>
    </row>
    <row r="114" spans="1:17" s="9" customFormat="1" x14ac:dyDescent="0.25">
      <c r="A114" s="5">
        <v>111</v>
      </c>
      <c r="B114" s="6">
        <v>654321</v>
      </c>
      <c r="C114" s="30" t="s">
        <v>74</v>
      </c>
      <c r="D114" s="11" t="s">
        <v>91</v>
      </c>
      <c r="E114" s="7" t="s">
        <v>18</v>
      </c>
      <c r="F114" s="34" t="s">
        <v>365</v>
      </c>
      <c r="G114" s="37" t="s">
        <v>513</v>
      </c>
      <c r="H114" s="5"/>
      <c r="I114" s="5"/>
      <c r="J114" s="5"/>
      <c r="K114" s="5"/>
      <c r="L114" s="5"/>
      <c r="M114" s="5"/>
      <c r="N114" s="20"/>
      <c r="O114" s="24"/>
      <c r="P114" s="107">
        <v>1</v>
      </c>
      <c r="Q114" s="13" t="s">
        <v>530</v>
      </c>
    </row>
    <row r="115" spans="1:17" s="9" customFormat="1" x14ac:dyDescent="0.25">
      <c r="A115" s="5">
        <v>112</v>
      </c>
      <c r="B115" s="6">
        <v>654321</v>
      </c>
      <c r="C115" s="30" t="s">
        <v>74</v>
      </c>
      <c r="D115" s="11" t="s">
        <v>92</v>
      </c>
      <c r="E115" s="7" t="s">
        <v>18</v>
      </c>
      <c r="F115" s="34" t="s">
        <v>413</v>
      </c>
      <c r="G115" s="37" t="s">
        <v>513</v>
      </c>
      <c r="H115" s="5"/>
      <c r="I115" s="5"/>
      <c r="J115" s="5"/>
      <c r="K115" s="5"/>
      <c r="L115" s="5"/>
      <c r="M115" s="5"/>
      <c r="N115" s="20"/>
      <c r="O115" s="24"/>
      <c r="P115" s="107">
        <v>3</v>
      </c>
      <c r="Q115" s="13" t="s">
        <v>567</v>
      </c>
    </row>
    <row r="116" spans="1:17" s="9" customFormat="1" x14ac:dyDescent="0.25">
      <c r="A116" s="5">
        <v>113</v>
      </c>
      <c r="B116" s="6">
        <v>654321</v>
      </c>
      <c r="C116" s="30" t="s">
        <v>74</v>
      </c>
      <c r="D116" s="11" t="s">
        <v>92</v>
      </c>
      <c r="E116" s="7" t="s">
        <v>18</v>
      </c>
      <c r="F116" s="34" t="s">
        <v>367</v>
      </c>
      <c r="G116" s="37" t="s">
        <v>513</v>
      </c>
      <c r="H116" s="5"/>
      <c r="I116" s="5"/>
      <c r="J116" s="5"/>
      <c r="K116" s="5"/>
      <c r="L116" s="5"/>
      <c r="M116" s="5"/>
      <c r="N116" s="20"/>
      <c r="O116" s="24"/>
      <c r="P116" s="107">
        <v>3</v>
      </c>
      <c r="Q116" s="13" t="s">
        <v>567</v>
      </c>
    </row>
    <row r="117" spans="1:17" s="9" customFormat="1" ht="30" x14ac:dyDescent="0.25">
      <c r="A117" s="5">
        <v>114</v>
      </c>
      <c r="B117" s="6">
        <v>654321</v>
      </c>
      <c r="C117" s="30" t="s">
        <v>74</v>
      </c>
      <c r="D117" s="11" t="s">
        <v>93</v>
      </c>
      <c r="E117" s="7" t="s">
        <v>85</v>
      </c>
      <c r="F117" s="34" t="s">
        <v>369</v>
      </c>
      <c r="G117" s="37" t="s">
        <v>513</v>
      </c>
      <c r="H117" s="5"/>
      <c r="I117" s="5"/>
      <c r="J117" s="5"/>
      <c r="K117" s="5"/>
      <c r="L117" s="5"/>
      <c r="M117" s="5"/>
      <c r="N117" s="20" t="e">
        <f>IF($P$3&lt;=100,1,IF(AND($P$3&gt;=101,$P$3&lt;=200),2,IF(AND($P$3&gt;=201,$P$3&lt;=300),3,0)))</f>
        <v>#REF!</v>
      </c>
      <c r="O117" s="24"/>
      <c r="P117" s="107" t="e">
        <f>N117</f>
        <v>#REF!</v>
      </c>
      <c r="Q117" s="13" t="s">
        <v>509</v>
      </c>
    </row>
    <row r="118" spans="1:17" s="9" customFormat="1" x14ac:dyDescent="0.25">
      <c r="A118" s="5">
        <v>115</v>
      </c>
      <c r="B118" s="6">
        <v>654321</v>
      </c>
      <c r="C118" s="30" t="s">
        <v>74</v>
      </c>
      <c r="D118" s="11" t="s">
        <v>93</v>
      </c>
      <c r="E118" s="7" t="s">
        <v>76</v>
      </c>
      <c r="F118" s="34" t="s">
        <v>253</v>
      </c>
      <c r="G118" s="37" t="s">
        <v>513</v>
      </c>
      <c r="H118" s="5"/>
      <c r="I118" s="5"/>
      <c r="J118" s="5"/>
      <c r="K118" s="5"/>
      <c r="L118" s="5"/>
      <c r="M118" s="5"/>
      <c r="N118" s="20"/>
      <c r="O118" s="24"/>
      <c r="P118" s="107">
        <v>1</v>
      </c>
      <c r="Q118" s="13" t="s">
        <v>530</v>
      </c>
    </row>
    <row r="119" spans="1:17" s="9" customFormat="1" ht="30" x14ac:dyDescent="0.25">
      <c r="A119" s="5">
        <v>116</v>
      </c>
      <c r="B119" s="6">
        <v>654321</v>
      </c>
      <c r="C119" s="30" t="s">
        <v>74</v>
      </c>
      <c r="D119" s="11" t="s">
        <v>93</v>
      </c>
      <c r="E119" s="7" t="s">
        <v>85</v>
      </c>
      <c r="F119" s="34" t="s">
        <v>491</v>
      </c>
      <c r="G119" s="37" t="s">
        <v>513</v>
      </c>
      <c r="H119" s="5"/>
      <c r="I119" s="5"/>
      <c r="J119" s="5"/>
      <c r="K119" s="5"/>
      <c r="L119" s="5"/>
      <c r="M119" s="5"/>
      <c r="N119" s="20" t="e">
        <f>IF($P$3&lt;=100,1,IF(AND($P$3&gt;=101,$P$3&lt;=200),2,IF(AND($P$3&gt;=201,$P$3&lt;=300),3,0)))</f>
        <v>#REF!</v>
      </c>
      <c r="O119" s="24"/>
      <c r="P119" s="107" t="e">
        <f>N119</f>
        <v>#REF!</v>
      </c>
      <c r="Q119" s="13" t="s">
        <v>509</v>
      </c>
    </row>
    <row r="120" spans="1:17" s="9" customFormat="1" x14ac:dyDescent="0.25">
      <c r="A120" s="5">
        <v>117</v>
      </c>
      <c r="B120" s="6">
        <v>654321</v>
      </c>
      <c r="C120" s="30" t="s">
        <v>74</v>
      </c>
      <c r="D120" s="11" t="s">
        <v>93</v>
      </c>
      <c r="E120" s="7" t="s">
        <v>80</v>
      </c>
      <c r="F120" s="34" t="s">
        <v>414</v>
      </c>
      <c r="G120" s="37" t="s">
        <v>513</v>
      </c>
      <c r="H120" s="5"/>
      <c r="I120" s="5"/>
      <c r="J120" s="5"/>
      <c r="K120" s="5"/>
      <c r="L120" s="5"/>
      <c r="M120" s="5"/>
      <c r="N120" s="20"/>
      <c r="O120" s="24"/>
      <c r="P120" s="107">
        <v>1</v>
      </c>
      <c r="Q120" s="13" t="s">
        <v>530</v>
      </c>
    </row>
    <row r="121" spans="1:17" s="9" customFormat="1" x14ac:dyDescent="0.25">
      <c r="A121" s="5">
        <v>118</v>
      </c>
      <c r="B121" s="6">
        <v>654321</v>
      </c>
      <c r="C121" s="30" t="s">
        <v>74</v>
      </c>
      <c r="D121" s="11" t="s">
        <v>93</v>
      </c>
      <c r="E121" s="7" t="s">
        <v>80</v>
      </c>
      <c r="F121" s="34" t="s">
        <v>94</v>
      </c>
      <c r="G121" s="37" t="s">
        <v>513</v>
      </c>
      <c r="H121" s="5"/>
      <c r="I121" s="5"/>
      <c r="J121" s="5"/>
      <c r="K121" s="5"/>
      <c r="L121" s="5"/>
      <c r="M121" s="5"/>
      <c r="N121" s="20"/>
      <c r="O121" s="24"/>
      <c r="P121" s="107">
        <v>2</v>
      </c>
      <c r="Q121" s="13" t="s">
        <v>531</v>
      </c>
    </row>
    <row r="122" spans="1:17" s="9" customFormat="1" ht="30" x14ac:dyDescent="0.25">
      <c r="A122" s="5">
        <v>119</v>
      </c>
      <c r="B122" s="6">
        <v>654321</v>
      </c>
      <c r="C122" s="30" t="s">
        <v>74</v>
      </c>
      <c r="D122" s="11" t="s">
        <v>93</v>
      </c>
      <c r="E122" s="7" t="s">
        <v>18</v>
      </c>
      <c r="F122" s="34" t="s">
        <v>368</v>
      </c>
      <c r="G122" s="37" t="s">
        <v>513</v>
      </c>
      <c r="H122" s="5"/>
      <c r="I122" s="5"/>
      <c r="J122" s="5"/>
      <c r="K122" s="5"/>
      <c r="L122" s="5"/>
      <c r="M122" s="5"/>
      <c r="N122" s="20" t="e">
        <f>P3*0.6</f>
        <v>#REF!</v>
      </c>
      <c r="O122" s="24"/>
      <c r="P122" s="107" t="e">
        <f>ROUND(N122,0)</f>
        <v>#REF!</v>
      </c>
      <c r="Q122" s="13" t="s">
        <v>568</v>
      </c>
    </row>
    <row r="123" spans="1:17" s="9" customFormat="1" ht="30" x14ac:dyDescent="0.25">
      <c r="A123" s="5">
        <v>120</v>
      </c>
      <c r="B123" s="6">
        <v>654321</v>
      </c>
      <c r="C123" s="30" t="s">
        <v>95</v>
      </c>
      <c r="D123" s="11" t="s">
        <v>96</v>
      </c>
      <c r="E123" s="7" t="s">
        <v>97</v>
      </c>
      <c r="F123" s="34" t="s">
        <v>370</v>
      </c>
      <c r="G123" s="37" t="s">
        <v>513</v>
      </c>
      <c r="H123" s="5"/>
      <c r="I123" s="5"/>
      <c r="J123" s="5"/>
      <c r="K123" s="5"/>
      <c r="L123" s="5"/>
      <c r="N123" s="5" t="e">
        <f>IF($P$1&lt;=140,1,IF(AND($P$1&gt;=141,$P$1&lt;=280),2,IF(AND($P$1&gt;=281,$P$1&lt;=420),3,IF(AND($P$1&gt;=421,$P$1&lt;=560),4,IF(AND($P$1&gt;=561,$P$1&lt;=700),5,IF(AND($P$1&gt;=701,$P$1&lt;=840),6,IF(AND($P$1&gt;=841,$P$1&lt;=980),7,IF(AND($P$1&gt;=981,$P$1&lt;=1120),8,IF(AND($P$1&gt;=1121,$P$1&lt;=1260),9,IF(AND($P$1&gt;=1261,$P$1&lt;=1400),10,0))))))))))</f>
        <v>#REF!</v>
      </c>
      <c r="O123" s="24"/>
      <c r="P123" s="107" t="e">
        <f>N123</f>
        <v>#REF!</v>
      </c>
      <c r="Q123" s="27" t="s">
        <v>569</v>
      </c>
    </row>
    <row r="124" spans="1:17" s="9" customFormat="1" ht="30" x14ac:dyDescent="0.25">
      <c r="A124" s="5">
        <v>121</v>
      </c>
      <c r="B124" s="6">
        <v>654321</v>
      </c>
      <c r="C124" s="30" t="s">
        <v>95</v>
      </c>
      <c r="D124" s="11" t="s">
        <v>96</v>
      </c>
      <c r="E124" s="7" t="s">
        <v>97</v>
      </c>
      <c r="F124" s="34" t="s">
        <v>371</v>
      </c>
      <c r="G124" s="37" t="s">
        <v>513</v>
      </c>
      <c r="H124" s="5"/>
      <c r="I124" s="5"/>
      <c r="J124" s="5"/>
      <c r="K124" s="5"/>
      <c r="L124" s="5"/>
      <c r="M124" s="5"/>
      <c r="N124" s="20"/>
      <c r="O124" s="24"/>
      <c r="P124" s="107">
        <v>1</v>
      </c>
      <c r="Q124" s="13" t="s">
        <v>530</v>
      </c>
    </row>
    <row r="125" spans="1:17" s="9" customFormat="1" ht="30" x14ac:dyDescent="0.25">
      <c r="A125" s="5">
        <v>122</v>
      </c>
      <c r="B125" s="6">
        <v>654321</v>
      </c>
      <c r="C125" s="30" t="s">
        <v>95</v>
      </c>
      <c r="D125" s="11" t="s">
        <v>98</v>
      </c>
      <c r="E125" s="7" t="s">
        <v>99</v>
      </c>
      <c r="F125" s="34" t="s">
        <v>279</v>
      </c>
      <c r="G125" s="37" t="s">
        <v>513</v>
      </c>
      <c r="H125" s="5"/>
      <c r="I125" s="5"/>
      <c r="J125" s="5"/>
      <c r="K125" s="5"/>
      <c r="L125" s="5"/>
      <c r="M125" s="5"/>
      <c r="N125" s="20" t="e">
        <f>IF($P$3&lt;=160,1,IF(AND($P$3&gt;=161,$P$3&lt;=300),0,0))</f>
        <v>#REF!</v>
      </c>
      <c r="O125" s="24"/>
      <c r="P125" s="107" t="e">
        <f>N125</f>
        <v>#REF!</v>
      </c>
      <c r="Q125" s="13" t="s">
        <v>533</v>
      </c>
    </row>
    <row r="126" spans="1:17" s="9" customFormat="1" ht="30" x14ac:dyDescent="0.25">
      <c r="A126" s="5">
        <v>123</v>
      </c>
      <c r="B126" s="6">
        <v>654321</v>
      </c>
      <c r="C126" s="30" t="s">
        <v>95</v>
      </c>
      <c r="D126" s="11" t="s">
        <v>98</v>
      </c>
      <c r="E126" s="7" t="s">
        <v>99</v>
      </c>
      <c r="F126" s="34" t="s">
        <v>280</v>
      </c>
      <c r="G126" s="37" t="s">
        <v>513</v>
      </c>
      <c r="H126" s="5"/>
      <c r="I126" s="5"/>
      <c r="J126" s="5"/>
      <c r="K126" s="5"/>
      <c r="L126" s="5"/>
      <c r="M126" s="5"/>
      <c r="N126" s="20" t="e">
        <f>IF($P$3&lt;=160,0,IF(AND($P$3&gt;=161,$P$3&lt;=300),1,0))</f>
        <v>#REF!</v>
      </c>
      <c r="O126" s="24"/>
      <c r="P126" s="107" t="e">
        <f>N126</f>
        <v>#REF!</v>
      </c>
      <c r="Q126" s="13" t="s">
        <v>532</v>
      </c>
    </row>
    <row r="127" spans="1:17" s="9" customFormat="1" ht="30" x14ac:dyDescent="0.25">
      <c r="A127" s="5">
        <v>124</v>
      </c>
      <c r="B127" s="6">
        <v>654321</v>
      </c>
      <c r="C127" s="30" t="s">
        <v>95</v>
      </c>
      <c r="D127" s="11" t="s">
        <v>98</v>
      </c>
      <c r="E127" s="7" t="s">
        <v>99</v>
      </c>
      <c r="F127" s="34" t="s">
        <v>493</v>
      </c>
      <c r="G127" s="37" t="s">
        <v>513</v>
      </c>
      <c r="H127" s="5"/>
      <c r="I127" s="5"/>
      <c r="J127" s="5"/>
      <c r="K127" s="5"/>
      <c r="L127" s="5"/>
      <c r="M127" s="5"/>
      <c r="N127" s="20"/>
      <c r="O127" s="24"/>
      <c r="P127" s="107">
        <v>1</v>
      </c>
      <c r="Q127" s="13" t="s">
        <v>530</v>
      </c>
    </row>
    <row r="128" spans="1:17" s="9" customFormat="1" ht="30" x14ac:dyDescent="0.25">
      <c r="A128" s="5">
        <v>125</v>
      </c>
      <c r="B128" s="6">
        <v>654321</v>
      </c>
      <c r="C128" s="30" t="s">
        <v>95</v>
      </c>
      <c r="D128" s="11" t="s">
        <v>98</v>
      </c>
      <c r="E128" s="7" t="s">
        <v>100</v>
      </c>
      <c r="F128" s="34" t="s">
        <v>104</v>
      </c>
      <c r="G128" s="37" t="s">
        <v>513</v>
      </c>
      <c r="H128" s="5"/>
      <c r="I128" s="5"/>
      <c r="J128" s="5"/>
      <c r="K128" s="5"/>
      <c r="L128" s="5"/>
      <c r="M128" s="5"/>
      <c r="N128" s="20" t="e">
        <f>#REF!</f>
        <v>#REF!</v>
      </c>
      <c r="O128" s="24"/>
      <c r="P128" s="107" t="e">
        <f>N128</f>
        <v>#REF!</v>
      </c>
      <c r="Q128" s="13" t="s">
        <v>571</v>
      </c>
    </row>
    <row r="129" spans="1:17" s="9" customFormat="1" ht="30" x14ac:dyDescent="0.25">
      <c r="A129" s="5">
        <v>126</v>
      </c>
      <c r="B129" s="6">
        <v>654321</v>
      </c>
      <c r="C129" s="30" t="s">
        <v>95</v>
      </c>
      <c r="D129" s="11" t="s">
        <v>98</v>
      </c>
      <c r="E129" s="7" t="s">
        <v>99</v>
      </c>
      <c r="F129" s="34" t="s">
        <v>105</v>
      </c>
      <c r="G129" s="37" t="s">
        <v>513</v>
      </c>
      <c r="H129" s="18"/>
      <c r="I129" s="18"/>
      <c r="J129" s="18"/>
      <c r="K129" s="18"/>
      <c r="L129" s="18"/>
      <c r="M129" s="18"/>
      <c r="N129" s="20"/>
      <c r="O129" s="24"/>
      <c r="P129" s="107">
        <v>1</v>
      </c>
      <c r="Q129" s="13" t="s">
        <v>530</v>
      </c>
    </row>
    <row r="130" spans="1:17" s="9" customFormat="1" ht="30" x14ac:dyDescent="0.25">
      <c r="A130" s="5">
        <v>127</v>
      </c>
      <c r="B130" s="6">
        <v>654321</v>
      </c>
      <c r="C130" s="30" t="s">
        <v>95</v>
      </c>
      <c r="D130" s="11" t="s">
        <v>98</v>
      </c>
      <c r="E130" s="7" t="s">
        <v>100</v>
      </c>
      <c r="F130" s="34" t="s">
        <v>103</v>
      </c>
      <c r="G130" s="37" t="s">
        <v>513</v>
      </c>
      <c r="H130" s="5"/>
      <c r="I130" s="5"/>
      <c r="J130" s="5"/>
      <c r="K130" s="5"/>
      <c r="L130" s="5"/>
      <c r="M130" s="5"/>
      <c r="N130" s="20" t="e">
        <f>IF($P$3&lt;=100,1,IF(AND($P$3&gt;=101,$P$3&lt;=200),2,IF(AND($P$3&gt;=201,$P$3&lt;=300),3,0)))</f>
        <v>#REF!</v>
      </c>
      <c r="O130" s="24"/>
      <c r="P130" s="107" t="e">
        <f t="shared" ref="P130:P136" si="7">N130</f>
        <v>#REF!</v>
      </c>
      <c r="Q130" s="13" t="s">
        <v>509</v>
      </c>
    </row>
    <row r="131" spans="1:17" s="9" customFormat="1" ht="30" x14ac:dyDescent="0.25">
      <c r="A131" s="5">
        <v>128</v>
      </c>
      <c r="B131" s="6">
        <v>654321</v>
      </c>
      <c r="C131" s="30" t="s">
        <v>95</v>
      </c>
      <c r="D131" s="11" t="s">
        <v>98</v>
      </c>
      <c r="E131" s="7" t="s">
        <v>100</v>
      </c>
      <c r="F131" s="34" t="s">
        <v>101</v>
      </c>
      <c r="G131" s="37" t="s">
        <v>513</v>
      </c>
      <c r="H131" s="5"/>
      <c r="I131" s="5"/>
      <c r="J131" s="5"/>
      <c r="K131" s="5"/>
      <c r="L131" s="5"/>
      <c r="M131" s="5"/>
      <c r="N131" s="20" t="e">
        <f>IF($P$3&lt;=160,1,IF(AND($P$3&gt;=161,$P$3&lt;=300),2,0))</f>
        <v>#REF!</v>
      </c>
      <c r="O131" s="24"/>
      <c r="P131" s="107" t="e">
        <f t="shared" si="7"/>
        <v>#REF!</v>
      </c>
      <c r="Q131" s="13" t="s">
        <v>570</v>
      </c>
    </row>
    <row r="132" spans="1:17" s="9" customFormat="1" ht="30" x14ac:dyDescent="0.25">
      <c r="A132" s="5">
        <v>129</v>
      </c>
      <c r="B132" s="6">
        <v>654321</v>
      </c>
      <c r="C132" s="30" t="s">
        <v>95</v>
      </c>
      <c r="D132" s="11" t="s">
        <v>98</v>
      </c>
      <c r="E132" s="7" t="s">
        <v>100</v>
      </c>
      <c r="F132" s="34" t="s">
        <v>102</v>
      </c>
      <c r="G132" s="37" t="s">
        <v>513</v>
      </c>
      <c r="H132" s="5"/>
      <c r="I132" s="5"/>
      <c r="J132" s="5"/>
      <c r="K132" s="5"/>
      <c r="L132" s="5"/>
      <c r="M132" s="5"/>
      <c r="N132" s="20" t="e">
        <f>IF($P$3&lt;=160,1,IF(AND($P$3&gt;=161,$P$3&lt;=300),2,0))</f>
        <v>#REF!</v>
      </c>
      <c r="O132" s="24"/>
      <c r="P132" s="107" t="e">
        <f t="shared" si="7"/>
        <v>#REF!</v>
      </c>
      <c r="Q132" s="13" t="s">
        <v>510</v>
      </c>
    </row>
    <row r="133" spans="1:17" s="9" customFormat="1" ht="30" x14ac:dyDescent="0.25">
      <c r="A133" s="5">
        <v>130</v>
      </c>
      <c r="B133" s="6">
        <v>654321</v>
      </c>
      <c r="C133" s="30" t="s">
        <v>106</v>
      </c>
      <c r="D133" s="11" t="s">
        <v>468</v>
      </c>
      <c r="E133" s="7" t="s">
        <v>107</v>
      </c>
      <c r="F133" s="34" t="s">
        <v>180</v>
      </c>
      <c r="G133" s="37" t="s">
        <v>513</v>
      </c>
      <c r="H133" s="28"/>
      <c r="I133" s="28"/>
      <c r="J133" s="26"/>
      <c r="K133" s="26"/>
      <c r="L133" s="26"/>
      <c r="M133" s="26"/>
      <c r="N133" s="71" t="e">
        <f>SUM(#REF!)</f>
        <v>#REF!</v>
      </c>
      <c r="O133" s="24"/>
      <c r="P133" s="107" t="e">
        <f t="shared" si="7"/>
        <v>#REF!</v>
      </c>
      <c r="Q133" s="13" t="s">
        <v>578</v>
      </c>
    </row>
    <row r="134" spans="1:17" s="9" customFormat="1" ht="30" x14ac:dyDescent="0.25">
      <c r="A134" s="5">
        <v>131</v>
      </c>
      <c r="B134" s="6">
        <v>654321</v>
      </c>
      <c r="C134" s="30" t="s">
        <v>106</v>
      </c>
      <c r="D134" s="11" t="s">
        <v>463</v>
      </c>
      <c r="E134" s="7" t="s">
        <v>107</v>
      </c>
      <c r="F134" s="34" t="s">
        <v>579</v>
      </c>
      <c r="G134" s="37" t="s">
        <v>513</v>
      </c>
      <c r="H134" s="28"/>
      <c r="I134" s="28"/>
      <c r="J134" s="26"/>
      <c r="K134" s="26"/>
      <c r="L134" s="26"/>
      <c r="M134" s="26"/>
      <c r="N134" s="71" t="e">
        <f>SUM(#REF!)</f>
        <v>#REF!</v>
      </c>
      <c r="O134" s="24"/>
      <c r="P134" s="107" t="e">
        <f t="shared" si="7"/>
        <v>#REF!</v>
      </c>
      <c r="Q134" s="13" t="s">
        <v>578</v>
      </c>
    </row>
    <row r="135" spans="1:17" s="9" customFormat="1" ht="30" x14ac:dyDescent="0.25">
      <c r="A135" s="5">
        <v>132</v>
      </c>
      <c r="B135" s="6">
        <v>654321</v>
      </c>
      <c r="C135" s="30" t="s">
        <v>106</v>
      </c>
      <c r="D135" s="11" t="s">
        <v>468</v>
      </c>
      <c r="E135" s="7" t="s">
        <v>107</v>
      </c>
      <c r="F135" s="34" t="s">
        <v>417</v>
      </c>
      <c r="G135" s="37" t="s">
        <v>513</v>
      </c>
      <c r="H135" s="28"/>
      <c r="I135" s="28"/>
      <c r="J135" s="26"/>
      <c r="K135" s="26"/>
      <c r="L135" s="26"/>
      <c r="M135" s="26"/>
      <c r="N135" s="71" t="e">
        <f>SUM(#REF!)*2</f>
        <v>#REF!</v>
      </c>
      <c r="O135" s="24"/>
      <c r="P135" s="107" t="e">
        <f t="shared" si="7"/>
        <v>#REF!</v>
      </c>
      <c r="Q135" s="13" t="s">
        <v>580</v>
      </c>
    </row>
    <row r="136" spans="1:17" s="9" customFormat="1" ht="30" x14ac:dyDescent="0.25">
      <c r="A136" s="5">
        <v>133</v>
      </c>
      <c r="B136" s="6">
        <v>654321</v>
      </c>
      <c r="C136" s="30" t="s">
        <v>106</v>
      </c>
      <c r="D136" s="11" t="s">
        <v>468</v>
      </c>
      <c r="E136" s="7" t="s">
        <v>107</v>
      </c>
      <c r="F136" s="34" t="s">
        <v>581</v>
      </c>
      <c r="G136" s="37" t="s">
        <v>513</v>
      </c>
      <c r="H136" s="28"/>
      <c r="I136" s="28"/>
      <c r="J136" s="26"/>
      <c r="K136" s="26"/>
      <c r="L136" s="26"/>
      <c r="M136" s="26"/>
      <c r="N136" s="71" t="e">
        <f>#REF!</f>
        <v>#REF!</v>
      </c>
      <c r="O136" s="24"/>
      <c r="P136" s="107" t="e">
        <f t="shared" si="7"/>
        <v>#REF!</v>
      </c>
      <c r="Q136" s="13" t="s">
        <v>572</v>
      </c>
    </row>
    <row r="137" spans="1:17" s="9" customFormat="1" ht="30" x14ac:dyDescent="0.25">
      <c r="A137" s="5">
        <v>134</v>
      </c>
      <c r="B137" s="6">
        <v>654321</v>
      </c>
      <c r="C137" s="30" t="s">
        <v>106</v>
      </c>
      <c r="D137" s="11" t="s">
        <v>468</v>
      </c>
      <c r="E137" s="7" t="s">
        <v>107</v>
      </c>
      <c r="F137" s="34" t="s">
        <v>376</v>
      </c>
      <c r="G137" s="37" t="s">
        <v>513</v>
      </c>
      <c r="H137" s="28"/>
      <c r="I137" s="28"/>
      <c r="J137" s="26"/>
      <c r="K137" s="26"/>
      <c r="L137" s="26"/>
      <c r="M137" s="26"/>
      <c r="N137" s="71" t="e">
        <f>SUM(#REF!)</f>
        <v>#REF!</v>
      </c>
      <c r="O137" s="24"/>
      <c r="P137" s="107">
        <v>1</v>
      </c>
      <c r="Q137" s="13" t="s">
        <v>582</v>
      </c>
    </row>
    <row r="138" spans="1:17" s="9" customFormat="1" ht="30" x14ac:dyDescent="0.25">
      <c r="A138" s="5">
        <v>135</v>
      </c>
      <c r="B138" s="6">
        <v>654321</v>
      </c>
      <c r="C138" s="30" t="s">
        <v>106</v>
      </c>
      <c r="D138" s="11" t="s">
        <v>468</v>
      </c>
      <c r="E138" s="7" t="s">
        <v>107</v>
      </c>
      <c r="F138" s="34" t="s">
        <v>419</v>
      </c>
      <c r="G138" s="37" t="s">
        <v>513</v>
      </c>
      <c r="H138" s="28"/>
      <c r="I138" s="28"/>
      <c r="J138" s="26"/>
      <c r="K138" s="26"/>
      <c r="L138" s="26"/>
      <c r="M138" s="26"/>
      <c r="N138" s="71"/>
      <c r="O138" s="24"/>
      <c r="P138" s="107">
        <v>1</v>
      </c>
      <c r="Q138" s="13" t="s">
        <v>575</v>
      </c>
    </row>
    <row r="139" spans="1:17" s="9" customFormat="1" ht="30" x14ac:dyDescent="0.25">
      <c r="A139" s="5">
        <v>136</v>
      </c>
      <c r="B139" s="6">
        <v>654321</v>
      </c>
      <c r="C139" s="30" t="s">
        <v>106</v>
      </c>
      <c r="D139" s="11" t="s">
        <v>468</v>
      </c>
      <c r="E139" s="7" t="s">
        <v>107</v>
      </c>
      <c r="F139" s="34" t="s">
        <v>374</v>
      </c>
      <c r="G139" s="37" t="s">
        <v>513</v>
      </c>
      <c r="H139" s="28"/>
      <c r="I139" s="28"/>
      <c r="J139" s="26"/>
      <c r="K139" s="26"/>
      <c r="L139" s="26"/>
      <c r="M139" s="26"/>
      <c r="N139" s="71" t="e">
        <f>#REF!</f>
        <v>#REF!</v>
      </c>
      <c r="O139" s="24"/>
      <c r="P139" s="107" t="e">
        <f>N139</f>
        <v>#REF!</v>
      </c>
      <c r="Q139" s="13" t="s">
        <v>574</v>
      </c>
    </row>
    <row r="140" spans="1:17" s="9" customFormat="1" ht="30" x14ac:dyDescent="0.25">
      <c r="A140" s="5">
        <v>137</v>
      </c>
      <c r="B140" s="6">
        <v>654321</v>
      </c>
      <c r="C140" s="30" t="s">
        <v>106</v>
      </c>
      <c r="D140" s="11" t="s">
        <v>468</v>
      </c>
      <c r="E140" s="7" t="s">
        <v>107</v>
      </c>
      <c r="F140" s="34" t="s">
        <v>583</v>
      </c>
      <c r="G140" s="37" t="s">
        <v>513</v>
      </c>
      <c r="H140" s="28"/>
      <c r="I140" s="28"/>
      <c r="J140" s="26"/>
      <c r="K140" s="26"/>
      <c r="L140" s="26"/>
      <c r="M140" s="26"/>
      <c r="N140" s="71"/>
      <c r="O140" s="24"/>
      <c r="P140" s="107">
        <v>1</v>
      </c>
      <c r="Q140" s="13" t="s">
        <v>575</v>
      </c>
    </row>
    <row r="141" spans="1:17" s="9" customFormat="1" ht="30" x14ac:dyDescent="0.25">
      <c r="A141" s="5">
        <v>138</v>
      </c>
      <c r="B141" s="6">
        <v>654321</v>
      </c>
      <c r="C141" s="30" t="s">
        <v>106</v>
      </c>
      <c r="D141" s="11" t="s">
        <v>468</v>
      </c>
      <c r="E141" s="7" t="s">
        <v>107</v>
      </c>
      <c r="F141" s="34" t="s">
        <v>584</v>
      </c>
      <c r="G141" s="37" t="s">
        <v>513</v>
      </c>
      <c r="H141" s="28"/>
      <c r="I141" s="28"/>
      <c r="J141" s="26"/>
      <c r="K141" s="26"/>
      <c r="L141" s="26"/>
      <c r="M141" s="26"/>
      <c r="N141" s="71" t="e">
        <f>SUM(#REF!)</f>
        <v>#REF!</v>
      </c>
      <c r="O141" s="24"/>
      <c r="P141" s="107" t="e">
        <f t="shared" ref="P141:P148" si="8">N141</f>
        <v>#REF!</v>
      </c>
      <c r="Q141" s="13" t="s">
        <v>585</v>
      </c>
    </row>
    <row r="142" spans="1:17" s="9" customFormat="1" ht="30" x14ac:dyDescent="0.25">
      <c r="A142" s="5">
        <v>139</v>
      </c>
      <c r="B142" s="6">
        <v>654321</v>
      </c>
      <c r="C142" s="30" t="s">
        <v>106</v>
      </c>
      <c r="D142" s="11" t="s">
        <v>468</v>
      </c>
      <c r="E142" s="7" t="s">
        <v>107</v>
      </c>
      <c r="F142" s="34" t="s">
        <v>586</v>
      </c>
      <c r="G142" s="37" t="s">
        <v>513</v>
      </c>
      <c r="H142" s="28"/>
      <c r="I142" s="28"/>
      <c r="J142" s="26"/>
      <c r="K142" s="26"/>
      <c r="L142" s="26"/>
      <c r="M142" s="26"/>
      <c r="N142" s="71" t="e">
        <f>#REF!*2</f>
        <v>#REF!</v>
      </c>
      <c r="O142" s="24"/>
      <c r="P142" s="107" t="e">
        <f t="shared" si="8"/>
        <v>#REF!</v>
      </c>
      <c r="Q142" s="13" t="s">
        <v>587</v>
      </c>
    </row>
    <row r="143" spans="1:17" s="9" customFormat="1" ht="30" x14ac:dyDescent="0.25">
      <c r="A143" s="5">
        <v>140</v>
      </c>
      <c r="B143" s="6">
        <v>654321</v>
      </c>
      <c r="C143" s="30" t="s">
        <v>106</v>
      </c>
      <c r="D143" s="11" t="s">
        <v>464</v>
      </c>
      <c r="E143" s="7" t="s">
        <v>107</v>
      </c>
      <c r="F143" s="34" t="s">
        <v>588</v>
      </c>
      <c r="G143" s="37" t="s">
        <v>513</v>
      </c>
      <c r="H143" s="28"/>
      <c r="I143" s="28"/>
      <c r="J143" s="26"/>
      <c r="K143" s="26"/>
      <c r="L143" s="26"/>
      <c r="M143" s="26"/>
      <c r="N143" s="71" t="e">
        <f>SUM(#REF!)</f>
        <v>#REF!</v>
      </c>
      <c r="O143" s="24"/>
      <c r="P143" s="107" t="e">
        <f t="shared" si="8"/>
        <v>#REF!</v>
      </c>
      <c r="Q143" s="13" t="s">
        <v>589</v>
      </c>
    </row>
    <row r="144" spans="1:17" s="9" customFormat="1" ht="30" x14ac:dyDescent="0.25">
      <c r="A144" s="5">
        <v>141</v>
      </c>
      <c r="B144" s="6">
        <v>654321</v>
      </c>
      <c r="C144" s="30" t="s">
        <v>106</v>
      </c>
      <c r="D144" s="11" t="s">
        <v>461</v>
      </c>
      <c r="E144" s="7" t="s">
        <v>121</v>
      </c>
      <c r="F144" s="34" t="s">
        <v>590</v>
      </c>
      <c r="G144" s="37" t="s">
        <v>513</v>
      </c>
      <c r="H144" s="28"/>
      <c r="I144" s="28"/>
      <c r="J144" s="26"/>
      <c r="K144" s="26"/>
      <c r="L144" s="26"/>
      <c r="M144" s="26"/>
      <c r="N144" s="71" t="e">
        <f>SUM(#REF!)</f>
        <v>#REF!</v>
      </c>
      <c r="O144" s="24"/>
      <c r="P144" s="107" t="e">
        <f t="shared" si="8"/>
        <v>#REF!</v>
      </c>
      <c r="Q144" s="13" t="s">
        <v>578</v>
      </c>
    </row>
    <row r="145" spans="1:17" s="9" customFormat="1" ht="30" x14ac:dyDescent="0.25">
      <c r="A145" s="5">
        <v>142</v>
      </c>
      <c r="B145" s="6">
        <v>654321</v>
      </c>
      <c r="C145" s="30" t="s">
        <v>106</v>
      </c>
      <c r="D145" s="11" t="s">
        <v>468</v>
      </c>
      <c r="E145" s="7" t="s">
        <v>121</v>
      </c>
      <c r="F145" s="34" t="s">
        <v>591</v>
      </c>
      <c r="G145" s="37" t="s">
        <v>513</v>
      </c>
      <c r="H145" s="28"/>
      <c r="I145" s="28"/>
      <c r="J145" s="26"/>
      <c r="K145" s="26"/>
      <c r="L145" s="26"/>
      <c r="M145" s="26"/>
      <c r="N145" s="71" t="e">
        <f>SUM(#REF!)</f>
        <v>#REF!</v>
      </c>
      <c r="O145" s="24"/>
      <c r="P145" s="107" t="e">
        <f t="shared" si="8"/>
        <v>#REF!</v>
      </c>
      <c r="Q145" s="13" t="s">
        <v>578</v>
      </c>
    </row>
    <row r="146" spans="1:17" s="9" customFormat="1" ht="30" x14ac:dyDescent="0.25">
      <c r="A146" s="5">
        <v>143</v>
      </c>
      <c r="B146" s="6">
        <v>654321</v>
      </c>
      <c r="C146" s="30" t="s">
        <v>106</v>
      </c>
      <c r="D146" s="11" t="s">
        <v>461</v>
      </c>
      <c r="E146" s="7" t="s">
        <v>126</v>
      </c>
      <c r="F146" s="34" t="s">
        <v>592</v>
      </c>
      <c r="G146" s="37" t="s">
        <v>513</v>
      </c>
      <c r="H146" s="28"/>
      <c r="I146" s="28"/>
      <c r="J146" s="26"/>
      <c r="K146" s="26"/>
      <c r="L146" s="26"/>
      <c r="M146" s="26"/>
      <c r="N146" s="71" t="e">
        <f>SUM(#REF!)</f>
        <v>#REF!</v>
      </c>
      <c r="O146" s="24"/>
      <c r="P146" s="107" t="e">
        <f t="shared" si="8"/>
        <v>#REF!</v>
      </c>
      <c r="Q146" s="13" t="s">
        <v>578</v>
      </c>
    </row>
    <row r="147" spans="1:17" s="9" customFormat="1" ht="30" x14ac:dyDescent="0.25">
      <c r="A147" s="5">
        <v>144</v>
      </c>
      <c r="B147" s="6">
        <v>654321</v>
      </c>
      <c r="C147" s="30" t="s">
        <v>106</v>
      </c>
      <c r="D147" s="11" t="s">
        <v>461</v>
      </c>
      <c r="E147" s="7" t="s">
        <v>126</v>
      </c>
      <c r="F147" s="34" t="s">
        <v>593</v>
      </c>
      <c r="G147" s="37" t="s">
        <v>513</v>
      </c>
      <c r="H147" s="28"/>
      <c r="I147" s="28"/>
      <c r="J147" s="26"/>
      <c r="K147" s="26"/>
      <c r="L147" s="26"/>
      <c r="M147" s="26"/>
      <c r="N147" s="71" t="e">
        <f>IF($P$3&lt;=160,1,IF(AND($P$3&gt;=161,$P$3&lt;=300),2,0))</f>
        <v>#REF!</v>
      </c>
      <c r="O147" s="24"/>
      <c r="P147" s="107" t="e">
        <f t="shared" si="8"/>
        <v>#REF!</v>
      </c>
      <c r="Q147" s="13" t="s">
        <v>510</v>
      </c>
    </row>
    <row r="148" spans="1:17" s="9" customFormat="1" ht="30" x14ac:dyDescent="0.25">
      <c r="A148" s="5">
        <v>145</v>
      </c>
      <c r="B148" s="6">
        <v>654321</v>
      </c>
      <c r="C148" s="30" t="s">
        <v>106</v>
      </c>
      <c r="D148" s="11" t="s">
        <v>468</v>
      </c>
      <c r="E148" s="7" t="s">
        <v>126</v>
      </c>
      <c r="F148" s="34" t="s">
        <v>594</v>
      </c>
      <c r="G148" s="37" t="s">
        <v>513</v>
      </c>
      <c r="H148" s="28"/>
      <c r="I148" s="28"/>
      <c r="J148" s="26"/>
      <c r="K148" s="26"/>
      <c r="L148" s="26"/>
      <c r="M148" s="26"/>
      <c r="N148" s="71" t="e">
        <f>#REF!</f>
        <v>#REF!</v>
      </c>
      <c r="O148" s="24"/>
      <c r="P148" s="107" t="e">
        <f t="shared" si="8"/>
        <v>#REF!</v>
      </c>
      <c r="Q148" s="13" t="s">
        <v>595</v>
      </c>
    </row>
    <row r="149" spans="1:17" s="9" customFormat="1" ht="30" x14ac:dyDescent="0.25">
      <c r="A149" s="5">
        <v>146</v>
      </c>
      <c r="B149" s="6">
        <v>654321</v>
      </c>
      <c r="C149" s="30" t="s">
        <v>106</v>
      </c>
      <c r="D149" s="11" t="s">
        <v>461</v>
      </c>
      <c r="E149" s="7" t="s">
        <v>126</v>
      </c>
      <c r="F149" s="34" t="s">
        <v>596</v>
      </c>
      <c r="G149" s="37" t="s">
        <v>513</v>
      </c>
      <c r="H149" s="28"/>
      <c r="I149" s="28"/>
      <c r="J149" s="26"/>
      <c r="K149" s="26"/>
      <c r="L149" s="26"/>
      <c r="M149" s="26"/>
      <c r="N149" s="71"/>
      <c r="O149" s="24"/>
      <c r="P149" s="107">
        <v>1</v>
      </c>
      <c r="Q149" s="13" t="s">
        <v>575</v>
      </c>
    </row>
    <row r="150" spans="1:17" s="9" customFormat="1" ht="30" x14ac:dyDescent="0.25">
      <c r="A150" s="5">
        <v>147</v>
      </c>
      <c r="B150" s="6">
        <v>654321</v>
      </c>
      <c r="C150" s="30" t="s">
        <v>106</v>
      </c>
      <c r="D150" s="11" t="s">
        <v>461</v>
      </c>
      <c r="E150" s="7" t="s">
        <v>126</v>
      </c>
      <c r="F150" s="34" t="s">
        <v>597</v>
      </c>
      <c r="G150" s="37" t="s">
        <v>513</v>
      </c>
      <c r="H150" s="28"/>
      <c r="I150" s="28"/>
      <c r="J150" s="26"/>
      <c r="K150" s="26"/>
      <c r="L150" s="26"/>
      <c r="M150" s="26"/>
      <c r="N150" s="71"/>
      <c r="O150" s="24"/>
      <c r="P150" s="107">
        <v>1</v>
      </c>
      <c r="Q150" s="13" t="s">
        <v>575</v>
      </c>
    </row>
    <row r="151" spans="1:17" s="9" customFormat="1" ht="30" x14ac:dyDescent="0.25">
      <c r="A151" s="5">
        <v>148</v>
      </c>
      <c r="B151" s="6">
        <v>654321</v>
      </c>
      <c r="C151" s="30" t="s">
        <v>106</v>
      </c>
      <c r="D151" s="11" t="s">
        <v>468</v>
      </c>
      <c r="E151" s="7" t="s">
        <v>126</v>
      </c>
      <c r="F151" s="34" t="s">
        <v>138</v>
      </c>
      <c r="G151" s="37" t="s">
        <v>513</v>
      </c>
      <c r="H151" s="28"/>
      <c r="I151" s="28"/>
      <c r="J151" s="26"/>
      <c r="K151" s="26"/>
      <c r="L151" s="26"/>
      <c r="M151" s="26"/>
      <c r="N151" s="71" t="e">
        <f>#REF!*2</f>
        <v>#REF!</v>
      </c>
      <c r="O151" s="24"/>
      <c r="P151" s="107" t="e">
        <f t="shared" ref="P151:P158" si="9">N151</f>
        <v>#REF!</v>
      </c>
      <c r="Q151" s="13" t="s">
        <v>587</v>
      </c>
    </row>
    <row r="152" spans="1:17" s="9" customFormat="1" ht="30" x14ac:dyDescent="0.25">
      <c r="A152" s="5">
        <v>149</v>
      </c>
      <c r="B152" s="6">
        <v>654321</v>
      </c>
      <c r="C152" s="30" t="s">
        <v>106</v>
      </c>
      <c r="D152" s="11" t="s">
        <v>468</v>
      </c>
      <c r="E152" s="7" t="s">
        <v>135</v>
      </c>
      <c r="F152" s="34" t="s">
        <v>158</v>
      </c>
      <c r="G152" s="37" t="s">
        <v>513</v>
      </c>
      <c r="H152" s="10"/>
      <c r="I152" s="29"/>
      <c r="J152" s="29"/>
      <c r="K152" s="26"/>
      <c r="L152" s="26"/>
      <c r="M152" s="26"/>
      <c r="N152" s="71" t="e">
        <f>SUM(#REF!)*2</f>
        <v>#REF!</v>
      </c>
      <c r="O152" s="24"/>
      <c r="P152" s="107" t="e">
        <f t="shared" si="9"/>
        <v>#REF!</v>
      </c>
      <c r="Q152" s="13" t="s">
        <v>598</v>
      </c>
    </row>
    <row r="153" spans="1:17" s="9" customFormat="1" ht="30" x14ac:dyDescent="0.25">
      <c r="A153" s="5">
        <v>150</v>
      </c>
      <c r="B153" s="6">
        <v>654321</v>
      </c>
      <c r="C153" s="30" t="s">
        <v>106</v>
      </c>
      <c r="D153" s="11" t="s">
        <v>468</v>
      </c>
      <c r="E153" s="7" t="s">
        <v>135</v>
      </c>
      <c r="F153" s="34" t="s">
        <v>599</v>
      </c>
      <c r="G153" s="37" t="s">
        <v>513</v>
      </c>
      <c r="H153" s="10"/>
      <c r="I153" s="29"/>
      <c r="J153" s="29"/>
      <c r="K153" s="26"/>
      <c r="L153" s="26"/>
      <c r="M153" s="26"/>
      <c r="N153" s="71" t="e">
        <f>SUM(#REF!)</f>
        <v>#REF!</v>
      </c>
      <c r="O153" s="24"/>
      <c r="P153" s="107" t="e">
        <f t="shared" si="9"/>
        <v>#REF!</v>
      </c>
      <c r="Q153" s="13" t="s">
        <v>600</v>
      </c>
    </row>
    <row r="154" spans="1:17" s="9" customFormat="1" ht="30" x14ac:dyDescent="0.25">
      <c r="A154" s="5">
        <v>151</v>
      </c>
      <c r="B154" s="6">
        <v>654321</v>
      </c>
      <c r="C154" s="30" t="s">
        <v>106</v>
      </c>
      <c r="D154" s="11" t="s">
        <v>467</v>
      </c>
      <c r="E154" s="7" t="s">
        <v>107</v>
      </c>
      <c r="F154" s="34" t="s">
        <v>153</v>
      </c>
      <c r="G154" s="37" t="s">
        <v>513</v>
      </c>
      <c r="H154" s="19"/>
      <c r="I154" s="19"/>
      <c r="J154" s="20"/>
      <c r="K154" s="20"/>
      <c r="L154" s="20"/>
      <c r="M154" s="20"/>
      <c r="N154" s="71" t="e">
        <f>SUM(#REF!)</f>
        <v>#REF!</v>
      </c>
      <c r="O154" s="24"/>
      <c r="P154" s="107" t="e">
        <f t="shared" si="9"/>
        <v>#REF!</v>
      </c>
      <c r="Q154" s="13" t="s">
        <v>601</v>
      </c>
    </row>
    <row r="155" spans="1:17" s="9" customFormat="1" ht="30" x14ac:dyDescent="0.25">
      <c r="A155" s="5">
        <v>152</v>
      </c>
      <c r="B155" s="6">
        <v>654321</v>
      </c>
      <c r="C155" s="30" t="s">
        <v>106</v>
      </c>
      <c r="D155" s="11" t="s">
        <v>463</v>
      </c>
      <c r="E155" s="7" t="s">
        <v>107</v>
      </c>
      <c r="F155" s="34" t="s">
        <v>602</v>
      </c>
      <c r="G155" s="37" t="s">
        <v>513</v>
      </c>
      <c r="H155" s="19"/>
      <c r="I155" s="19"/>
      <c r="J155" s="20"/>
      <c r="K155" s="20"/>
      <c r="L155" s="20"/>
      <c r="M155" s="20"/>
      <c r="N155" s="71" t="e">
        <f>SUM(#REF!)</f>
        <v>#REF!</v>
      </c>
      <c r="O155" s="24"/>
      <c r="P155" s="107" t="e">
        <f t="shared" si="9"/>
        <v>#REF!</v>
      </c>
      <c r="Q155" s="13" t="s">
        <v>601</v>
      </c>
    </row>
    <row r="156" spans="1:17" s="9" customFormat="1" ht="30" x14ac:dyDescent="0.25">
      <c r="A156" s="5">
        <v>153</v>
      </c>
      <c r="B156" s="6">
        <v>654321</v>
      </c>
      <c r="C156" s="30" t="s">
        <v>106</v>
      </c>
      <c r="D156" s="11" t="s">
        <v>136</v>
      </c>
      <c r="E156" s="7" t="s">
        <v>107</v>
      </c>
      <c r="F156" s="34" t="s">
        <v>110</v>
      </c>
      <c r="G156" s="37" t="s">
        <v>513</v>
      </c>
      <c r="H156" s="28"/>
      <c r="I156" s="28"/>
      <c r="J156" s="26"/>
      <c r="K156" s="26"/>
      <c r="L156" s="26"/>
      <c r="M156" s="26"/>
      <c r="N156" s="71" t="e">
        <f>SUM(#REF!)</f>
        <v>#REF!</v>
      </c>
      <c r="O156" s="24"/>
      <c r="P156" s="107" t="e">
        <f t="shared" si="9"/>
        <v>#REF!</v>
      </c>
      <c r="Q156" s="13" t="s">
        <v>574</v>
      </c>
    </row>
    <row r="157" spans="1:17" s="9" customFormat="1" ht="30" x14ac:dyDescent="0.25">
      <c r="A157" s="5">
        <v>154</v>
      </c>
      <c r="B157" s="6">
        <v>654321</v>
      </c>
      <c r="C157" s="30" t="s">
        <v>106</v>
      </c>
      <c r="D157" s="11" t="s">
        <v>466</v>
      </c>
      <c r="E157" s="7" t="s">
        <v>107</v>
      </c>
      <c r="F157" s="34" t="s">
        <v>603</v>
      </c>
      <c r="G157" s="37" t="s">
        <v>513</v>
      </c>
      <c r="H157" s="19"/>
      <c r="I157" s="19"/>
      <c r="J157" s="20"/>
      <c r="K157" s="20"/>
      <c r="L157" s="20"/>
      <c r="M157" s="20"/>
      <c r="N157" s="71" t="e">
        <f>IF($P$3&lt;=160,1,IF(AND($P$3&gt;=161,$P$3&lt;=300),2,0))</f>
        <v>#REF!</v>
      </c>
      <c r="O157" s="24"/>
      <c r="P157" s="107" t="e">
        <f t="shared" si="9"/>
        <v>#REF!</v>
      </c>
      <c r="Q157" s="13" t="s">
        <v>510</v>
      </c>
    </row>
    <row r="158" spans="1:17" s="9" customFormat="1" ht="30" x14ac:dyDescent="0.25">
      <c r="A158" s="5">
        <v>155</v>
      </c>
      <c r="B158" s="6">
        <v>654321</v>
      </c>
      <c r="C158" s="30" t="s">
        <v>106</v>
      </c>
      <c r="D158" s="11" t="s">
        <v>467</v>
      </c>
      <c r="E158" s="7" t="s">
        <v>107</v>
      </c>
      <c r="F158" s="34" t="s">
        <v>117</v>
      </c>
      <c r="G158" s="37" t="s">
        <v>513</v>
      </c>
      <c r="H158" s="19"/>
      <c r="I158" s="19"/>
      <c r="J158" s="20"/>
      <c r="K158" s="20"/>
      <c r="L158" s="20"/>
      <c r="M158" s="20"/>
      <c r="N158" s="71" t="e">
        <f>IF($P$3&lt;=160,1,IF(AND($P$3&gt;=161,$P$3&lt;=300),2,0))</f>
        <v>#REF!</v>
      </c>
      <c r="O158" s="24"/>
      <c r="P158" s="107" t="e">
        <f t="shared" si="9"/>
        <v>#REF!</v>
      </c>
      <c r="Q158" s="13" t="s">
        <v>510</v>
      </c>
    </row>
    <row r="159" spans="1:17" s="9" customFormat="1" ht="30" x14ac:dyDescent="0.25">
      <c r="A159" s="5">
        <v>156</v>
      </c>
      <c r="B159" s="6">
        <v>654321</v>
      </c>
      <c r="C159" s="30" t="s">
        <v>106</v>
      </c>
      <c r="D159" s="11" t="s">
        <v>136</v>
      </c>
      <c r="E159" s="7" t="s">
        <v>107</v>
      </c>
      <c r="F159" s="34" t="s">
        <v>142</v>
      </c>
      <c r="G159" s="37" t="s">
        <v>513</v>
      </c>
      <c r="H159" s="19"/>
      <c r="I159" s="19"/>
      <c r="J159" s="20"/>
      <c r="K159" s="20"/>
      <c r="L159" s="20"/>
      <c r="M159" s="20"/>
      <c r="N159" s="71" t="e">
        <f>H3*0.7</f>
        <v>#REF!</v>
      </c>
      <c r="O159" s="24"/>
      <c r="P159" s="107" t="e">
        <f>ROUND(N159,0)</f>
        <v>#REF!</v>
      </c>
      <c r="Q159" s="13" t="s">
        <v>604</v>
      </c>
    </row>
    <row r="160" spans="1:17" s="9" customFormat="1" ht="30" x14ac:dyDescent="0.25">
      <c r="A160" s="5">
        <v>157</v>
      </c>
      <c r="B160" s="6">
        <v>654321</v>
      </c>
      <c r="C160" s="30" t="s">
        <v>106</v>
      </c>
      <c r="D160" s="11" t="s">
        <v>466</v>
      </c>
      <c r="E160" s="7" t="s">
        <v>107</v>
      </c>
      <c r="F160" s="34" t="s">
        <v>114</v>
      </c>
      <c r="G160" s="37" t="s">
        <v>513</v>
      </c>
      <c r="H160" s="19"/>
      <c r="I160" s="19"/>
      <c r="J160" s="20"/>
      <c r="K160" s="20"/>
      <c r="L160" s="20"/>
      <c r="M160" s="20"/>
      <c r="N160" s="71" t="e">
        <f>IF($N$1&lt;=70,1,0)</f>
        <v>#REF!</v>
      </c>
      <c r="O160" s="24"/>
      <c r="P160" s="107" t="e">
        <f t="shared" ref="P160:P171" si="10">N160</f>
        <v>#REF!</v>
      </c>
      <c r="Q160" s="13" t="s">
        <v>605</v>
      </c>
    </row>
    <row r="161" spans="1:17" s="9" customFormat="1" ht="30" x14ac:dyDescent="0.25">
      <c r="A161" s="5">
        <v>158</v>
      </c>
      <c r="B161" s="6">
        <v>654321</v>
      </c>
      <c r="C161" s="30" t="s">
        <v>106</v>
      </c>
      <c r="D161" s="11" t="s">
        <v>136</v>
      </c>
      <c r="E161" s="7" t="s">
        <v>107</v>
      </c>
      <c r="F161" s="34" t="s">
        <v>116</v>
      </c>
      <c r="G161" s="37" t="s">
        <v>513</v>
      </c>
      <c r="H161" s="19"/>
      <c r="I161" s="19"/>
      <c r="J161" s="20"/>
      <c r="K161" s="20"/>
      <c r="L161" s="20"/>
      <c r="M161" s="20"/>
      <c r="N161" s="71" t="e">
        <f>IF($N$1&gt;=70,1,0)</f>
        <v>#REF!</v>
      </c>
      <c r="O161" s="24"/>
      <c r="P161" s="107" t="e">
        <f t="shared" si="10"/>
        <v>#REF!</v>
      </c>
      <c r="Q161" s="13" t="s">
        <v>576</v>
      </c>
    </row>
    <row r="162" spans="1:17" s="9" customFormat="1" ht="30" x14ac:dyDescent="0.25">
      <c r="A162" s="5">
        <v>159</v>
      </c>
      <c r="B162" s="6">
        <v>654321</v>
      </c>
      <c r="C162" s="30" t="s">
        <v>106</v>
      </c>
      <c r="D162" s="11" t="s">
        <v>467</v>
      </c>
      <c r="E162" s="7" t="s">
        <v>107</v>
      </c>
      <c r="F162" s="34" t="s">
        <v>606</v>
      </c>
      <c r="G162" s="37" t="s">
        <v>513</v>
      </c>
      <c r="H162" s="19"/>
      <c r="I162" s="19"/>
      <c r="J162" s="20"/>
      <c r="K162" s="20"/>
      <c r="L162" s="20"/>
      <c r="M162" s="20"/>
      <c r="N162" s="71" t="e">
        <f>IF($N$1&gt;=70,1,0)</f>
        <v>#REF!</v>
      </c>
      <c r="O162" s="24"/>
      <c r="P162" s="107" t="e">
        <f t="shared" si="10"/>
        <v>#REF!</v>
      </c>
      <c r="Q162" s="13" t="s">
        <v>607</v>
      </c>
    </row>
    <row r="163" spans="1:17" s="9" customFormat="1" ht="30" x14ac:dyDescent="0.25">
      <c r="A163" s="5">
        <v>160</v>
      </c>
      <c r="B163" s="6">
        <v>654321</v>
      </c>
      <c r="C163" s="30" t="s">
        <v>106</v>
      </c>
      <c r="D163" s="11" t="s">
        <v>136</v>
      </c>
      <c r="E163" s="7" t="s">
        <v>107</v>
      </c>
      <c r="F163" s="34" t="s">
        <v>610</v>
      </c>
      <c r="G163" s="37" t="s">
        <v>513</v>
      </c>
      <c r="H163" s="28"/>
      <c r="I163" s="28"/>
      <c r="J163" s="26"/>
      <c r="K163" s="26"/>
      <c r="L163" s="26"/>
      <c r="M163" s="26"/>
      <c r="N163" s="71" t="e">
        <f>SUM(#REF!)</f>
        <v>#REF!</v>
      </c>
      <c r="O163" s="24"/>
      <c r="P163" s="107" t="e">
        <f t="shared" si="10"/>
        <v>#REF!</v>
      </c>
      <c r="Q163" s="13" t="s">
        <v>572</v>
      </c>
    </row>
    <row r="164" spans="1:17" s="9" customFormat="1" ht="30" x14ac:dyDescent="0.25">
      <c r="A164" s="5">
        <v>161</v>
      </c>
      <c r="B164" s="6">
        <v>654321</v>
      </c>
      <c r="C164" s="30" t="s">
        <v>106</v>
      </c>
      <c r="D164" s="11" t="s">
        <v>136</v>
      </c>
      <c r="E164" s="7" t="s">
        <v>107</v>
      </c>
      <c r="F164" s="34" t="s">
        <v>423</v>
      </c>
      <c r="G164" s="37" t="s">
        <v>513</v>
      </c>
      <c r="H164" s="28"/>
      <c r="I164" s="28"/>
      <c r="J164" s="26"/>
      <c r="K164" s="26"/>
      <c r="L164" s="26"/>
      <c r="M164" s="26"/>
      <c r="N164" s="71" t="e">
        <f>IF($P$3&lt;=160,1,IF(AND($P$3&gt;=161,$P$3&lt;=300),2,0))</f>
        <v>#REF!</v>
      </c>
      <c r="O164" s="24"/>
      <c r="P164" s="107" t="e">
        <f t="shared" si="10"/>
        <v>#REF!</v>
      </c>
      <c r="Q164" s="13" t="s">
        <v>510</v>
      </c>
    </row>
    <row r="165" spans="1:17" s="9" customFormat="1" ht="30" x14ac:dyDescent="0.25">
      <c r="A165" s="5">
        <v>162</v>
      </c>
      <c r="B165" s="6">
        <v>654321</v>
      </c>
      <c r="C165" s="30" t="s">
        <v>106</v>
      </c>
      <c r="D165" s="11" t="s">
        <v>467</v>
      </c>
      <c r="E165" s="7" t="s">
        <v>107</v>
      </c>
      <c r="F165" s="34" t="s">
        <v>611</v>
      </c>
      <c r="G165" s="37" t="s">
        <v>513</v>
      </c>
      <c r="H165" s="19"/>
      <c r="I165" s="19"/>
      <c r="J165" s="20"/>
      <c r="K165" s="20"/>
      <c r="L165" s="20"/>
      <c r="M165" s="20"/>
      <c r="N165" s="71" t="e">
        <f>IF($P$3&lt;=160,1,IF(AND($P$3&gt;=161,$P$3&lt;=300),2,0))</f>
        <v>#REF!</v>
      </c>
      <c r="O165" s="24"/>
      <c r="P165" s="107" t="e">
        <f t="shared" si="10"/>
        <v>#REF!</v>
      </c>
      <c r="Q165" s="13" t="s">
        <v>510</v>
      </c>
    </row>
    <row r="166" spans="1:17" s="9" customFormat="1" ht="30" x14ac:dyDescent="0.25">
      <c r="A166" s="5">
        <v>163</v>
      </c>
      <c r="B166" s="6">
        <v>654321</v>
      </c>
      <c r="C166" s="30" t="s">
        <v>106</v>
      </c>
      <c r="D166" s="11" t="s">
        <v>472</v>
      </c>
      <c r="E166" s="7" t="s">
        <v>121</v>
      </c>
      <c r="F166" s="34" t="s">
        <v>612</v>
      </c>
      <c r="G166" s="37" t="s">
        <v>513</v>
      </c>
      <c r="H166" s="19"/>
      <c r="I166" s="19"/>
      <c r="J166" s="20"/>
      <c r="K166" s="20"/>
      <c r="L166" s="20"/>
      <c r="M166" s="20"/>
      <c r="N166" s="71" t="e">
        <f>IF($P$3&lt;=160,1,IF(AND($P$3&gt;=161,$P$3&lt;=300),2,0))</f>
        <v>#REF!</v>
      </c>
      <c r="O166" s="24"/>
      <c r="P166" s="107" t="e">
        <f t="shared" si="10"/>
        <v>#REF!</v>
      </c>
      <c r="Q166" s="13" t="s">
        <v>510</v>
      </c>
    </row>
    <row r="167" spans="1:17" s="9" customFormat="1" ht="30" x14ac:dyDescent="0.25">
      <c r="A167" s="5">
        <v>164</v>
      </c>
      <c r="B167" s="6">
        <v>654321</v>
      </c>
      <c r="C167" s="30" t="s">
        <v>106</v>
      </c>
      <c r="D167" s="11" t="s">
        <v>136</v>
      </c>
      <c r="E167" s="7" t="s">
        <v>121</v>
      </c>
      <c r="F167" s="34" t="s">
        <v>613</v>
      </c>
      <c r="G167" s="37" t="s">
        <v>513</v>
      </c>
      <c r="H167" s="19"/>
      <c r="I167" s="19"/>
      <c r="J167" s="20"/>
      <c r="K167" s="20"/>
      <c r="L167" s="20"/>
      <c r="M167" s="20"/>
      <c r="N167" s="71" t="e">
        <f>SUM(#REF!)*2</f>
        <v>#REF!</v>
      </c>
      <c r="O167" s="24"/>
      <c r="P167" s="107" t="e">
        <f t="shared" si="10"/>
        <v>#REF!</v>
      </c>
      <c r="Q167" s="13" t="s">
        <v>598</v>
      </c>
    </row>
    <row r="168" spans="1:17" s="9" customFormat="1" ht="30" x14ac:dyDescent="0.25">
      <c r="A168" s="5">
        <v>165</v>
      </c>
      <c r="B168" s="6">
        <v>654321</v>
      </c>
      <c r="C168" s="30" t="s">
        <v>106</v>
      </c>
      <c r="D168" s="11" t="s">
        <v>476</v>
      </c>
      <c r="E168" s="7" t="s">
        <v>121</v>
      </c>
      <c r="F168" s="34" t="s">
        <v>614</v>
      </c>
      <c r="G168" s="37" t="s">
        <v>513</v>
      </c>
      <c r="H168" s="19"/>
      <c r="I168" s="19"/>
      <c r="J168" s="20"/>
      <c r="K168" s="20"/>
      <c r="L168" s="20"/>
      <c r="M168" s="20"/>
      <c r="N168" s="71" t="e">
        <f>#REF!</f>
        <v>#REF!</v>
      </c>
      <c r="O168" s="24"/>
      <c r="P168" s="107" t="e">
        <f t="shared" si="10"/>
        <v>#REF!</v>
      </c>
      <c r="Q168" s="13" t="s">
        <v>615</v>
      </c>
    </row>
    <row r="169" spans="1:17" s="9" customFormat="1" ht="30" x14ac:dyDescent="0.25">
      <c r="A169" s="5">
        <v>166</v>
      </c>
      <c r="B169" s="6">
        <v>654321</v>
      </c>
      <c r="C169" s="30" t="s">
        <v>106</v>
      </c>
      <c r="D169" s="11" t="s">
        <v>477</v>
      </c>
      <c r="E169" s="7" t="s">
        <v>121</v>
      </c>
      <c r="F169" s="34" t="s">
        <v>616</v>
      </c>
      <c r="G169" s="37" t="s">
        <v>513</v>
      </c>
      <c r="H169" s="19"/>
      <c r="I169" s="19"/>
      <c r="J169" s="20"/>
      <c r="K169" s="20"/>
      <c r="L169" s="20"/>
      <c r="M169" s="20"/>
      <c r="N169" s="71" t="e">
        <f>#REF!</f>
        <v>#REF!</v>
      </c>
      <c r="O169" s="24"/>
      <c r="P169" s="107" t="e">
        <f t="shared" si="10"/>
        <v>#REF!</v>
      </c>
      <c r="Q169" s="13" t="s">
        <v>615</v>
      </c>
    </row>
    <row r="170" spans="1:17" s="9" customFormat="1" ht="30" x14ac:dyDescent="0.25">
      <c r="A170" s="5">
        <v>167</v>
      </c>
      <c r="B170" s="6">
        <v>654321</v>
      </c>
      <c r="C170" s="30" t="s">
        <v>106</v>
      </c>
      <c r="D170" s="11" t="s">
        <v>136</v>
      </c>
      <c r="E170" s="7" t="s">
        <v>121</v>
      </c>
      <c r="F170" s="34" t="s">
        <v>179</v>
      </c>
      <c r="G170" s="37" t="s">
        <v>513</v>
      </c>
      <c r="H170" s="19"/>
      <c r="I170" s="19"/>
      <c r="J170" s="20"/>
      <c r="K170" s="20"/>
      <c r="L170" s="20"/>
      <c r="M170" s="20"/>
      <c r="N170" s="71" t="e">
        <f>IF($P$3&lt;=160,2,IF(AND($P$3&gt;=161,$P$3&lt;=300),4,0))</f>
        <v>#REF!</v>
      </c>
      <c r="O170" s="24"/>
      <c r="P170" s="107" t="e">
        <f t="shared" si="10"/>
        <v>#REF!</v>
      </c>
      <c r="Q170" s="13" t="s">
        <v>562</v>
      </c>
    </row>
    <row r="171" spans="1:17" s="9" customFormat="1" ht="30" x14ac:dyDescent="0.25">
      <c r="A171" s="5">
        <v>168</v>
      </c>
      <c r="B171" s="6">
        <v>654321</v>
      </c>
      <c r="C171" s="30" t="s">
        <v>106</v>
      </c>
      <c r="D171" s="11" t="s">
        <v>136</v>
      </c>
      <c r="E171" s="7" t="s">
        <v>121</v>
      </c>
      <c r="F171" s="34" t="s">
        <v>159</v>
      </c>
      <c r="G171" s="37" t="s">
        <v>513</v>
      </c>
      <c r="H171" s="19"/>
      <c r="I171" s="19"/>
      <c r="J171" s="20"/>
      <c r="K171" s="20"/>
      <c r="L171" s="20"/>
      <c r="M171" s="20"/>
      <c r="N171" s="71" t="e">
        <f>IF($P$3&lt;=160,2,IF(AND($P$3&gt;=161,$P$3&lt;=300),4,0))</f>
        <v>#REF!</v>
      </c>
      <c r="O171" s="24"/>
      <c r="P171" s="107" t="e">
        <f t="shared" si="10"/>
        <v>#REF!</v>
      </c>
      <c r="Q171" s="13" t="s">
        <v>562</v>
      </c>
    </row>
    <row r="172" spans="1:17" s="9" customFormat="1" ht="30" x14ac:dyDescent="0.25">
      <c r="A172" s="5">
        <v>169</v>
      </c>
      <c r="B172" s="6">
        <v>654321</v>
      </c>
      <c r="C172" s="30" t="s">
        <v>106</v>
      </c>
      <c r="D172" s="11" t="s">
        <v>136</v>
      </c>
      <c r="E172" s="7" t="s">
        <v>121</v>
      </c>
      <c r="F172" s="34" t="s">
        <v>118</v>
      </c>
      <c r="G172" s="37" t="s">
        <v>513</v>
      </c>
      <c r="H172" s="19"/>
      <c r="I172" s="19"/>
      <c r="J172" s="20"/>
      <c r="K172" s="20"/>
      <c r="L172" s="20"/>
      <c r="M172" s="20"/>
      <c r="N172" s="71"/>
      <c r="O172" s="24"/>
      <c r="P172" s="107">
        <v>1</v>
      </c>
      <c r="Q172" s="13" t="s">
        <v>573</v>
      </c>
    </row>
    <row r="173" spans="1:17" s="9" customFormat="1" ht="30" x14ac:dyDescent="0.25">
      <c r="A173" s="5">
        <v>170</v>
      </c>
      <c r="B173" s="6">
        <v>654321</v>
      </c>
      <c r="C173" s="30" t="s">
        <v>106</v>
      </c>
      <c r="D173" s="11" t="s">
        <v>476</v>
      </c>
      <c r="E173" s="7" t="s">
        <v>126</v>
      </c>
      <c r="F173" s="34" t="s">
        <v>141</v>
      </c>
      <c r="G173" s="37" t="s">
        <v>513</v>
      </c>
      <c r="H173" s="19"/>
      <c r="I173" s="19"/>
      <c r="J173" s="20"/>
      <c r="K173" s="20"/>
      <c r="L173" s="20"/>
      <c r="M173" s="20"/>
      <c r="N173" s="71"/>
      <c r="O173" s="24"/>
      <c r="P173" s="107">
        <v>2</v>
      </c>
      <c r="Q173" s="13" t="s">
        <v>617</v>
      </c>
    </row>
    <row r="174" spans="1:17" s="9" customFormat="1" ht="30" x14ac:dyDescent="0.25">
      <c r="A174" s="5">
        <v>171</v>
      </c>
      <c r="B174" s="6">
        <v>654321</v>
      </c>
      <c r="C174" s="30" t="s">
        <v>106</v>
      </c>
      <c r="D174" s="11" t="s">
        <v>466</v>
      </c>
      <c r="E174" s="7" t="s">
        <v>126</v>
      </c>
      <c r="F174" s="34" t="s">
        <v>618</v>
      </c>
      <c r="G174" s="37" t="s">
        <v>513</v>
      </c>
      <c r="H174" s="19"/>
      <c r="I174" s="19"/>
      <c r="J174" s="20"/>
      <c r="K174" s="20"/>
      <c r="L174" s="20"/>
      <c r="M174" s="20"/>
      <c r="N174" s="71"/>
      <c r="O174" s="24"/>
      <c r="P174" s="107" t="e">
        <f>SUM(#REF!)</f>
        <v>#REF!</v>
      </c>
      <c r="Q174" s="13" t="s">
        <v>572</v>
      </c>
    </row>
    <row r="175" spans="1:17" s="9" customFormat="1" ht="30" x14ac:dyDescent="0.25">
      <c r="A175" s="5">
        <v>172</v>
      </c>
      <c r="B175" s="6">
        <v>654321</v>
      </c>
      <c r="C175" s="30" t="s">
        <v>106</v>
      </c>
      <c r="D175" s="11" t="s">
        <v>469</v>
      </c>
      <c r="E175" s="7" t="s">
        <v>107</v>
      </c>
      <c r="F175" s="34" t="s">
        <v>164</v>
      </c>
      <c r="G175" s="37" t="s">
        <v>513</v>
      </c>
      <c r="H175" s="19"/>
      <c r="I175" s="19"/>
      <c r="J175" s="20"/>
      <c r="K175" s="20"/>
      <c r="L175" s="20"/>
      <c r="M175" s="20"/>
      <c r="N175" s="71"/>
      <c r="O175" s="24"/>
      <c r="P175" s="107" t="e">
        <f>SUM(#REF!)*2</f>
        <v>#REF!</v>
      </c>
      <c r="Q175" s="13" t="s">
        <v>577</v>
      </c>
    </row>
    <row r="176" spans="1:17" s="9" customFormat="1" ht="30" x14ac:dyDescent="0.25">
      <c r="A176" s="5">
        <v>173</v>
      </c>
      <c r="B176" s="6">
        <v>654321</v>
      </c>
      <c r="C176" s="30" t="s">
        <v>106</v>
      </c>
      <c r="D176" s="11" t="s">
        <v>470</v>
      </c>
      <c r="E176" s="7" t="s">
        <v>107</v>
      </c>
      <c r="F176" s="34" t="s">
        <v>165</v>
      </c>
      <c r="G176" s="37" t="s">
        <v>513</v>
      </c>
      <c r="H176" s="19"/>
      <c r="I176" s="19"/>
      <c r="J176" s="20"/>
      <c r="K176" s="20"/>
      <c r="L176" s="20"/>
      <c r="M176" s="20"/>
      <c r="N176" s="71"/>
      <c r="O176" s="24"/>
      <c r="P176" s="107" t="e">
        <f>SUM(#REF!)*2</f>
        <v>#REF!</v>
      </c>
      <c r="Q176" s="13" t="s">
        <v>577</v>
      </c>
    </row>
    <row r="177" spans="1:17" s="9" customFormat="1" ht="30" x14ac:dyDescent="0.25">
      <c r="A177" s="5">
        <v>174</v>
      </c>
      <c r="B177" s="6">
        <v>654321</v>
      </c>
      <c r="C177" s="30" t="s">
        <v>106</v>
      </c>
      <c r="D177" s="11" t="s">
        <v>469</v>
      </c>
      <c r="E177" s="7" t="s">
        <v>107</v>
      </c>
      <c r="F177" s="34" t="s">
        <v>166</v>
      </c>
      <c r="G177" s="37" t="s">
        <v>513</v>
      </c>
      <c r="H177" s="19"/>
      <c r="I177" s="19"/>
      <c r="J177" s="20"/>
      <c r="K177" s="20"/>
      <c r="L177" s="20"/>
      <c r="M177" s="20"/>
      <c r="N177" s="71"/>
      <c r="O177" s="24"/>
      <c r="P177" s="107" t="e">
        <f>SUM(#REF!)*2</f>
        <v>#REF!</v>
      </c>
      <c r="Q177" s="13" t="s">
        <v>577</v>
      </c>
    </row>
    <row r="178" spans="1:17" s="9" customFormat="1" ht="30" x14ac:dyDescent="0.25">
      <c r="A178" s="5">
        <v>175</v>
      </c>
      <c r="B178" s="6">
        <v>654321</v>
      </c>
      <c r="C178" s="30" t="s">
        <v>106</v>
      </c>
      <c r="D178" s="11" t="s">
        <v>469</v>
      </c>
      <c r="E178" s="7" t="s">
        <v>121</v>
      </c>
      <c r="F178" s="34" t="s">
        <v>184</v>
      </c>
      <c r="G178" s="37" t="s">
        <v>513</v>
      </c>
      <c r="H178" s="19"/>
      <c r="I178" s="19"/>
      <c r="J178" s="20"/>
      <c r="K178" s="20"/>
      <c r="L178" s="20"/>
      <c r="M178" s="20"/>
      <c r="N178" s="71"/>
      <c r="O178" s="24"/>
      <c r="P178" s="107" t="e">
        <f>SUM(#REF!)*2</f>
        <v>#REF!</v>
      </c>
      <c r="Q178" s="13" t="s">
        <v>577</v>
      </c>
    </row>
    <row r="179" spans="1:17" s="9" customFormat="1" ht="30" x14ac:dyDescent="0.25">
      <c r="A179" s="5">
        <v>176</v>
      </c>
      <c r="B179" s="6">
        <v>654321</v>
      </c>
      <c r="C179" s="30" t="s">
        <v>106</v>
      </c>
      <c r="D179" s="11" t="s">
        <v>469</v>
      </c>
      <c r="E179" s="7" t="s">
        <v>121</v>
      </c>
      <c r="F179" s="34" t="s">
        <v>167</v>
      </c>
      <c r="G179" s="37" t="s">
        <v>513</v>
      </c>
      <c r="H179" s="19"/>
      <c r="I179" s="19"/>
      <c r="J179" s="20"/>
      <c r="K179" s="20"/>
      <c r="L179" s="20"/>
      <c r="M179" s="20"/>
      <c r="N179" s="71"/>
      <c r="O179" s="24"/>
      <c r="P179" s="107" t="e">
        <f>SUM(#REF!)*2</f>
        <v>#REF!</v>
      </c>
      <c r="Q179" s="13" t="s">
        <v>577</v>
      </c>
    </row>
    <row r="180" spans="1:17" s="9" customFormat="1" ht="30" x14ac:dyDescent="0.25">
      <c r="A180" s="5">
        <v>177</v>
      </c>
      <c r="B180" s="6">
        <v>654321</v>
      </c>
      <c r="C180" s="30" t="s">
        <v>106</v>
      </c>
      <c r="D180" s="11" t="s">
        <v>461</v>
      </c>
      <c r="E180" s="7" t="s">
        <v>155</v>
      </c>
      <c r="F180" s="34" t="s">
        <v>619</v>
      </c>
      <c r="G180" s="37" t="s">
        <v>513</v>
      </c>
      <c r="H180" s="19"/>
      <c r="I180" s="19"/>
      <c r="J180" s="20"/>
      <c r="K180" s="20"/>
      <c r="L180" s="20"/>
      <c r="M180" s="20"/>
      <c r="N180" s="71"/>
      <c r="O180" s="24"/>
      <c r="P180" s="107" t="e">
        <f>SUM(#REF!)*2</f>
        <v>#REF!</v>
      </c>
      <c r="Q180" s="13" t="s">
        <v>620</v>
      </c>
    </row>
    <row r="181" spans="1:17" s="9" customFormat="1" ht="30" x14ac:dyDescent="0.25">
      <c r="A181" s="5">
        <v>178</v>
      </c>
      <c r="B181" s="6">
        <v>654321</v>
      </c>
      <c r="C181" s="30" t="s">
        <v>106</v>
      </c>
      <c r="D181" s="11" t="s">
        <v>482</v>
      </c>
      <c r="E181" s="7" t="s">
        <v>155</v>
      </c>
      <c r="F181" s="34" t="s">
        <v>427</v>
      </c>
      <c r="G181" s="37" t="s">
        <v>513</v>
      </c>
      <c r="H181" s="19"/>
      <c r="I181" s="19"/>
      <c r="J181" s="20"/>
      <c r="K181" s="20"/>
      <c r="L181" s="20"/>
      <c r="M181" s="20"/>
      <c r="N181" s="71"/>
      <c r="O181" s="24"/>
      <c r="P181" s="107" t="e">
        <f>SUM(#REF!)*2</f>
        <v>#REF!</v>
      </c>
      <c r="Q181" s="13" t="s">
        <v>577</v>
      </c>
    </row>
    <row r="182" spans="1:17" s="9" customFormat="1" ht="30" x14ac:dyDescent="0.25">
      <c r="A182" s="5">
        <v>179</v>
      </c>
      <c r="B182" s="6">
        <v>654321</v>
      </c>
      <c r="C182" s="30" t="s">
        <v>106</v>
      </c>
      <c r="D182" s="11" t="s">
        <v>482</v>
      </c>
      <c r="E182" s="7" t="s">
        <v>155</v>
      </c>
      <c r="F182" s="34" t="s">
        <v>143</v>
      </c>
      <c r="G182" s="37" t="s">
        <v>513</v>
      </c>
      <c r="H182" s="19"/>
      <c r="I182" s="19"/>
      <c r="J182" s="20"/>
      <c r="K182" s="20"/>
      <c r="L182" s="20"/>
      <c r="M182" s="20"/>
      <c r="N182" s="71"/>
      <c r="O182" s="24"/>
      <c r="P182" s="107" t="e">
        <f>#REF!</f>
        <v>#REF!</v>
      </c>
      <c r="Q182" s="13" t="s">
        <v>621</v>
      </c>
    </row>
    <row r="183" spans="1:17" s="9" customFormat="1" ht="30" x14ac:dyDescent="0.25">
      <c r="A183" s="5">
        <v>180</v>
      </c>
      <c r="B183" s="6">
        <v>654321</v>
      </c>
      <c r="C183" s="30" t="s">
        <v>106</v>
      </c>
      <c r="D183" s="11" t="s">
        <v>461</v>
      </c>
      <c r="E183" s="7" t="s">
        <v>107</v>
      </c>
      <c r="F183" s="34" t="s">
        <v>185</v>
      </c>
      <c r="G183" s="37" t="s">
        <v>513</v>
      </c>
      <c r="H183" s="19"/>
      <c r="I183" s="19"/>
      <c r="J183" s="20"/>
      <c r="K183" s="20"/>
      <c r="L183" s="20"/>
      <c r="M183" s="20"/>
      <c r="N183" s="71"/>
      <c r="O183" s="24"/>
      <c r="P183" s="107" t="e">
        <f>SUM(#REF!)*2</f>
        <v>#REF!</v>
      </c>
      <c r="Q183" s="13" t="s">
        <v>577</v>
      </c>
    </row>
    <row r="184" spans="1:17" s="9" customFormat="1" ht="30" x14ac:dyDescent="0.25">
      <c r="A184" s="5">
        <v>181</v>
      </c>
      <c r="B184" s="6">
        <v>654321</v>
      </c>
      <c r="C184" s="30" t="s">
        <v>106</v>
      </c>
      <c r="D184" s="11" t="s">
        <v>461</v>
      </c>
      <c r="E184" s="7" t="s">
        <v>107</v>
      </c>
      <c r="F184" s="84" t="s">
        <v>122</v>
      </c>
      <c r="G184" s="37" t="s">
        <v>513</v>
      </c>
      <c r="H184" s="19"/>
      <c r="I184" s="19"/>
      <c r="J184" s="20"/>
      <c r="K184" s="20"/>
      <c r="L184" s="20"/>
      <c r="M184" s="20"/>
      <c r="N184" s="71"/>
      <c r="O184" s="24"/>
      <c r="P184" s="107" t="e">
        <f>SUM(#REF!)*2</f>
        <v>#REF!</v>
      </c>
      <c r="Q184" s="13" t="s">
        <v>577</v>
      </c>
    </row>
    <row r="185" spans="1:17" s="9" customFormat="1" ht="30" x14ac:dyDescent="0.25">
      <c r="A185" s="5">
        <v>182</v>
      </c>
      <c r="B185" s="6">
        <v>654321</v>
      </c>
      <c r="C185" s="30" t="s">
        <v>106</v>
      </c>
      <c r="D185" s="11" t="s">
        <v>461</v>
      </c>
      <c r="E185" s="7" t="s">
        <v>107</v>
      </c>
      <c r="F185" s="34" t="s">
        <v>154</v>
      </c>
      <c r="G185" s="37" t="s">
        <v>513</v>
      </c>
      <c r="H185" s="19"/>
      <c r="I185" s="19"/>
      <c r="J185" s="20"/>
      <c r="K185" s="20"/>
      <c r="L185" s="20"/>
      <c r="M185" s="20"/>
      <c r="N185" s="71"/>
      <c r="O185" s="24"/>
      <c r="P185" s="107" t="e">
        <f>SUM(#REF!)</f>
        <v>#REF!</v>
      </c>
      <c r="Q185" s="13" t="s">
        <v>600</v>
      </c>
    </row>
    <row r="186" spans="1:17" s="9" customFormat="1" ht="30" x14ac:dyDescent="0.25">
      <c r="A186" s="5">
        <v>183</v>
      </c>
      <c r="B186" s="6">
        <v>654321</v>
      </c>
      <c r="C186" s="30" t="s">
        <v>106</v>
      </c>
      <c r="D186" s="11" t="s">
        <v>461</v>
      </c>
      <c r="E186" s="7" t="s">
        <v>107</v>
      </c>
      <c r="F186" s="34" t="s">
        <v>428</v>
      </c>
      <c r="G186" s="37" t="s">
        <v>513</v>
      </c>
      <c r="H186" s="19"/>
      <c r="I186" s="19"/>
      <c r="J186" s="20"/>
      <c r="K186" s="20"/>
      <c r="L186" s="20"/>
      <c r="M186" s="20"/>
      <c r="N186" s="71"/>
      <c r="O186" s="24"/>
      <c r="P186" s="107" t="e">
        <f>SUM(#REF!)*2</f>
        <v>#REF!</v>
      </c>
      <c r="Q186" s="13" t="s">
        <v>577</v>
      </c>
    </row>
    <row r="187" spans="1:17" s="9" customFormat="1" ht="30" x14ac:dyDescent="0.25">
      <c r="A187" s="5">
        <v>184</v>
      </c>
      <c r="B187" s="6">
        <v>654321</v>
      </c>
      <c r="C187" s="30" t="s">
        <v>106</v>
      </c>
      <c r="D187" s="11" t="s">
        <v>461</v>
      </c>
      <c r="E187" s="7" t="s">
        <v>107</v>
      </c>
      <c r="F187" s="34" t="s">
        <v>622</v>
      </c>
      <c r="G187" s="37" t="s">
        <v>513</v>
      </c>
      <c r="H187" s="19"/>
      <c r="I187" s="19"/>
      <c r="J187" s="20"/>
      <c r="K187" s="20"/>
      <c r="L187" s="20"/>
      <c r="M187" s="20"/>
      <c r="N187" s="71"/>
      <c r="O187" s="24"/>
      <c r="P187" s="107" t="e">
        <f>#REF!</f>
        <v>#REF!</v>
      </c>
      <c r="Q187" s="13" t="s">
        <v>623</v>
      </c>
    </row>
    <row r="188" spans="1:17" s="9" customFormat="1" ht="30" x14ac:dyDescent="0.25">
      <c r="A188" s="5">
        <v>185</v>
      </c>
      <c r="B188" s="6">
        <v>654321</v>
      </c>
      <c r="C188" s="30" t="s">
        <v>106</v>
      </c>
      <c r="D188" s="11" t="s">
        <v>461</v>
      </c>
      <c r="E188" s="7" t="s">
        <v>107</v>
      </c>
      <c r="F188" s="34" t="s">
        <v>429</v>
      </c>
      <c r="G188" s="37" t="s">
        <v>513</v>
      </c>
      <c r="H188" s="19"/>
      <c r="I188" s="19"/>
      <c r="J188" s="20"/>
      <c r="K188" s="20"/>
      <c r="L188" s="20"/>
      <c r="M188" s="20"/>
      <c r="N188" s="71"/>
      <c r="O188" s="24"/>
      <c r="P188" s="107" t="e">
        <f>SUM(#REF!)*2</f>
        <v>#REF!</v>
      </c>
      <c r="Q188" s="13" t="s">
        <v>577</v>
      </c>
    </row>
    <row r="189" spans="1:17" s="9" customFormat="1" ht="30" x14ac:dyDescent="0.25">
      <c r="A189" s="5">
        <v>186</v>
      </c>
      <c r="B189" s="6">
        <v>654321</v>
      </c>
      <c r="C189" s="30" t="s">
        <v>106</v>
      </c>
      <c r="D189" s="11" t="s">
        <v>469</v>
      </c>
      <c r="E189" s="7" t="s">
        <v>107</v>
      </c>
      <c r="F189" s="34" t="s">
        <v>145</v>
      </c>
      <c r="G189" s="37" t="s">
        <v>513</v>
      </c>
      <c r="H189" s="19"/>
      <c r="I189" s="19"/>
      <c r="J189" s="20"/>
      <c r="K189" s="20"/>
      <c r="L189" s="20"/>
      <c r="M189" s="20"/>
      <c r="N189" s="71"/>
      <c r="O189" s="24"/>
      <c r="P189" s="107" t="e">
        <f>#REF!</f>
        <v>#REF!</v>
      </c>
      <c r="Q189" s="13" t="s">
        <v>623</v>
      </c>
    </row>
    <row r="190" spans="1:17" s="9" customFormat="1" ht="30" x14ac:dyDescent="0.25">
      <c r="A190" s="5">
        <v>187</v>
      </c>
      <c r="B190" s="6">
        <v>654321</v>
      </c>
      <c r="C190" s="30" t="s">
        <v>106</v>
      </c>
      <c r="D190" s="11" t="s">
        <v>468</v>
      </c>
      <c r="E190" s="7" t="s">
        <v>107</v>
      </c>
      <c r="F190" s="34" t="s">
        <v>183</v>
      </c>
      <c r="G190" s="37" t="s">
        <v>513</v>
      </c>
      <c r="H190" s="19"/>
      <c r="I190" s="19"/>
      <c r="J190" s="20"/>
      <c r="K190" s="20"/>
      <c r="L190" s="20"/>
      <c r="M190" s="20"/>
      <c r="N190" s="71"/>
      <c r="O190" s="24"/>
      <c r="P190" s="107" t="e">
        <f>SUM(#REF!)*2</f>
        <v>#REF!</v>
      </c>
      <c r="Q190" s="13" t="s">
        <v>577</v>
      </c>
    </row>
    <row r="191" spans="1:17" s="9" customFormat="1" ht="30" x14ac:dyDescent="0.25">
      <c r="A191" s="5">
        <v>188</v>
      </c>
      <c r="B191" s="6">
        <v>654321</v>
      </c>
      <c r="C191" s="30" t="s">
        <v>106</v>
      </c>
      <c r="D191" s="11" t="s">
        <v>468</v>
      </c>
      <c r="E191" s="7" t="s">
        <v>107</v>
      </c>
      <c r="F191" s="34" t="s">
        <v>624</v>
      </c>
      <c r="G191" s="37" t="s">
        <v>513</v>
      </c>
      <c r="H191" s="19"/>
      <c r="I191" s="19"/>
      <c r="J191" s="20"/>
      <c r="K191" s="20"/>
      <c r="L191" s="20"/>
      <c r="M191" s="20"/>
      <c r="N191" s="71"/>
      <c r="O191" s="24"/>
      <c r="P191" s="107" t="e">
        <f>SUM(#REF!)*2</f>
        <v>#REF!</v>
      </c>
      <c r="Q191" s="13" t="s">
        <v>577</v>
      </c>
    </row>
    <row r="192" spans="1:17" s="9" customFormat="1" ht="30" x14ac:dyDescent="0.25">
      <c r="A192" s="5">
        <v>189</v>
      </c>
      <c r="B192" s="6">
        <v>654321</v>
      </c>
      <c r="C192" s="30" t="s">
        <v>106</v>
      </c>
      <c r="D192" s="11" t="s">
        <v>468</v>
      </c>
      <c r="E192" s="7" t="s">
        <v>107</v>
      </c>
      <c r="F192" s="34" t="s">
        <v>625</v>
      </c>
      <c r="G192" s="37" t="s">
        <v>513</v>
      </c>
      <c r="H192" s="19"/>
      <c r="I192" s="19"/>
      <c r="J192" s="20"/>
      <c r="K192" s="20"/>
      <c r="L192" s="20"/>
      <c r="M192" s="20"/>
      <c r="N192" s="71"/>
      <c r="O192" s="24"/>
      <c r="P192" s="107" t="e">
        <f>#REF!*2</f>
        <v>#REF!</v>
      </c>
      <c r="Q192" s="13" t="s">
        <v>626</v>
      </c>
    </row>
    <row r="193" spans="1:17" s="9" customFormat="1" ht="30" x14ac:dyDescent="0.25">
      <c r="A193" s="5">
        <v>190</v>
      </c>
      <c r="B193" s="6">
        <v>654321</v>
      </c>
      <c r="C193" s="30" t="s">
        <v>106</v>
      </c>
      <c r="D193" s="11" t="s">
        <v>461</v>
      </c>
      <c r="E193" s="7" t="s">
        <v>107</v>
      </c>
      <c r="F193" s="34" t="s">
        <v>431</v>
      </c>
      <c r="G193" s="37" t="s">
        <v>513</v>
      </c>
      <c r="H193" s="19"/>
      <c r="I193" s="19"/>
      <c r="J193" s="20"/>
      <c r="K193" s="20"/>
      <c r="L193" s="20"/>
      <c r="M193" s="20"/>
      <c r="N193" s="71"/>
      <c r="O193" s="24"/>
      <c r="P193" s="107" t="e">
        <f>SUM(#REF!)*2</f>
        <v>#REF!</v>
      </c>
      <c r="Q193" s="13" t="s">
        <v>577</v>
      </c>
    </row>
    <row r="194" spans="1:17" s="9" customFormat="1" ht="30" x14ac:dyDescent="0.25">
      <c r="A194" s="5">
        <v>191</v>
      </c>
      <c r="B194" s="6">
        <v>654321</v>
      </c>
      <c r="C194" s="30" t="s">
        <v>106</v>
      </c>
      <c r="D194" s="11" t="s">
        <v>461</v>
      </c>
      <c r="E194" s="7" t="s">
        <v>121</v>
      </c>
      <c r="F194" s="34" t="s">
        <v>146</v>
      </c>
      <c r="G194" s="37" t="s">
        <v>513</v>
      </c>
      <c r="H194" s="19"/>
      <c r="I194" s="19"/>
      <c r="J194" s="20"/>
      <c r="K194" s="20"/>
      <c r="L194" s="20"/>
      <c r="M194" s="20"/>
      <c r="N194" s="71"/>
      <c r="O194" s="24"/>
      <c r="P194" s="107" t="e">
        <f>#REF!</f>
        <v>#REF!</v>
      </c>
      <c r="Q194" s="13" t="s">
        <v>621</v>
      </c>
    </row>
    <row r="195" spans="1:17" s="9" customFormat="1" ht="30" x14ac:dyDescent="0.25">
      <c r="A195" s="5">
        <v>192</v>
      </c>
      <c r="B195" s="6">
        <v>654321</v>
      </c>
      <c r="C195" s="30" t="s">
        <v>106</v>
      </c>
      <c r="D195" s="11" t="s">
        <v>461</v>
      </c>
      <c r="E195" s="7" t="s">
        <v>121</v>
      </c>
      <c r="F195" s="34" t="s">
        <v>627</v>
      </c>
      <c r="G195" s="37" t="s">
        <v>513</v>
      </c>
      <c r="H195" s="19"/>
      <c r="I195" s="19"/>
      <c r="J195" s="20"/>
      <c r="K195" s="20"/>
      <c r="L195" s="20"/>
      <c r="M195" s="20"/>
      <c r="N195" s="71"/>
      <c r="O195" s="24"/>
      <c r="P195" s="107" t="e">
        <f>SUM(#REF!)*2</f>
        <v>#REF!</v>
      </c>
      <c r="Q195" s="13" t="s">
        <v>577</v>
      </c>
    </row>
    <row r="196" spans="1:17" s="9" customFormat="1" ht="30" x14ac:dyDescent="0.25">
      <c r="A196" s="5">
        <v>193</v>
      </c>
      <c r="B196" s="6">
        <v>654321</v>
      </c>
      <c r="C196" s="30" t="s">
        <v>106</v>
      </c>
      <c r="D196" s="11" t="s">
        <v>461</v>
      </c>
      <c r="E196" s="7" t="s">
        <v>121</v>
      </c>
      <c r="F196" s="34" t="s">
        <v>433</v>
      </c>
      <c r="G196" s="37" t="s">
        <v>513</v>
      </c>
      <c r="H196" s="19"/>
      <c r="I196" s="19"/>
      <c r="J196" s="20"/>
      <c r="K196" s="20"/>
      <c r="L196" s="20"/>
      <c r="M196" s="20"/>
      <c r="N196" s="71"/>
      <c r="O196" s="24"/>
      <c r="P196" s="107" t="e">
        <f>SUM(#REF!)*2</f>
        <v>#REF!</v>
      </c>
      <c r="Q196" s="13" t="s">
        <v>577</v>
      </c>
    </row>
    <row r="197" spans="1:17" s="9" customFormat="1" ht="30" x14ac:dyDescent="0.25">
      <c r="A197" s="5">
        <v>194</v>
      </c>
      <c r="B197" s="6">
        <v>654321</v>
      </c>
      <c r="C197" s="30" t="s">
        <v>106</v>
      </c>
      <c r="D197" s="11" t="s">
        <v>461</v>
      </c>
      <c r="E197" s="7" t="s">
        <v>121</v>
      </c>
      <c r="F197" s="34" t="s">
        <v>434</v>
      </c>
      <c r="G197" s="37" t="s">
        <v>513</v>
      </c>
      <c r="H197" s="19"/>
      <c r="I197" s="19"/>
      <c r="J197" s="20"/>
      <c r="K197" s="20"/>
      <c r="L197" s="20"/>
      <c r="M197" s="20"/>
      <c r="N197" s="71"/>
      <c r="O197" s="24"/>
      <c r="P197" s="107" t="e">
        <f>#REF!</f>
        <v>#REF!</v>
      </c>
      <c r="Q197" s="13" t="s">
        <v>621</v>
      </c>
    </row>
    <row r="198" spans="1:17" s="9" customFormat="1" ht="30" x14ac:dyDescent="0.25">
      <c r="A198" s="5">
        <v>195</v>
      </c>
      <c r="B198" s="6">
        <v>654321</v>
      </c>
      <c r="C198" s="30" t="s">
        <v>106</v>
      </c>
      <c r="D198" s="11" t="s">
        <v>469</v>
      </c>
      <c r="E198" s="7" t="s">
        <v>155</v>
      </c>
      <c r="F198" s="34" t="s">
        <v>186</v>
      </c>
      <c r="G198" s="37" t="s">
        <v>513</v>
      </c>
      <c r="H198" s="19"/>
      <c r="I198" s="19"/>
      <c r="J198" s="20"/>
      <c r="K198" s="20"/>
      <c r="L198" s="20"/>
      <c r="M198" s="20"/>
      <c r="N198" s="71"/>
      <c r="O198" s="24"/>
      <c r="P198" s="107" t="e">
        <f>SUM(#REF!)*2</f>
        <v>#REF!</v>
      </c>
      <c r="Q198" s="13" t="s">
        <v>577</v>
      </c>
    </row>
    <row r="199" spans="1:17" s="9" customFormat="1" ht="30" x14ac:dyDescent="0.25">
      <c r="A199" s="5">
        <v>196</v>
      </c>
      <c r="B199" s="6">
        <v>654321</v>
      </c>
      <c r="C199" s="30" t="s">
        <v>106</v>
      </c>
      <c r="D199" s="11" t="s">
        <v>469</v>
      </c>
      <c r="E199" s="7" t="s">
        <v>155</v>
      </c>
      <c r="F199" s="34" t="s">
        <v>628</v>
      </c>
      <c r="G199" s="37" t="s">
        <v>513</v>
      </c>
      <c r="H199" s="19"/>
      <c r="I199" s="19"/>
      <c r="J199" s="20"/>
      <c r="K199" s="20"/>
      <c r="L199" s="20"/>
      <c r="M199" s="20"/>
      <c r="N199" s="71"/>
      <c r="O199" s="24"/>
      <c r="P199" s="107" t="e">
        <f>SUM(#REF!)*2</f>
        <v>#REF!</v>
      </c>
      <c r="Q199" s="13" t="s">
        <v>577</v>
      </c>
    </row>
    <row r="200" spans="1:17" s="9" customFormat="1" ht="30" x14ac:dyDescent="0.25">
      <c r="A200" s="5">
        <v>197</v>
      </c>
      <c r="B200" s="6">
        <v>654321</v>
      </c>
      <c r="C200" s="30" t="s">
        <v>106</v>
      </c>
      <c r="D200" s="11" t="s">
        <v>483</v>
      </c>
      <c r="E200" s="7" t="s">
        <v>155</v>
      </c>
      <c r="F200" s="34" t="s">
        <v>181</v>
      </c>
      <c r="G200" s="37" t="s">
        <v>513</v>
      </c>
      <c r="H200" s="19"/>
      <c r="I200" s="19"/>
      <c r="J200" s="20"/>
      <c r="K200" s="20"/>
      <c r="L200" s="20"/>
      <c r="M200" s="20"/>
      <c r="N200" s="71"/>
      <c r="O200" s="24"/>
      <c r="P200" s="107" t="e">
        <f>SUM(#REF!)*2</f>
        <v>#REF!</v>
      </c>
      <c r="Q200" s="13" t="s">
        <v>577</v>
      </c>
    </row>
    <row r="201" spans="1:17" s="9" customFormat="1" ht="30" x14ac:dyDescent="0.25">
      <c r="A201" s="5">
        <v>198</v>
      </c>
      <c r="B201" s="6">
        <v>654321</v>
      </c>
      <c r="C201" s="30" t="s">
        <v>106</v>
      </c>
      <c r="D201" s="11" t="s">
        <v>461</v>
      </c>
      <c r="E201" s="7" t="s">
        <v>155</v>
      </c>
      <c r="F201" s="34" t="s">
        <v>629</v>
      </c>
      <c r="G201" s="37" t="s">
        <v>513</v>
      </c>
      <c r="H201" s="19"/>
      <c r="I201" s="19"/>
      <c r="J201" s="20"/>
      <c r="K201" s="20"/>
      <c r="L201" s="20"/>
      <c r="M201" s="20"/>
      <c r="N201" s="71"/>
      <c r="O201" s="24"/>
      <c r="P201" s="107" t="e">
        <f>#REF!</f>
        <v>#REF!</v>
      </c>
      <c r="Q201" s="13" t="s">
        <v>621</v>
      </c>
    </row>
    <row r="202" spans="1:17" s="9" customFormat="1" ht="30" x14ac:dyDescent="0.25">
      <c r="A202" s="5">
        <v>199</v>
      </c>
      <c r="B202" s="6">
        <v>654321</v>
      </c>
      <c r="C202" s="30" t="s">
        <v>106</v>
      </c>
      <c r="D202" s="11" t="s">
        <v>461</v>
      </c>
      <c r="E202" s="7" t="s">
        <v>155</v>
      </c>
      <c r="F202" s="34" t="s">
        <v>630</v>
      </c>
      <c r="G202" s="37" t="s">
        <v>513</v>
      </c>
      <c r="H202" s="19"/>
      <c r="I202" s="19"/>
      <c r="J202" s="20"/>
      <c r="K202" s="20"/>
      <c r="L202" s="20"/>
      <c r="M202" s="20"/>
      <c r="N202" s="71"/>
      <c r="O202" s="24"/>
      <c r="P202" s="107" t="e">
        <f>#REF!</f>
        <v>#REF!</v>
      </c>
      <c r="Q202" s="13" t="s">
        <v>621</v>
      </c>
    </row>
    <row r="203" spans="1:17" s="9" customFormat="1" ht="30" x14ac:dyDescent="0.25">
      <c r="A203" s="5">
        <v>200</v>
      </c>
      <c r="B203" s="6">
        <v>654321</v>
      </c>
      <c r="C203" s="30" t="s">
        <v>106</v>
      </c>
      <c r="D203" s="11" t="s">
        <v>461</v>
      </c>
      <c r="E203" s="7" t="s">
        <v>126</v>
      </c>
      <c r="F203" s="34" t="s">
        <v>631</v>
      </c>
      <c r="G203" s="37" t="s">
        <v>513</v>
      </c>
      <c r="H203" s="19"/>
      <c r="I203" s="19"/>
      <c r="J203" s="20"/>
      <c r="K203" s="20"/>
      <c r="L203" s="20"/>
      <c r="M203" s="20"/>
      <c r="N203" s="71"/>
      <c r="O203" s="24"/>
      <c r="P203" s="107" t="e">
        <f>SUM(#REF!)*2</f>
        <v>#REF!</v>
      </c>
      <c r="Q203" s="13" t="s">
        <v>577</v>
      </c>
    </row>
    <row r="204" spans="1:17" s="9" customFormat="1" ht="30" x14ac:dyDescent="0.25">
      <c r="A204" s="5">
        <v>201</v>
      </c>
      <c r="B204" s="6">
        <v>654321</v>
      </c>
      <c r="C204" s="30" t="s">
        <v>106</v>
      </c>
      <c r="D204" s="11" t="s">
        <v>461</v>
      </c>
      <c r="E204" s="7" t="s">
        <v>126</v>
      </c>
      <c r="F204" s="34" t="s">
        <v>632</v>
      </c>
      <c r="G204" s="37" t="s">
        <v>513</v>
      </c>
      <c r="H204" s="19"/>
      <c r="I204" s="19"/>
      <c r="J204" s="20"/>
      <c r="K204" s="20"/>
      <c r="L204" s="20"/>
      <c r="M204" s="20"/>
      <c r="N204" s="71"/>
      <c r="O204" s="24"/>
      <c r="P204" s="107" t="e">
        <f>#REF!</f>
        <v>#REF!</v>
      </c>
      <c r="Q204" s="13" t="s">
        <v>615</v>
      </c>
    </row>
    <row r="205" spans="1:17" s="9" customFormat="1" ht="30" x14ac:dyDescent="0.25">
      <c r="A205" s="5">
        <v>202</v>
      </c>
      <c r="B205" s="6">
        <v>654321</v>
      </c>
      <c r="C205" s="30" t="s">
        <v>106</v>
      </c>
      <c r="D205" s="11" t="s">
        <v>473</v>
      </c>
      <c r="E205" s="7" t="s">
        <v>126</v>
      </c>
      <c r="F205" s="34" t="s">
        <v>633</v>
      </c>
      <c r="G205" s="37" t="s">
        <v>513</v>
      </c>
      <c r="H205" s="19"/>
      <c r="I205" s="19"/>
      <c r="J205" s="20"/>
      <c r="K205" s="20"/>
      <c r="L205" s="20"/>
      <c r="M205" s="20"/>
      <c r="N205" s="71"/>
      <c r="O205" s="24"/>
      <c r="P205" s="107" t="e">
        <f>SUM(#REF!)*2</f>
        <v>#REF!</v>
      </c>
      <c r="Q205" s="13" t="s">
        <v>577</v>
      </c>
    </row>
    <row r="206" spans="1:17" s="9" customFormat="1" ht="30" x14ac:dyDescent="0.25">
      <c r="A206" s="5">
        <v>203</v>
      </c>
      <c r="B206" s="6">
        <v>654321</v>
      </c>
      <c r="C206" s="30" t="s">
        <v>106</v>
      </c>
      <c r="D206" s="11" t="s">
        <v>461</v>
      </c>
      <c r="E206" s="7" t="s">
        <v>126</v>
      </c>
      <c r="F206" s="34" t="s">
        <v>634</v>
      </c>
      <c r="G206" s="37" t="s">
        <v>513</v>
      </c>
      <c r="H206" s="19"/>
      <c r="I206" s="19"/>
      <c r="J206" s="20"/>
      <c r="K206" s="20"/>
      <c r="L206" s="20"/>
      <c r="M206" s="20"/>
      <c r="N206" s="71"/>
      <c r="O206" s="24"/>
      <c r="P206" s="107" t="e">
        <f>SUM(#REF!)</f>
        <v>#REF!</v>
      </c>
      <c r="Q206" s="13" t="s">
        <v>578</v>
      </c>
    </row>
    <row r="207" spans="1:17" s="9" customFormat="1" ht="30" x14ac:dyDescent="0.25">
      <c r="A207" s="5">
        <v>204</v>
      </c>
      <c r="B207" s="6">
        <v>654321</v>
      </c>
      <c r="C207" s="30" t="s">
        <v>106</v>
      </c>
      <c r="D207" s="11" t="s">
        <v>461</v>
      </c>
      <c r="E207" s="7" t="s">
        <v>126</v>
      </c>
      <c r="F207" s="34" t="s">
        <v>163</v>
      </c>
      <c r="G207" s="37" t="s">
        <v>513</v>
      </c>
      <c r="H207" s="19"/>
      <c r="I207" s="19"/>
      <c r="J207" s="20"/>
      <c r="K207" s="20"/>
      <c r="L207" s="20"/>
      <c r="M207" s="20"/>
      <c r="N207" s="71"/>
      <c r="O207" s="24"/>
      <c r="P207" s="107" t="e">
        <f>SUM(#REF!)</f>
        <v>#REF!</v>
      </c>
      <c r="Q207" s="13" t="s">
        <v>578</v>
      </c>
    </row>
    <row r="208" spans="1:17" s="9" customFormat="1" ht="30" x14ac:dyDescent="0.25">
      <c r="A208" s="5">
        <v>205</v>
      </c>
      <c r="B208" s="6">
        <v>654321</v>
      </c>
      <c r="C208" s="30" t="s">
        <v>106</v>
      </c>
      <c r="D208" s="11" t="s">
        <v>461</v>
      </c>
      <c r="E208" s="7" t="s">
        <v>126</v>
      </c>
      <c r="F208" s="34" t="s">
        <v>375</v>
      </c>
      <c r="G208" s="37" t="s">
        <v>513</v>
      </c>
      <c r="H208" s="19"/>
      <c r="I208" s="19"/>
      <c r="J208" s="20"/>
      <c r="K208" s="20"/>
      <c r="L208" s="20"/>
      <c r="M208" s="20"/>
      <c r="N208" s="71"/>
      <c r="O208" s="24"/>
      <c r="P208" s="107" t="e">
        <f>SUM(#REF!)</f>
        <v>#REF!</v>
      </c>
      <c r="Q208" s="13" t="s">
        <v>635</v>
      </c>
    </row>
    <row r="209" spans="1:17" s="9" customFormat="1" ht="30" x14ac:dyDescent="0.25">
      <c r="A209" s="5">
        <v>206</v>
      </c>
      <c r="B209" s="6">
        <v>654321</v>
      </c>
      <c r="C209" s="30" t="s">
        <v>106</v>
      </c>
      <c r="D209" s="11" t="s">
        <v>461</v>
      </c>
      <c r="E209" s="7" t="s">
        <v>126</v>
      </c>
      <c r="F209" s="34" t="s">
        <v>636</v>
      </c>
      <c r="G209" s="37" t="s">
        <v>513</v>
      </c>
      <c r="H209" s="19"/>
      <c r="I209" s="19"/>
      <c r="J209" s="20"/>
      <c r="K209" s="20"/>
      <c r="L209" s="20"/>
      <c r="M209" s="20"/>
      <c r="N209" s="71"/>
      <c r="O209" s="24"/>
      <c r="P209" s="107" t="e">
        <f>SUM(#REF!)</f>
        <v>#REF!</v>
      </c>
      <c r="Q209" s="13" t="s">
        <v>578</v>
      </c>
    </row>
    <row r="210" spans="1:17" s="9" customFormat="1" ht="30" x14ac:dyDescent="0.25">
      <c r="A210" s="5">
        <v>207</v>
      </c>
      <c r="B210" s="6">
        <v>654321</v>
      </c>
      <c r="C210" s="30" t="s">
        <v>106</v>
      </c>
      <c r="D210" s="11" t="s">
        <v>461</v>
      </c>
      <c r="E210" s="7" t="s">
        <v>126</v>
      </c>
      <c r="F210" s="34" t="s">
        <v>503</v>
      </c>
      <c r="G210" s="37" t="s">
        <v>513</v>
      </c>
      <c r="H210" s="19"/>
      <c r="I210" s="19"/>
      <c r="J210" s="20"/>
      <c r="K210" s="20"/>
      <c r="L210" s="20"/>
      <c r="M210" s="20"/>
      <c r="N210" s="71"/>
      <c r="O210" s="24"/>
      <c r="P210" s="107" t="e">
        <f>SUM(#REF!)*4</f>
        <v>#REF!</v>
      </c>
      <c r="Q210" s="13" t="s">
        <v>637</v>
      </c>
    </row>
    <row r="211" spans="1:17" s="9" customFormat="1" ht="30" x14ac:dyDescent="0.25">
      <c r="A211" s="5">
        <v>208</v>
      </c>
      <c r="B211" s="6">
        <v>654321</v>
      </c>
      <c r="C211" s="30" t="s">
        <v>106</v>
      </c>
      <c r="D211" s="11" t="s">
        <v>461</v>
      </c>
      <c r="E211" s="7" t="s">
        <v>126</v>
      </c>
      <c r="F211" s="34" t="s">
        <v>173</v>
      </c>
      <c r="G211" s="37" t="s">
        <v>513</v>
      </c>
      <c r="H211" s="19"/>
      <c r="I211" s="19"/>
      <c r="J211" s="20"/>
      <c r="K211" s="20"/>
      <c r="L211" s="20"/>
      <c r="M211" s="20"/>
      <c r="N211" s="71"/>
      <c r="O211" s="24"/>
      <c r="P211" s="107" t="e">
        <f>SUM(#REF!)</f>
        <v>#REF!</v>
      </c>
      <c r="Q211" s="13" t="s">
        <v>578</v>
      </c>
    </row>
    <row r="212" spans="1:17" s="9" customFormat="1" ht="30" x14ac:dyDescent="0.25">
      <c r="A212" s="5">
        <v>209</v>
      </c>
      <c r="B212" s="6">
        <v>654321</v>
      </c>
      <c r="C212" s="30" t="s">
        <v>106</v>
      </c>
      <c r="D212" s="11" t="s">
        <v>461</v>
      </c>
      <c r="E212" s="7" t="s">
        <v>126</v>
      </c>
      <c r="F212" s="34" t="s">
        <v>149</v>
      </c>
      <c r="G212" s="37" t="s">
        <v>513</v>
      </c>
      <c r="H212" s="19"/>
      <c r="I212" s="19"/>
      <c r="J212" s="20"/>
      <c r="K212" s="20"/>
      <c r="L212" s="20"/>
      <c r="M212" s="20"/>
      <c r="N212" s="71"/>
      <c r="O212" s="24"/>
      <c r="P212" s="107" t="e">
        <f>SUM(#REF!)</f>
        <v>#REF!</v>
      </c>
      <c r="Q212" s="13" t="s">
        <v>600</v>
      </c>
    </row>
    <row r="213" spans="1:17" s="9" customFormat="1" ht="30" x14ac:dyDescent="0.25">
      <c r="A213" s="5">
        <v>210</v>
      </c>
      <c r="B213" s="6">
        <v>654321</v>
      </c>
      <c r="C213" s="30" t="s">
        <v>106</v>
      </c>
      <c r="D213" s="11" t="s">
        <v>157</v>
      </c>
      <c r="E213" s="7" t="s">
        <v>126</v>
      </c>
      <c r="F213" s="34" t="s">
        <v>638</v>
      </c>
      <c r="G213" s="37" t="s">
        <v>513</v>
      </c>
      <c r="H213" s="19"/>
      <c r="I213" s="19"/>
      <c r="J213" s="20"/>
      <c r="K213" s="20"/>
      <c r="L213" s="20"/>
      <c r="M213" s="20"/>
      <c r="N213" s="71"/>
      <c r="O213" s="24"/>
      <c r="P213" s="107" t="e">
        <f>SUM(#REF!)</f>
        <v>#REF!</v>
      </c>
      <c r="Q213" s="13" t="s">
        <v>578</v>
      </c>
    </row>
    <row r="214" spans="1:17" s="9" customFormat="1" ht="30" x14ac:dyDescent="0.25">
      <c r="A214" s="5">
        <v>211</v>
      </c>
      <c r="B214" s="6">
        <v>654321</v>
      </c>
      <c r="C214" s="30" t="s">
        <v>106</v>
      </c>
      <c r="D214" s="11" t="s">
        <v>461</v>
      </c>
      <c r="E214" s="7" t="s">
        <v>126</v>
      </c>
      <c r="F214" s="34" t="s">
        <v>176</v>
      </c>
      <c r="G214" s="37" t="s">
        <v>513</v>
      </c>
      <c r="H214" s="19"/>
      <c r="I214" s="19"/>
      <c r="J214" s="20"/>
      <c r="K214" s="20"/>
      <c r="L214" s="20"/>
      <c r="M214" s="20"/>
      <c r="N214" s="71"/>
      <c r="O214" s="24"/>
      <c r="P214" s="107" t="e">
        <f>SUM(#REF!)</f>
        <v>#REF!</v>
      </c>
      <c r="Q214" s="13" t="s">
        <v>578</v>
      </c>
    </row>
    <row r="215" spans="1:17" s="9" customFormat="1" ht="30" x14ac:dyDescent="0.25">
      <c r="A215" s="5">
        <v>212</v>
      </c>
      <c r="B215" s="6">
        <v>654321</v>
      </c>
      <c r="C215" s="30" t="s">
        <v>106</v>
      </c>
      <c r="D215" s="11" t="s">
        <v>461</v>
      </c>
      <c r="E215" s="7" t="s">
        <v>126</v>
      </c>
      <c r="F215" s="34" t="s">
        <v>169</v>
      </c>
      <c r="G215" s="37" t="s">
        <v>513</v>
      </c>
      <c r="H215" s="19"/>
      <c r="I215" s="19"/>
      <c r="J215" s="20"/>
      <c r="K215" s="20"/>
      <c r="L215" s="20"/>
      <c r="M215" s="20"/>
      <c r="N215" s="71"/>
      <c r="O215" s="24"/>
      <c r="P215" s="107" t="e">
        <f>SUM(#REF!)</f>
        <v>#REF!</v>
      </c>
      <c r="Q215" s="13" t="s">
        <v>578</v>
      </c>
    </row>
    <row r="216" spans="1:17" s="9" customFormat="1" ht="30" x14ac:dyDescent="0.25">
      <c r="A216" s="5">
        <v>213</v>
      </c>
      <c r="B216" s="6">
        <v>654321</v>
      </c>
      <c r="C216" s="30" t="s">
        <v>106</v>
      </c>
      <c r="D216" s="11" t="s">
        <v>461</v>
      </c>
      <c r="E216" s="7" t="s">
        <v>126</v>
      </c>
      <c r="F216" s="34" t="s">
        <v>174</v>
      </c>
      <c r="G216" s="37" t="s">
        <v>513</v>
      </c>
      <c r="H216" s="19"/>
      <c r="I216" s="19"/>
      <c r="J216" s="20"/>
      <c r="K216" s="20"/>
      <c r="L216" s="20"/>
      <c r="M216" s="20"/>
      <c r="N216" s="71"/>
      <c r="O216" s="24"/>
      <c r="P216" s="107" t="e">
        <f>SUM(#REF!)</f>
        <v>#REF!</v>
      </c>
      <c r="Q216" s="13" t="s">
        <v>578</v>
      </c>
    </row>
    <row r="217" spans="1:17" s="9" customFormat="1" ht="30" x14ac:dyDescent="0.25">
      <c r="A217" s="5">
        <v>214</v>
      </c>
      <c r="B217" s="6">
        <v>654321</v>
      </c>
      <c r="C217" s="30" t="s">
        <v>106</v>
      </c>
      <c r="D217" s="11" t="s">
        <v>461</v>
      </c>
      <c r="E217" s="7" t="s">
        <v>107</v>
      </c>
      <c r="F217" s="34" t="s">
        <v>502</v>
      </c>
      <c r="G217" s="37" t="s">
        <v>513</v>
      </c>
      <c r="H217" s="19"/>
      <c r="I217" s="19"/>
      <c r="J217" s="20"/>
      <c r="K217" s="20"/>
      <c r="L217" s="20"/>
      <c r="M217" s="20"/>
      <c r="N217" s="71"/>
      <c r="O217" s="24"/>
      <c r="P217" s="107" t="e">
        <f>SUM(#REF!)</f>
        <v>#REF!</v>
      </c>
      <c r="Q217" s="13" t="s">
        <v>578</v>
      </c>
    </row>
    <row r="218" spans="1:17" s="9" customFormat="1" ht="30" x14ac:dyDescent="0.25">
      <c r="A218" s="5">
        <v>215</v>
      </c>
      <c r="B218" s="6">
        <v>654321</v>
      </c>
      <c r="C218" s="30" t="s">
        <v>106</v>
      </c>
      <c r="D218" s="11" t="s">
        <v>464</v>
      </c>
      <c r="E218" s="7" t="s">
        <v>107</v>
      </c>
      <c r="F218" s="34" t="s">
        <v>639</v>
      </c>
      <c r="G218" s="37" t="s">
        <v>513</v>
      </c>
      <c r="H218" s="19"/>
      <c r="I218" s="19"/>
      <c r="J218" s="20"/>
      <c r="K218" s="20"/>
      <c r="L218" s="20"/>
      <c r="M218" s="20"/>
      <c r="N218" s="71"/>
      <c r="O218" s="24"/>
      <c r="P218" s="107" t="e">
        <f>SUM(#REF!)</f>
        <v>#REF!</v>
      </c>
      <c r="Q218" s="13" t="s">
        <v>578</v>
      </c>
    </row>
    <row r="219" spans="1:17" s="9" customFormat="1" ht="30" x14ac:dyDescent="0.25">
      <c r="A219" s="5">
        <v>216</v>
      </c>
      <c r="B219" s="6">
        <v>654321</v>
      </c>
      <c r="C219" s="30" t="s">
        <v>106</v>
      </c>
      <c r="D219" s="11" t="s">
        <v>461</v>
      </c>
      <c r="E219" s="7" t="s">
        <v>126</v>
      </c>
      <c r="F219" s="34" t="s">
        <v>170</v>
      </c>
      <c r="G219" s="37" t="s">
        <v>513</v>
      </c>
      <c r="H219" s="19"/>
      <c r="I219" s="19"/>
      <c r="J219" s="20"/>
      <c r="K219" s="20"/>
      <c r="L219" s="20"/>
      <c r="M219" s="20"/>
      <c r="N219" s="71"/>
      <c r="O219" s="24"/>
      <c r="P219" s="107" t="e">
        <f>SUM(#REF!)</f>
        <v>#REF!</v>
      </c>
      <c r="Q219" s="13" t="s">
        <v>578</v>
      </c>
    </row>
    <row r="220" spans="1:17" s="9" customFormat="1" ht="30" x14ac:dyDescent="0.25">
      <c r="A220" s="5">
        <v>217</v>
      </c>
      <c r="B220" s="6">
        <v>654321</v>
      </c>
      <c r="C220" s="30" t="s">
        <v>106</v>
      </c>
      <c r="D220" s="11" t="s">
        <v>461</v>
      </c>
      <c r="E220" s="7" t="s">
        <v>107</v>
      </c>
      <c r="F220" s="34" t="s">
        <v>187</v>
      </c>
      <c r="G220" s="37" t="s">
        <v>513</v>
      </c>
      <c r="H220" s="19"/>
      <c r="I220" s="19"/>
      <c r="J220" s="20"/>
      <c r="K220" s="20"/>
      <c r="L220" s="20"/>
      <c r="M220" s="20"/>
      <c r="N220" s="71"/>
      <c r="O220" s="24"/>
      <c r="P220" s="107" t="e">
        <f>SUM(#REF!)</f>
        <v>#REF!</v>
      </c>
      <c r="Q220" s="13" t="s">
        <v>578</v>
      </c>
    </row>
    <row r="221" spans="1:17" s="9" customFormat="1" ht="30" x14ac:dyDescent="0.25">
      <c r="A221" s="5">
        <v>218</v>
      </c>
      <c r="B221" s="6">
        <v>654321</v>
      </c>
      <c r="C221" s="30" t="s">
        <v>106</v>
      </c>
      <c r="D221" s="11" t="s">
        <v>461</v>
      </c>
      <c r="E221" s="7" t="s">
        <v>121</v>
      </c>
      <c r="F221" s="34" t="s">
        <v>640</v>
      </c>
      <c r="G221" s="37" t="s">
        <v>513</v>
      </c>
      <c r="H221" s="19"/>
      <c r="I221" s="19"/>
      <c r="J221" s="20"/>
      <c r="K221" s="20"/>
      <c r="L221" s="20"/>
      <c r="M221" s="20"/>
      <c r="N221" s="71"/>
      <c r="O221" s="24"/>
      <c r="P221" s="107" t="e">
        <f>SUM(#REF!)</f>
        <v>#REF!</v>
      </c>
      <c r="Q221" s="13" t="s">
        <v>578</v>
      </c>
    </row>
    <row r="222" spans="1:17" s="9" customFormat="1" ht="30" x14ac:dyDescent="0.25">
      <c r="A222" s="5">
        <v>219</v>
      </c>
      <c r="B222" s="6">
        <v>654321</v>
      </c>
      <c r="C222" s="30" t="s">
        <v>106</v>
      </c>
      <c r="D222" s="11" t="s">
        <v>473</v>
      </c>
      <c r="E222" s="7" t="s">
        <v>121</v>
      </c>
      <c r="F222" s="34" t="s">
        <v>150</v>
      </c>
      <c r="G222" s="37" t="s">
        <v>513</v>
      </c>
      <c r="H222" s="19"/>
      <c r="I222" s="19"/>
      <c r="J222" s="20"/>
      <c r="K222" s="20"/>
      <c r="L222" s="20"/>
      <c r="M222" s="20"/>
      <c r="N222" s="71"/>
      <c r="O222" s="24"/>
      <c r="P222" s="107" t="e">
        <f>SUM(#REF!)*5</f>
        <v>#REF!</v>
      </c>
      <c r="Q222" s="13" t="s">
        <v>641</v>
      </c>
    </row>
    <row r="223" spans="1:17" s="9" customFormat="1" ht="30" x14ac:dyDescent="0.25">
      <c r="A223" s="5">
        <v>220</v>
      </c>
      <c r="B223" s="6">
        <v>654321</v>
      </c>
      <c r="C223" s="30" t="s">
        <v>106</v>
      </c>
      <c r="D223" s="11" t="s">
        <v>461</v>
      </c>
      <c r="E223" s="7" t="s">
        <v>121</v>
      </c>
      <c r="F223" s="34" t="s">
        <v>642</v>
      </c>
      <c r="G223" s="37" t="s">
        <v>513</v>
      </c>
      <c r="H223" s="19"/>
      <c r="I223" s="19"/>
      <c r="J223" s="20"/>
      <c r="K223" s="20"/>
      <c r="L223" s="20"/>
      <c r="M223" s="20"/>
      <c r="N223" s="71"/>
      <c r="O223" s="24"/>
      <c r="P223" s="107" t="e">
        <f>SUM(#REF!)/2</f>
        <v>#REF!</v>
      </c>
      <c r="Q223" s="13" t="s">
        <v>643</v>
      </c>
    </row>
    <row r="224" spans="1:17" s="9" customFormat="1" ht="30" x14ac:dyDescent="0.25">
      <c r="A224" s="5">
        <v>221</v>
      </c>
      <c r="B224" s="6">
        <v>654321</v>
      </c>
      <c r="C224" s="30" t="s">
        <v>106</v>
      </c>
      <c r="D224" s="11" t="s">
        <v>461</v>
      </c>
      <c r="E224" s="7" t="s">
        <v>121</v>
      </c>
      <c r="F224" s="34" t="s">
        <v>644</v>
      </c>
      <c r="G224" s="37" t="s">
        <v>513</v>
      </c>
      <c r="H224" s="19"/>
      <c r="I224" s="19"/>
      <c r="J224" s="20"/>
      <c r="K224" s="20"/>
      <c r="L224" s="20"/>
      <c r="M224" s="20"/>
      <c r="N224" s="71"/>
      <c r="O224" s="24"/>
      <c r="P224" s="107" t="e">
        <f>SUM(#REF!)</f>
        <v>#REF!</v>
      </c>
      <c r="Q224" s="13" t="s">
        <v>578</v>
      </c>
    </row>
    <row r="225" spans="1:17" s="9" customFormat="1" ht="30" x14ac:dyDescent="0.25">
      <c r="A225" s="5">
        <v>222</v>
      </c>
      <c r="B225" s="6">
        <v>654321</v>
      </c>
      <c r="C225" s="30" t="s">
        <v>106</v>
      </c>
      <c r="D225" s="11" t="s">
        <v>461</v>
      </c>
      <c r="E225" s="7" t="s">
        <v>121</v>
      </c>
      <c r="F225" s="34" t="s">
        <v>645</v>
      </c>
      <c r="G225" s="37" t="s">
        <v>513</v>
      </c>
      <c r="H225" s="19"/>
      <c r="I225" s="19"/>
      <c r="J225" s="20"/>
      <c r="K225" s="20"/>
      <c r="L225" s="20"/>
      <c r="M225" s="20"/>
      <c r="N225" s="71"/>
      <c r="O225" s="24"/>
      <c r="P225" s="107" t="e">
        <f>SUM(#REF!)</f>
        <v>#REF!</v>
      </c>
      <c r="Q225" s="13" t="s">
        <v>646</v>
      </c>
    </row>
    <row r="226" spans="1:17" s="9" customFormat="1" ht="30" x14ac:dyDescent="0.25">
      <c r="A226" s="5">
        <v>223</v>
      </c>
      <c r="B226" s="6">
        <v>654321</v>
      </c>
      <c r="C226" s="30" t="s">
        <v>106</v>
      </c>
      <c r="D226" s="11" t="s">
        <v>461</v>
      </c>
      <c r="E226" s="7" t="s">
        <v>121</v>
      </c>
      <c r="F226" s="34" t="s">
        <v>171</v>
      </c>
      <c r="G226" s="37" t="s">
        <v>513</v>
      </c>
      <c r="H226" s="19"/>
      <c r="I226" s="19"/>
      <c r="J226" s="20"/>
      <c r="K226" s="20"/>
      <c r="L226" s="20"/>
      <c r="M226" s="20"/>
      <c r="N226" s="71"/>
      <c r="O226" s="24"/>
      <c r="P226" s="107" t="e">
        <f>SUM(#REF!)</f>
        <v>#REF!</v>
      </c>
      <c r="Q226" s="13" t="s">
        <v>578</v>
      </c>
    </row>
    <row r="227" spans="1:17" s="9" customFormat="1" ht="30" x14ac:dyDescent="0.25">
      <c r="A227" s="5">
        <v>224</v>
      </c>
      <c r="B227" s="6">
        <v>654321</v>
      </c>
      <c r="C227" s="30" t="s">
        <v>106</v>
      </c>
      <c r="D227" s="11" t="s">
        <v>461</v>
      </c>
      <c r="E227" s="7" t="s">
        <v>121</v>
      </c>
      <c r="F227" s="34" t="s">
        <v>647</v>
      </c>
      <c r="G227" s="37" t="s">
        <v>513</v>
      </c>
      <c r="H227" s="19"/>
      <c r="I227" s="19"/>
      <c r="J227" s="20"/>
      <c r="K227" s="20"/>
      <c r="L227" s="20"/>
      <c r="M227" s="20"/>
      <c r="N227" s="71"/>
      <c r="O227" s="24"/>
      <c r="P227" s="107" t="e">
        <f t="shared" ref="P227:P232" si="11">IF($P$3&lt;=160,1,IF(AND($P$3&gt;=161,$P$3&lt;=300),2,0))</f>
        <v>#REF!</v>
      </c>
      <c r="Q227" s="76" t="s">
        <v>510</v>
      </c>
    </row>
    <row r="228" spans="1:17" s="9" customFormat="1" ht="30" x14ac:dyDescent="0.25">
      <c r="A228" s="5">
        <v>225</v>
      </c>
      <c r="B228" s="6">
        <v>654321</v>
      </c>
      <c r="C228" s="30" t="s">
        <v>106</v>
      </c>
      <c r="D228" s="11" t="s">
        <v>461</v>
      </c>
      <c r="E228" s="7" t="s">
        <v>121</v>
      </c>
      <c r="F228" s="34" t="s">
        <v>648</v>
      </c>
      <c r="G228" s="37" t="s">
        <v>513</v>
      </c>
      <c r="H228" s="19"/>
      <c r="I228" s="19"/>
      <c r="J228" s="20"/>
      <c r="K228" s="20"/>
      <c r="L228" s="20"/>
      <c r="M228" s="20"/>
      <c r="N228" s="71"/>
      <c r="O228" s="24"/>
      <c r="P228" s="107" t="e">
        <f t="shared" si="11"/>
        <v>#REF!</v>
      </c>
      <c r="Q228" s="76" t="s">
        <v>510</v>
      </c>
    </row>
    <row r="229" spans="1:17" s="9" customFormat="1" ht="30" x14ac:dyDescent="0.25">
      <c r="A229" s="5">
        <v>226</v>
      </c>
      <c r="B229" s="6">
        <v>654321</v>
      </c>
      <c r="C229" s="30" t="s">
        <v>106</v>
      </c>
      <c r="D229" s="11" t="s">
        <v>461</v>
      </c>
      <c r="E229" s="7" t="s">
        <v>155</v>
      </c>
      <c r="F229" s="34" t="s">
        <v>131</v>
      </c>
      <c r="G229" s="37" t="s">
        <v>513</v>
      </c>
      <c r="H229" s="19"/>
      <c r="I229" s="19"/>
      <c r="J229" s="20"/>
      <c r="K229" s="20"/>
      <c r="L229" s="20"/>
      <c r="M229" s="20"/>
      <c r="N229" s="71"/>
      <c r="O229" s="24"/>
      <c r="P229" s="107" t="e">
        <f t="shared" si="11"/>
        <v>#REF!</v>
      </c>
      <c r="Q229" s="76" t="s">
        <v>510</v>
      </c>
    </row>
    <row r="230" spans="1:17" s="9" customFormat="1" ht="30" x14ac:dyDescent="0.25">
      <c r="A230" s="5">
        <v>227</v>
      </c>
      <c r="B230" s="6">
        <v>654321</v>
      </c>
      <c r="C230" s="30" t="s">
        <v>106</v>
      </c>
      <c r="D230" s="11" t="s">
        <v>461</v>
      </c>
      <c r="E230" s="7" t="s">
        <v>155</v>
      </c>
      <c r="F230" s="34" t="s">
        <v>649</v>
      </c>
      <c r="G230" s="37" t="s">
        <v>513</v>
      </c>
      <c r="H230" s="19"/>
      <c r="I230" s="19"/>
      <c r="J230" s="20"/>
      <c r="K230" s="20"/>
      <c r="L230" s="20"/>
      <c r="M230" s="20"/>
      <c r="N230" s="71"/>
      <c r="O230" s="24"/>
      <c r="P230" s="107" t="e">
        <f t="shared" si="11"/>
        <v>#REF!</v>
      </c>
      <c r="Q230" s="76" t="s">
        <v>510</v>
      </c>
    </row>
    <row r="231" spans="1:17" s="9" customFormat="1" ht="30" x14ac:dyDescent="0.25">
      <c r="A231" s="5">
        <v>228</v>
      </c>
      <c r="B231" s="6">
        <v>654321</v>
      </c>
      <c r="C231" s="30" t="s">
        <v>106</v>
      </c>
      <c r="D231" s="11" t="s">
        <v>461</v>
      </c>
      <c r="E231" s="7" t="s">
        <v>155</v>
      </c>
      <c r="F231" s="34" t="s">
        <v>650</v>
      </c>
      <c r="G231" s="37" t="s">
        <v>513</v>
      </c>
      <c r="H231" s="19"/>
      <c r="I231" s="19"/>
      <c r="J231" s="20"/>
      <c r="K231" s="20"/>
      <c r="L231" s="20"/>
      <c r="M231" s="20"/>
      <c r="N231" s="71"/>
      <c r="O231" s="24"/>
      <c r="P231" s="107" t="e">
        <f t="shared" si="11"/>
        <v>#REF!</v>
      </c>
      <c r="Q231" s="76" t="s">
        <v>510</v>
      </c>
    </row>
    <row r="232" spans="1:17" s="9" customFormat="1" ht="30" x14ac:dyDescent="0.25">
      <c r="A232" s="5">
        <v>229</v>
      </c>
      <c r="B232" s="6">
        <v>654321</v>
      </c>
      <c r="C232" s="30" t="s">
        <v>106</v>
      </c>
      <c r="D232" s="11" t="s">
        <v>461</v>
      </c>
      <c r="E232" s="7" t="s">
        <v>126</v>
      </c>
      <c r="F232" s="34" t="s">
        <v>134</v>
      </c>
      <c r="G232" s="37" t="s">
        <v>513</v>
      </c>
      <c r="H232" s="19"/>
      <c r="I232" s="19"/>
      <c r="J232" s="20"/>
      <c r="K232" s="20"/>
      <c r="L232" s="20"/>
      <c r="M232" s="20"/>
      <c r="N232" s="71"/>
      <c r="O232" s="24"/>
      <c r="P232" s="107" t="e">
        <f t="shared" si="11"/>
        <v>#REF!</v>
      </c>
      <c r="Q232" s="76" t="s">
        <v>510</v>
      </c>
    </row>
    <row r="233" spans="1:17" s="9" customFormat="1" ht="30" x14ac:dyDescent="0.25">
      <c r="A233" s="5">
        <v>230</v>
      </c>
      <c r="B233" s="6">
        <v>654321</v>
      </c>
      <c r="C233" s="30" t="s">
        <v>106</v>
      </c>
      <c r="D233" s="11" t="s">
        <v>461</v>
      </c>
      <c r="E233" s="7" t="s">
        <v>126</v>
      </c>
      <c r="F233" s="34" t="s">
        <v>651</v>
      </c>
      <c r="G233" s="37" t="s">
        <v>513</v>
      </c>
      <c r="H233" s="19"/>
      <c r="I233" s="19"/>
      <c r="J233" s="20"/>
      <c r="K233" s="20"/>
      <c r="L233" s="20"/>
      <c r="M233" s="20"/>
      <c r="N233" s="71"/>
      <c r="O233" s="24"/>
      <c r="P233" s="107">
        <v>1</v>
      </c>
      <c r="Q233" s="13" t="s">
        <v>573</v>
      </c>
    </row>
    <row r="234" spans="1:17" ht="30" x14ac:dyDescent="0.25">
      <c r="A234" s="5">
        <v>231</v>
      </c>
      <c r="B234" s="6">
        <v>654321</v>
      </c>
      <c r="C234" s="30" t="s">
        <v>106</v>
      </c>
      <c r="D234" s="11" t="s">
        <v>461</v>
      </c>
      <c r="E234" s="7" t="s">
        <v>489</v>
      </c>
      <c r="F234" s="81" t="s">
        <v>652</v>
      </c>
      <c r="G234" s="37" t="s">
        <v>513</v>
      </c>
      <c r="H234" s="19"/>
      <c r="I234" s="19"/>
      <c r="J234" s="20"/>
      <c r="K234" s="20"/>
      <c r="L234" s="20"/>
      <c r="M234" s="20"/>
      <c r="N234" s="71"/>
      <c r="O234" s="24"/>
      <c r="P234" s="108">
        <v>1</v>
      </c>
      <c r="Q234" s="13" t="s">
        <v>573</v>
      </c>
    </row>
    <row r="235" spans="1:17" ht="30" x14ac:dyDescent="0.25">
      <c r="A235" s="5">
        <v>232</v>
      </c>
      <c r="B235" s="6">
        <v>654321</v>
      </c>
      <c r="C235" s="30" t="s">
        <v>106</v>
      </c>
      <c r="D235" s="11" t="s">
        <v>461</v>
      </c>
      <c r="E235" s="7" t="s">
        <v>489</v>
      </c>
      <c r="F235" s="80" t="s">
        <v>653</v>
      </c>
      <c r="G235" s="37" t="s">
        <v>513</v>
      </c>
      <c r="H235" s="19"/>
      <c r="I235" s="19"/>
      <c r="J235" s="20"/>
      <c r="K235" s="20"/>
      <c r="L235" s="20"/>
      <c r="M235" s="20"/>
      <c r="N235" s="71"/>
      <c r="O235" s="24"/>
      <c r="P235" s="108">
        <v>1</v>
      </c>
      <c r="Q235" s="13" t="s">
        <v>573</v>
      </c>
    </row>
    <row r="236" spans="1:17" ht="30" x14ac:dyDescent="0.25">
      <c r="A236" s="5">
        <v>233</v>
      </c>
      <c r="B236" s="6">
        <v>654321</v>
      </c>
      <c r="C236" s="30" t="s">
        <v>106</v>
      </c>
      <c r="D236" s="11" t="s">
        <v>461</v>
      </c>
      <c r="E236" s="7" t="s">
        <v>489</v>
      </c>
      <c r="F236" s="80" t="s">
        <v>654</v>
      </c>
      <c r="G236" s="37" t="s">
        <v>513</v>
      </c>
      <c r="H236" s="19"/>
      <c r="I236" s="19"/>
      <c r="J236" s="20"/>
      <c r="K236" s="20"/>
      <c r="L236" s="20"/>
      <c r="M236" s="20"/>
      <c r="N236" s="71"/>
      <c r="O236" s="24"/>
      <c r="P236" s="108" t="e">
        <f>SUM(#REF!)*2</f>
        <v>#REF!</v>
      </c>
      <c r="Q236" s="13" t="s">
        <v>655</v>
      </c>
    </row>
    <row r="237" spans="1:17" ht="30" x14ac:dyDescent="0.25">
      <c r="A237" s="5">
        <v>234</v>
      </c>
      <c r="B237" s="6">
        <v>654321</v>
      </c>
      <c r="C237" s="30" t="s">
        <v>106</v>
      </c>
      <c r="D237" s="11" t="s">
        <v>461</v>
      </c>
      <c r="E237" s="7" t="s">
        <v>489</v>
      </c>
      <c r="F237" s="80" t="s">
        <v>656</v>
      </c>
      <c r="G237" s="37" t="s">
        <v>513</v>
      </c>
      <c r="H237" s="19"/>
      <c r="I237" s="19"/>
      <c r="J237" s="20"/>
      <c r="K237" s="20"/>
      <c r="L237" s="20"/>
      <c r="M237" s="20"/>
      <c r="N237" s="71"/>
      <c r="O237" s="24"/>
      <c r="P237" s="108" t="e">
        <f>SUM(#REF!)*2</f>
        <v>#REF!</v>
      </c>
      <c r="Q237" s="13" t="s">
        <v>655</v>
      </c>
    </row>
    <row r="238" spans="1:17" ht="30" x14ac:dyDescent="0.25">
      <c r="A238" s="5">
        <v>235</v>
      </c>
      <c r="B238" s="6">
        <v>654321</v>
      </c>
      <c r="C238" s="30" t="s">
        <v>106</v>
      </c>
      <c r="D238" s="11" t="s">
        <v>461</v>
      </c>
      <c r="E238" s="7" t="s">
        <v>489</v>
      </c>
      <c r="F238" s="80" t="s">
        <v>657</v>
      </c>
      <c r="G238" s="37" t="s">
        <v>513</v>
      </c>
      <c r="H238" s="19"/>
      <c r="I238" s="19"/>
      <c r="J238" s="20"/>
      <c r="K238" s="20"/>
      <c r="L238" s="20"/>
      <c r="M238" s="20"/>
      <c r="N238" s="71"/>
      <c r="O238" s="24"/>
      <c r="P238" s="108" t="e">
        <f>SUM(#REF!)*2</f>
        <v>#REF!</v>
      </c>
      <c r="Q238" s="13" t="s">
        <v>655</v>
      </c>
    </row>
    <row r="239" spans="1:17" ht="30" x14ac:dyDescent="0.25">
      <c r="A239" s="5">
        <v>236</v>
      </c>
      <c r="B239" s="6">
        <v>654321</v>
      </c>
      <c r="C239" s="30" t="s">
        <v>106</v>
      </c>
      <c r="D239" s="11" t="s">
        <v>461</v>
      </c>
      <c r="E239" s="7" t="s">
        <v>489</v>
      </c>
      <c r="F239" s="80" t="s">
        <v>658</v>
      </c>
      <c r="G239" s="37" t="s">
        <v>513</v>
      </c>
      <c r="H239" s="19"/>
      <c r="I239" s="19"/>
      <c r="J239" s="20"/>
      <c r="K239" s="20"/>
      <c r="L239" s="20"/>
      <c r="M239" s="20"/>
      <c r="N239" s="71"/>
      <c r="O239" s="24"/>
      <c r="P239" s="108" t="e">
        <f>SUM(#REF!)</f>
        <v>#REF!</v>
      </c>
      <c r="Q239" s="13" t="s">
        <v>646</v>
      </c>
    </row>
    <row r="240" spans="1:17" ht="30" x14ac:dyDescent="0.25">
      <c r="A240" s="5">
        <v>237</v>
      </c>
      <c r="B240" s="6">
        <v>654321</v>
      </c>
      <c r="C240" s="30" t="s">
        <v>106</v>
      </c>
      <c r="D240" s="11" t="s">
        <v>461</v>
      </c>
      <c r="E240" s="7" t="s">
        <v>489</v>
      </c>
      <c r="F240" s="80" t="s">
        <v>659</v>
      </c>
      <c r="G240" s="37" t="s">
        <v>513</v>
      </c>
      <c r="H240" s="19"/>
      <c r="I240" s="19"/>
      <c r="J240" s="20"/>
      <c r="K240" s="20"/>
      <c r="L240" s="20"/>
      <c r="M240" s="20"/>
      <c r="N240" s="71"/>
      <c r="O240" s="24"/>
      <c r="P240" s="108" t="e">
        <f>SUM(#REF!)</f>
        <v>#REF!</v>
      </c>
      <c r="Q240" s="13" t="s">
        <v>646</v>
      </c>
    </row>
    <row r="241" spans="1:17" ht="30" x14ac:dyDescent="0.25">
      <c r="A241" s="5">
        <v>238</v>
      </c>
      <c r="B241" s="6">
        <v>654321</v>
      </c>
      <c r="C241" s="30" t="s">
        <v>106</v>
      </c>
      <c r="D241" s="11" t="s">
        <v>461</v>
      </c>
      <c r="E241" s="7" t="s">
        <v>489</v>
      </c>
      <c r="F241" s="80" t="s">
        <v>660</v>
      </c>
      <c r="G241" s="37" t="s">
        <v>513</v>
      </c>
      <c r="H241" s="19"/>
      <c r="I241" s="19"/>
      <c r="J241" s="20"/>
      <c r="K241" s="20"/>
      <c r="L241" s="20"/>
      <c r="M241" s="20"/>
      <c r="N241" s="71"/>
      <c r="O241" s="24"/>
      <c r="P241" s="108" t="e">
        <f>SUM(#REF!)</f>
        <v>#REF!</v>
      </c>
      <c r="Q241" s="13" t="s">
        <v>646</v>
      </c>
    </row>
    <row r="242" spans="1:17" ht="30" x14ac:dyDescent="0.25">
      <c r="A242" s="5">
        <v>239</v>
      </c>
      <c r="B242" s="6">
        <v>654321</v>
      </c>
      <c r="C242" s="30" t="s">
        <v>106</v>
      </c>
      <c r="D242" s="11" t="s">
        <v>461</v>
      </c>
      <c r="E242" s="7" t="s">
        <v>489</v>
      </c>
      <c r="F242" s="80" t="s">
        <v>661</v>
      </c>
      <c r="G242" s="37" t="s">
        <v>513</v>
      </c>
      <c r="H242" s="19"/>
      <c r="I242" s="19"/>
      <c r="J242" s="20"/>
      <c r="K242" s="20"/>
      <c r="L242" s="20"/>
      <c r="M242" s="20"/>
      <c r="N242" s="71"/>
      <c r="O242" s="24"/>
      <c r="P242" s="108" t="e">
        <f>SUM(#REF!)</f>
        <v>#REF!</v>
      </c>
      <c r="Q242" s="13" t="s">
        <v>646</v>
      </c>
    </row>
    <row r="243" spans="1:17" ht="30" x14ac:dyDescent="0.25">
      <c r="A243" s="5">
        <v>240</v>
      </c>
      <c r="B243" s="6">
        <v>654321</v>
      </c>
      <c r="C243" s="30" t="s">
        <v>106</v>
      </c>
      <c r="D243" s="11" t="s">
        <v>461</v>
      </c>
      <c r="E243" s="7" t="s">
        <v>489</v>
      </c>
      <c r="F243" s="80" t="s">
        <v>662</v>
      </c>
      <c r="G243" s="37" t="s">
        <v>513</v>
      </c>
      <c r="H243" s="19"/>
      <c r="I243" s="19"/>
      <c r="J243" s="20"/>
      <c r="K243" s="20"/>
      <c r="L243" s="20"/>
      <c r="M243" s="20"/>
      <c r="N243" s="71"/>
      <c r="O243" s="24"/>
      <c r="P243" s="108" t="e">
        <f>SUM(#REF!)</f>
        <v>#REF!</v>
      </c>
      <c r="Q243" s="13" t="s">
        <v>646</v>
      </c>
    </row>
    <row r="244" spans="1:17" ht="30" x14ac:dyDescent="0.25">
      <c r="A244" s="5">
        <v>241</v>
      </c>
      <c r="B244" s="6">
        <v>654321</v>
      </c>
      <c r="C244" s="30" t="s">
        <v>106</v>
      </c>
      <c r="D244" s="11" t="s">
        <v>461</v>
      </c>
      <c r="E244" s="7" t="s">
        <v>489</v>
      </c>
      <c r="F244" s="80" t="s">
        <v>663</v>
      </c>
      <c r="G244" s="37" t="s">
        <v>513</v>
      </c>
      <c r="H244" s="19"/>
      <c r="I244" s="19"/>
      <c r="J244" s="20"/>
      <c r="K244" s="20"/>
      <c r="L244" s="20"/>
      <c r="M244" s="20"/>
      <c r="N244" s="71"/>
      <c r="O244" s="24"/>
      <c r="P244" s="108" t="e">
        <f>SUM(#REF!)</f>
        <v>#REF!</v>
      </c>
      <c r="Q244" s="13" t="s">
        <v>646</v>
      </c>
    </row>
    <row r="245" spans="1:17" s="9" customFormat="1" ht="60" x14ac:dyDescent="0.25">
      <c r="A245" s="5">
        <v>1</v>
      </c>
      <c r="B245" s="6">
        <v>654321</v>
      </c>
      <c r="C245" s="30" t="s">
        <v>22</v>
      </c>
      <c r="D245" s="11" t="s">
        <v>23</v>
      </c>
      <c r="E245" s="11" t="s">
        <v>28</v>
      </c>
      <c r="F245" s="34" t="s">
        <v>29</v>
      </c>
      <c r="G245" s="78" t="s">
        <v>666</v>
      </c>
      <c r="H245" s="18"/>
      <c r="I245" s="18"/>
      <c r="J245" s="18"/>
      <c r="K245" s="18"/>
      <c r="L245" s="18"/>
      <c r="M245" s="18"/>
      <c r="N245" s="26"/>
      <c r="O245" s="24"/>
      <c r="P245" s="107">
        <f>N245</f>
        <v>0</v>
      </c>
      <c r="Q245" s="13" t="s">
        <v>667</v>
      </c>
    </row>
    <row r="246" spans="1:17" s="9" customFormat="1" ht="45" x14ac:dyDescent="0.25">
      <c r="A246" s="5">
        <v>2</v>
      </c>
      <c r="B246" s="6">
        <v>654321</v>
      </c>
      <c r="C246" s="30" t="s">
        <v>22</v>
      </c>
      <c r="D246" s="11" t="s">
        <v>23</v>
      </c>
      <c r="E246" s="11" t="s">
        <v>28</v>
      </c>
      <c r="F246" s="34" t="s">
        <v>332</v>
      </c>
      <c r="G246" s="78" t="s">
        <v>666</v>
      </c>
      <c r="H246" s="18"/>
      <c r="I246" s="18"/>
      <c r="J246" s="18"/>
      <c r="K246" s="18"/>
      <c r="L246" s="18"/>
      <c r="M246" s="18"/>
      <c r="N246" s="26" t="e">
        <f>IF($P$3&lt;=160,1,IF(AND($P$3&gt;=161,$P$3&lt;=300),2))</f>
        <v>#REF!</v>
      </c>
      <c r="O246" s="24"/>
      <c r="P246" s="107" t="e">
        <f>N246</f>
        <v>#REF!</v>
      </c>
      <c r="Q246" s="13" t="s">
        <v>668</v>
      </c>
    </row>
    <row r="247" spans="1:17" s="9" customFormat="1" ht="30" x14ac:dyDescent="0.25">
      <c r="A247" s="5">
        <v>1</v>
      </c>
      <c r="B247" s="6">
        <v>654321</v>
      </c>
      <c r="C247" s="30" t="s">
        <v>16</v>
      </c>
      <c r="D247" s="7" t="s">
        <v>17</v>
      </c>
      <c r="E247" s="7" t="s">
        <v>18</v>
      </c>
      <c r="F247" s="34" t="s">
        <v>383</v>
      </c>
      <c r="G247" s="38" t="s">
        <v>514</v>
      </c>
      <c r="H247" s="5"/>
      <c r="I247" s="5"/>
      <c r="J247" s="5"/>
      <c r="K247" s="5"/>
      <c r="L247" s="5"/>
      <c r="M247" s="5"/>
      <c r="N247" s="20" t="e">
        <f>IF($P$3&lt;=100,1,IF(AND($P$3&gt;=101,$P$3&lt;=200),2,IF(AND($P$3&gt;=201,$P$3&lt;=300),3,0)))</f>
        <v>#REF!</v>
      </c>
      <c r="O247" s="24" t="e">
        <f t="shared" ref="O247:O250" si="12">N247</f>
        <v>#REF!</v>
      </c>
      <c r="P247" s="107" t="e">
        <f>ROUND(O247,0)</f>
        <v>#REF!</v>
      </c>
      <c r="Q247" s="13" t="s">
        <v>509</v>
      </c>
    </row>
    <row r="248" spans="1:17" s="9" customFormat="1" ht="30" x14ac:dyDescent="0.25">
      <c r="A248" s="5">
        <v>2</v>
      </c>
      <c r="B248" s="6">
        <v>654321</v>
      </c>
      <c r="C248" s="30" t="s">
        <v>16</v>
      </c>
      <c r="D248" s="7" t="s">
        <v>17</v>
      </c>
      <c r="E248" s="7" t="s">
        <v>18</v>
      </c>
      <c r="F248" s="34" t="s">
        <v>19</v>
      </c>
      <c r="G248" s="38" t="s">
        <v>514</v>
      </c>
      <c r="H248" s="5"/>
      <c r="I248" s="5"/>
      <c r="J248" s="5"/>
      <c r="K248" s="5"/>
      <c r="L248" s="5"/>
      <c r="M248" s="5"/>
      <c r="N248" s="20" t="e">
        <f>IF($P$3&lt;=100,1,IF(AND($P$3&gt;=101,$P$3&lt;=200),2,IF(AND($P$3&gt;=201,$P$3&lt;=300),3,0)))</f>
        <v>#REF!</v>
      </c>
      <c r="O248" s="24" t="e">
        <f t="shared" si="12"/>
        <v>#REF!</v>
      </c>
      <c r="P248" s="107" t="e">
        <f>ROUND(O248,0)</f>
        <v>#REF!</v>
      </c>
      <c r="Q248" s="13" t="s">
        <v>509</v>
      </c>
    </row>
    <row r="249" spans="1:17" s="9" customFormat="1" ht="30" x14ac:dyDescent="0.25">
      <c r="A249" s="5">
        <v>3</v>
      </c>
      <c r="B249" s="6">
        <v>654321</v>
      </c>
      <c r="C249" s="30" t="s">
        <v>16</v>
      </c>
      <c r="D249" s="7" t="s">
        <v>20</v>
      </c>
      <c r="E249" s="7" t="s">
        <v>18</v>
      </c>
      <c r="F249" s="34" t="s">
        <v>506</v>
      </c>
      <c r="G249" s="38" t="s">
        <v>514</v>
      </c>
      <c r="H249" s="5"/>
      <c r="I249" s="5"/>
      <c r="J249" s="5"/>
      <c r="K249" s="5"/>
      <c r="L249" s="5"/>
      <c r="M249" s="5"/>
      <c r="N249" s="20" t="e">
        <f>IF($P$3&lt;=160,1,IF(AND($P$3&gt;=161,$P$3&lt;=300),2,0))</f>
        <v>#REF!</v>
      </c>
      <c r="O249" s="24" t="e">
        <f t="shared" si="12"/>
        <v>#REF!</v>
      </c>
      <c r="P249" s="107" t="e">
        <f>ROUND(O249,0)</f>
        <v>#REF!</v>
      </c>
      <c r="Q249" s="13" t="s">
        <v>510</v>
      </c>
    </row>
    <row r="250" spans="1:17" s="9" customFormat="1" ht="30" x14ac:dyDescent="0.25">
      <c r="A250" s="5">
        <v>4</v>
      </c>
      <c r="B250" s="6">
        <v>654321</v>
      </c>
      <c r="C250" s="30" t="s">
        <v>16</v>
      </c>
      <c r="D250" s="7" t="s">
        <v>20</v>
      </c>
      <c r="E250" s="7" t="s">
        <v>18</v>
      </c>
      <c r="F250" s="79" t="s">
        <v>446</v>
      </c>
      <c r="G250" s="38" t="s">
        <v>514</v>
      </c>
      <c r="H250" s="5"/>
      <c r="I250" s="5"/>
      <c r="J250" s="5"/>
      <c r="K250" s="5"/>
      <c r="L250" s="5"/>
      <c r="M250" s="5"/>
      <c r="N250" s="20" t="e">
        <f>IF($P$3&lt;=160,1,IF(AND($P$3&gt;=161,$P$3&lt;=300),2,0))</f>
        <v>#REF!</v>
      </c>
      <c r="O250" s="24" t="e">
        <f t="shared" si="12"/>
        <v>#REF!</v>
      </c>
      <c r="P250" s="107" t="e">
        <f>N250</f>
        <v>#REF!</v>
      </c>
      <c r="Q250" s="13" t="s">
        <v>510</v>
      </c>
    </row>
    <row r="251" spans="1:17" s="9" customFormat="1" ht="30" x14ac:dyDescent="0.25">
      <c r="A251" s="5">
        <v>5</v>
      </c>
      <c r="B251" s="6">
        <v>654321</v>
      </c>
      <c r="C251" s="30" t="s">
        <v>16</v>
      </c>
      <c r="D251" s="7" t="s">
        <v>20</v>
      </c>
      <c r="E251" s="7" t="s">
        <v>18</v>
      </c>
      <c r="F251" s="34" t="s">
        <v>511</v>
      </c>
      <c r="G251" s="38" t="s">
        <v>514</v>
      </c>
      <c r="H251" s="5"/>
      <c r="I251" s="5"/>
      <c r="J251" s="5"/>
      <c r="K251" s="5"/>
      <c r="L251" s="5"/>
      <c r="M251" s="5"/>
      <c r="N251" s="20" t="e">
        <f>IF($P$3&lt;=100,1,IF(AND($P$3&gt;=101,$P$3&lt;=200),2,IF(AND($P$3&gt;=201,$P$3&lt;=300),3,0)))</f>
        <v>#REF!</v>
      </c>
      <c r="O251" s="24" t="e">
        <f>N251</f>
        <v>#REF!</v>
      </c>
      <c r="P251" s="107" t="e">
        <f t="shared" ref="P251:P283" si="13">ROUND(O251,0)</f>
        <v>#REF!</v>
      </c>
      <c r="Q251" s="13" t="s">
        <v>510</v>
      </c>
    </row>
    <row r="252" spans="1:17" s="9" customFormat="1" ht="30" x14ac:dyDescent="0.25">
      <c r="A252" s="5">
        <v>8</v>
      </c>
      <c r="B252" s="6">
        <v>654321</v>
      </c>
      <c r="C252" s="30" t="s">
        <v>16</v>
      </c>
      <c r="D252" s="7" t="s">
        <v>21</v>
      </c>
      <c r="E252" s="7" t="s">
        <v>18</v>
      </c>
      <c r="F252" s="34" t="s">
        <v>330</v>
      </c>
      <c r="G252" s="38" t="s">
        <v>514</v>
      </c>
      <c r="H252" s="5"/>
      <c r="I252" s="5"/>
      <c r="J252" s="5"/>
      <c r="K252" s="5"/>
      <c r="L252" s="5"/>
      <c r="M252" s="5"/>
      <c r="N252" s="20" t="e">
        <f>P241/20</f>
        <v>#REF!</v>
      </c>
      <c r="O252" s="24" t="e">
        <f>IF(N252&gt;=1,(N252*1),(((1-N252)+N252)))</f>
        <v>#REF!</v>
      </c>
      <c r="P252" s="107" t="e">
        <f t="shared" si="13"/>
        <v>#REF!</v>
      </c>
      <c r="Q252" s="13" t="s">
        <v>213</v>
      </c>
    </row>
    <row r="253" spans="1:17" s="9" customFormat="1" ht="30" x14ac:dyDescent="0.25">
      <c r="A253" s="5">
        <v>6</v>
      </c>
      <c r="B253" s="6">
        <v>654321</v>
      </c>
      <c r="C253" s="30" t="s">
        <v>16</v>
      </c>
      <c r="D253" s="7" t="s">
        <v>21</v>
      </c>
      <c r="E253" s="7" t="s">
        <v>18</v>
      </c>
      <c r="F253" s="81" t="s">
        <v>396</v>
      </c>
      <c r="G253" s="38" t="s">
        <v>514</v>
      </c>
      <c r="H253" s="5"/>
      <c r="I253" s="5"/>
      <c r="J253" s="5"/>
      <c r="K253" s="5"/>
      <c r="L253" s="5"/>
      <c r="M253" s="5"/>
      <c r="N253" s="20" t="e">
        <f>#REF!</f>
        <v>#REF!</v>
      </c>
      <c r="O253" s="24" t="e">
        <f>N253</f>
        <v>#REF!</v>
      </c>
      <c r="P253" s="107" t="e">
        <f t="shared" si="13"/>
        <v>#REF!</v>
      </c>
      <c r="Q253" s="13" t="s">
        <v>204</v>
      </c>
    </row>
    <row r="254" spans="1:17" s="9" customFormat="1" ht="30" x14ac:dyDescent="0.25">
      <c r="A254" s="5">
        <v>9</v>
      </c>
      <c r="B254" s="6">
        <v>654321</v>
      </c>
      <c r="C254" s="30" t="s">
        <v>16</v>
      </c>
      <c r="D254" s="7" t="s">
        <v>21</v>
      </c>
      <c r="E254" s="7" t="s">
        <v>18</v>
      </c>
      <c r="F254" s="34" t="s">
        <v>331</v>
      </c>
      <c r="G254" s="38" t="s">
        <v>514</v>
      </c>
      <c r="H254" s="5"/>
      <c r="I254" s="5"/>
      <c r="J254" s="5"/>
      <c r="K254" s="5"/>
      <c r="L254" s="5"/>
      <c r="M254" s="5"/>
      <c r="N254" s="20">
        <v>1</v>
      </c>
      <c r="O254" s="24">
        <f>N254</f>
        <v>1</v>
      </c>
      <c r="P254" s="107">
        <f t="shared" si="13"/>
        <v>1</v>
      </c>
      <c r="Q254" s="13" t="s">
        <v>125</v>
      </c>
    </row>
    <row r="255" spans="1:17" s="9" customFormat="1" ht="30" x14ac:dyDescent="0.25">
      <c r="A255" s="5">
        <v>7</v>
      </c>
      <c r="B255" s="6">
        <v>654321</v>
      </c>
      <c r="C255" s="30" t="s">
        <v>16</v>
      </c>
      <c r="D255" s="7" t="s">
        <v>21</v>
      </c>
      <c r="E255" s="7" t="s">
        <v>18</v>
      </c>
      <c r="F255" s="34" t="s">
        <v>329</v>
      </c>
      <c r="G255" s="38" t="s">
        <v>514</v>
      </c>
      <c r="H255" s="5"/>
      <c r="I255" s="5"/>
      <c r="J255" s="5"/>
      <c r="K255" s="5"/>
      <c r="L255" s="5"/>
      <c r="M255" s="5"/>
      <c r="N255" s="20" t="e">
        <f>#REF!*P241</f>
        <v>#REF!</v>
      </c>
      <c r="O255" s="24" t="e">
        <f>IF(N255&gt;=1,(N255*1),(((1-N255)+N255)))</f>
        <v>#REF!</v>
      </c>
      <c r="P255" s="107" t="e">
        <f t="shared" si="13"/>
        <v>#REF!</v>
      </c>
      <c r="Q255" s="13" t="s">
        <v>211</v>
      </c>
    </row>
    <row r="256" spans="1:17" s="9" customFormat="1" ht="30" x14ac:dyDescent="0.25">
      <c r="A256" s="5">
        <v>10</v>
      </c>
      <c r="B256" s="6">
        <v>654321</v>
      </c>
      <c r="C256" s="30" t="s">
        <v>22</v>
      </c>
      <c r="D256" s="11" t="s">
        <v>23</v>
      </c>
      <c r="E256" s="11" t="s">
        <v>24</v>
      </c>
      <c r="F256" s="34" t="s">
        <v>25</v>
      </c>
      <c r="G256" s="38" t="s">
        <v>514</v>
      </c>
      <c r="H256" s="18"/>
      <c r="I256" s="18"/>
      <c r="J256" s="18"/>
      <c r="K256" s="18"/>
      <c r="L256" s="18"/>
      <c r="M256" s="18"/>
      <c r="N256" s="26" t="e">
        <f>#REF!*P241</f>
        <v>#REF!</v>
      </c>
      <c r="O256" s="24" t="e">
        <f>IF(N256&gt;=1,((1-N256)+N256),(N256*0))</f>
        <v>#REF!</v>
      </c>
      <c r="P256" s="107" t="e">
        <f t="shared" si="13"/>
        <v>#REF!</v>
      </c>
      <c r="Q256" s="13" t="s">
        <v>494</v>
      </c>
    </row>
    <row r="257" spans="1:17" s="9" customFormat="1" ht="30" x14ac:dyDescent="0.25">
      <c r="A257" s="5">
        <v>11</v>
      </c>
      <c r="B257" s="6">
        <v>654321</v>
      </c>
      <c r="C257" s="30" t="s">
        <v>22</v>
      </c>
      <c r="D257" s="11" t="s">
        <v>23</v>
      </c>
      <c r="E257" s="11" t="s">
        <v>24</v>
      </c>
      <c r="F257" s="34" t="s">
        <v>212</v>
      </c>
      <c r="G257" s="38" t="s">
        <v>514</v>
      </c>
      <c r="H257" s="18"/>
      <c r="I257" s="18"/>
      <c r="J257" s="18"/>
      <c r="K257" s="18"/>
      <c r="L257" s="18"/>
      <c r="M257" s="18"/>
      <c r="N257" s="26" t="e">
        <f>#REF!*P241</f>
        <v>#REF!</v>
      </c>
      <c r="O257" s="24" t="e">
        <f>IF(N257&gt;=1,(N257*0),((1-N257)+N257))</f>
        <v>#REF!</v>
      </c>
      <c r="P257" s="107" t="e">
        <f t="shared" si="13"/>
        <v>#REF!</v>
      </c>
      <c r="Q257" s="13" t="s">
        <v>495</v>
      </c>
    </row>
    <row r="258" spans="1:17" s="9" customFormat="1" ht="30" x14ac:dyDescent="0.25">
      <c r="A258" s="5">
        <v>12</v>
      </c>
      <c r="B258" s="6">
        <v>654321</v>
      </c>
      <c r="C258" s="30" t="s">
        <v>22</v>
      </c>
      <c r="D258" s="11" t="s">
        <v>23</v>
      </c>
      <c r="E258" s="11" t="s">
        <v>24</v>
      </c>
      <c r="F258" s="34" t="s">
        <v>26</v>
      </c>
      <c r="G258" s="38" t="s">
        <v>514</v>
      </c>
      <c r="H258" s="18"/>
      <c r="I258" s="18"/>
      <c r="J258" s="18"/>
      <c r="K258" s="18"/>
      <c r="L258" s="18"/>
      <c r="M258" s="18"/>
      <c r="N258" s="26">
        <v>1</v>
      </c>
      <c r="O258" s="24">
        <f>N258</f>
        <v>1</v>
      </c>
      <c r="P258" s="107">
        <f t="shared" si="13"/>
        <v>1</v>
      </c>
      <c r="Q258" s="13" t="s">
        <v>494</v>
      </c>
    </row>
    <row r="259" spans="1:17" s="9" customFormat="1" ht="30" x14ac:dyDescent="0.25">
      <c r="A259" s="5">
        <v>13</v>
      </c>
      <c r="B259" s="6">
        <v>654321</v>
      </c>
      <c r="C259" s="30" t="s">
        <v>22</v>
      </c>
      <c r="D259" s="11" t="s">
        <v>23</v>
      </c>
      <c r="E259" s="11" t="s">
        <v>27</v>
      </c>
      <c r="F259" s="79" t="s">
        <v>328</v>
      </c>
      <c r="G259" s="38" t="s">
        <v>514</v>
      </c>
      <c r="H259" s="18"/>
      <c r="I259" s="18"/>
      <c r="J259" s="18"/>
      <c r="K259" s="18"/>
      <c r="L259" s="18"/>
      <c r="M259" s="18"/>
      <c r="N259" s="26" t="e">
        <f>#REF!*P241</f>
        <v>#REF!</v>
      </c>
      <c r="O259" s="24" t="e">
        <f>IF(N259&gt;=1,((2-N259)+N259),(N259*0))</f>
        <v>#REF!</v>
      </c>
      <c r="P259" s="107" t="e">
        <f t="shared" si="13"/>
        <v>#REF!</v>
      </c>
      <c r="Q259" s="13" t="s">
        <v>494</v>
      </c>
    </row>
    <row r="260" spans="1:17" s="9" customFormat="1" ht="30" x14ac:dyDescent="0.25">
      <c r="A260" s="5">
        <v>14</v>
      </c>
      <c r="B260" s="6">
        <v>654321</v>
      </c>
      <c r="C260" s="30" t="s">
        <v>22</v>
      </c>
      <c r="D260" s="11" t="s">
        <v>23</v>
      </c>
      <c r="E260" s="11" t="s">
        <v>27</v>
      </c>
      <c r="F260" s="34" t="s">
        <v>397</v>
      </c>
      <c r="G260" s="38" t="s">
        <v>514</v>
      </c>
      <c r="H260" s="18"/>
      <c r="I260" s="18"/>
      <c r="J260" s="18"/>
      <c r="K260" s="18"/>
      <c r="L260" s="18"/>
      <c r="M260" s="18"/>
      <c r="N260" s="26" t="e">
        <f>#REF!*P241</f>
        <v>#REF!</v>
      </c>
      <c r="O260" s="24" t="e">
        <f>IF(N260&gt;=1,(N260*0),((1-N260)+N260))</f>
        <v>#REF!</v>
      </c>
      <c r="P260" s="107" t="e">
        <f t="shared" si="13"/>
        <v>#REF!</v>
      </c>
      <c r="Q260" s="13" t="s">
        <v>215</v>
      </c>
    </row>
    <row r="261" spans="1:17" s="9" customFormat="1" ht="30" x14ac:dyDescent="0.25">
      <c r="A261" s="5">
        <v>15</v>
      </c>
      <c r="B261" s="6">
        <v>654321</v>
      </c>
      <c r="C261" s="30" t="s">
        <v>22</v>
      </c>
      <c r="D261" s="11" t="s">
        <v>23</v>
      </c>
      <c r="E261" s="11" t="s">
        <v>27</v>
      </c>
      <c r="F261" s="34" t="s">
        <v>451</v>
      </c>
      <c r="G261" s="38" t="s">
        <v>514</v>
      </c>
      <c r="H261" s="18"/>
      <c r="I261" s="18"/>
      <c r="J261" s="18"/>
      <c r="K261" s="18"/>
      <c r="L261" s="18"/>
      <c r="M261" s="18"/>
      <c r="N261" s="26" t="e">
        <f>#REF!*P241</f>
        <v>#REF!</v>
      </c>
      <c r="O261" s="24" t="e">
        <f>IF(N261&gt;=1,(N261*0),((1-N261)+N261))</f>
        <v>#REF!</v>
      </c>
      <c r="P261" s="107" t="e">
        <f t="shared" si="13"/>
        <v>#REF!</v>
      </c>
      <c r="Q261" s="13" t="s">
        <v>215</v>
      </c>
    </row>
    <row r="262" spans="1:17" s="9" customFormat="1" ht="30" x14ac:dyDescent="0.25">
      <c r="A262" s="5">
        <v>16</v>
      </c>
      <c r="B262" s="6">
        <v>654321</v>
      </c>
      <c r="C262" s="30" t="s">
        <v>22</v>
      </c>
      <c r="D262" s="11" t="s">
        <v>23</v>
      </c>
      <c r="E262" s="11" t="s">
        <v>27</v>
      </c>
      <c r="F262" s="34" t="s">
        <v>216</v>
      </c>
      <c r="G262" s="38" t="s">
        <v>514</v>
      </c>
      <c r="H262" s="18"/>
      <c r="I262" s="18"/>
      <c r="J262" s="18"/>
      <c r="K262" s="18"/>
      <c r="L262" s="18"/>
      <c r="M262" s="18"/>
      <c r="N262" s="26">
        <v>1</v>
      </c>
      <c r="O262" s="24" t="e">
        <f>IF((#REF!="CUMPLE"),FORMULACION!N262*1,FORMULACION!N262*0)</f>
        <v>#REF!</v>
      </c>
      <c r="P262" s="107" t="e">
        <f t="shared" si="13"/>
        <v>#REF!</v>
      </c>
      <c r="Q262" s="13" t="s">
        <v>214</v>
      </c>
    </row>
    <row r="263" spans="1:17" s="9" customFormat="1" ht="30" x14ac:dyDescent="0.25">
      <c r="A263" s="5">
        <v>17</v>
      </c>
      <c r="B263" s="6">
        <v>654321</v>
      </c>
      <c r="C263" s="30" t="s">
        <v>22</v>
      </c>
      <c r="D263" s="11" t="s">
        <v>23</v>
      </c>
      <c r="E263" s="11" t="s">
        <v>28</v>
      </c>
      <c r="F263" s="34" t="s">
        <v>332</v>
      </c>
      <c r="G263" s="38" t="s">
        <v>514</v>
      </c>
      <c r="H263" s="18"/>
      <c r="I263" s="18"/>
      <c r="J263" s="18"/>
      <c r="K263" s="18"/>
      <c r="L263" s="18"/>
      <c r="M263" s="18"/>
      <c r="N263" s="26">
        <v>2</v>
      </c>
      <c r="O263" s="24">
        <v>2</v>
      </c>
      <c r="P263" s="107">
        <f t="shared" si="13"/>
        <v>2</v>
      </c>
      <c r="Q263" s="13" t="s">
        <v>217</v>
      </c>
    </row>
    <row r="264" spans="1:17" s="9" customFormat="1" ht="30" x14ac:dyDescent="0.25">
      <c r="A264" s="5">
        <v>18</v>
      </c>
      <c r="B264" s="6">
        <v>654321</v>
      </c>
      <c r="C264" s="30" t="s">
        <v>22</v>
      </c>
      <c r="D264" s="11" t="s">
        <v>23</v>
      </c>
      <c r="E264" s="11" t="s">
        <v>28</v>
      </c>
      <c r="F264" s="34" t="s">
        <v>29</v>
      </c>
      <c r="G264" s="38" t="s">
        <v>514</v>
      </c>
      <c r="H264" s="18"/>
      <c r="I264" s="18"/>
      <c r="J264" s="18"/>
      <c r="K264" s="18"/>
      <c r="L264" s="18"/>
      <c r="M264" s="18"/>
      <c r="N264" s="26">
        <v>1</v>
      </c>
      <c r="O264" s="24">
        <f>N264</f>
        <v>1</v>
      </c>
      <c r="P264" s="107">
        <f t="shared" si="13"/>
        <v>1</v>
      </c>
      <c r="Q264" s="13" t="s">
        <v>218</v>
      </c>
    </row>
    <row r="265" spans="1:17" s="9" customFormat="1" ht="30" x14ac:dyDescent="0.25">
      <c r="A265" s="5">
        <v>19</v>
      </c>
      <c r="B265" s="6">
        <v>654321</v>
      </c>
      <c r="C265" s="30" t="s">
        <v>22</v>
      </c>
      <c r="D265" s="11" t="s">
        <v>23</v>
      </c>
      <c r="E265" s="11" t="s">
        <v>28</v>
      </c>
      <c r="F265" s="34" t="s">
        <v>399</v>
      </c>
      <c r="G265" s="38" t="s">
        <v>514</v>
      </c>
      <c r="H265" s="18"/>
      <c r="I265" s="18"/>
      <c r="J265" s="18"/>
      <c r="K265" s="18"/>
      <c r="L265" s="18"/>
      <c r="M265" s="18"/>
      <c r="N265" s="26">
        <v>1</v>
      </c>
      <c r="O265" s="24">
        <f>N265</f>
        <v>1</v>
      </c>
      <c r="P265" s="107">
        <f t="shared" si="13"/>
        <v>1</v>
      </c>
      <c r="Q265" s="13" t="s">
        <v>218</v>
      </c>
    </row>
    <row r="266" spans="1:17" s="9" customFormat="1" ht="30" x14ac:dyDescent="0.25">
      <c r="A266" s="5">
        <v>20</v>
      </c>
      <c r="B266" s="6">
        <v>654321</v>
      </c>
      <c r="C266" s="30" t="s">
        <v>22</v>
      </c>
      <c r="D266" s="11" t="s">
        <v>23</v>
      </c>
      <c r="E266" s="11" t="s">
        <v>30</v>
      </c>
      <c r="F266" s="34" t="s">
        <v>453</v>
      </c>
      <c r="G266" s="38" t="s">
        <v>514</v>
      </c>
      <c r="H266" s="18"/>
      <c r="I266" s="18"/>
      <c r="J266" s="18"/>
      <c r="K266" s="18"/>
      <c r="L266" s="18"/>
      <c r="M266" s="18"/>
      <c r="N266" s="26">
        <v>1</v>
      </c>
      <c r="O266" s="24">
        <f>N266</f>
        <v>1</v>
      </c>
      <c r="P266" s="107">
        <f t="shared" si="13"/>
        <v>1</v>
      </c>
      <c r="Q266" s="13" t="s">
        <v>218</v>
      </c>
    </row>
    <row r="267" spans="1:17" s="9" customFormat="1" ht="30" x14ac:dyDescent="0.25">
      <c r="A267" s="5">
        <v>21</v>
      </c>
      <c r="B267" s="6">
        <v>654321</v>
      </c>
      <c r="C267" s="30" t="s">
        <v>22</v>
      </c>
      <c r="D267" s="11" t="s">
        <v>23</v>
      </c>
      <c r="E267" s="11" t="s">
        <v>30</v>
      </c>
      <c r="F267" s="34" t="s">
        <v>497</v>
      </c>
      <c r="G267" s="38" t="s">
        <v>514</v>
      </c>
      <c r="H267" s="18"/>
      <c r="I267" s="18"/>
      <c r="J267" s="18"/>
      <c r="K267" s="18"/>
      <c r="L267" s="18"/>
      <c r="M267" s="18"/>
      <c r="N267" s="26">
        <v>1</v>
      </c>
      <c r="O267" s="24">
        <f>N267</f>
        <v>1</v>
      </c>
      <c r="P267" s="107">
        <f t="shared" si="13"/>
        <v>1</v>
      </c>
      <c r="Q267" s="13" t="s">
        <v>218</v>
      </c>
    </row>
    <row r="268" spans="1:17" s="9" customFormat="1" ht="30" x14ac:dyDescent="0.25">
      <c r="A268" s="5">
        <v>22</v>
      </c>
      <c r="B268" s="6">
        <v>654321</v>
      </c>
      <c r="C268" s="30" t="s">
        <v>22</v>
      </c>
      <c r="D268" s="11" t="s">
        <v>23</v>
      </c>
      <c r="E268" s="11" t="s">
        <v>30</v>
      </c>
      <c r="F268" s="34" t="s">
        <v>496</v>
      </c>
      <c r="G268" s="38" t="s">
        <v>514</v>
      </c>
      <c r="H268" s="18"/>
      <c r="I268" s="18"/>
      <c r="J268" s="18"/>
      <c r="K268" s="18"/>
      <c r="L268" s="18"/>
      <c r="M268" s="18"/>
      <c r="N268" s="26" t="e">
        <f>#REF!*P241</f>
        <v>#REF!</v>
      </c>
      <c r="O268" s="24" t="e">
        <f>IF(N268&gt;=1,((1-N268)+N268),(N268*0))</f>
        <v>#REF!</v>
      </c>
      <c r="P268" s="107" t="e">
        <f t="shared" si="13"/>
        <v>#REF!</v>
      </c>
      <c r="Q268" s="13" t="s">
        <v>219</v>
      </c>
    </row>
    <row r="269" spans="1:17" s="9" customFormat="1" ht="30" x14ac:dyDescent="0.25">
      <c r="A269" s="5">
        <v>23</v>
      </c>
      <c r="B269" s="6">
        <v>654321</v>
      </c>
      <c r="C269" s="30" t="s">
        <v>22</v>
      </c>
      <c r="D269" s="11" t="s">
        <v>23</v>
      </c>
      <c r="E269" s="11" t="s">
        <v>30</v>
      </c>
      <c r="F269" s="34" t="s">
        <v>31</v>
      </c>
      <c r="G269" s="38" t="s">
        <v>514</v>
      </c>
      <c r="H269" s="18"/>
      <c r="I269" s="18"/>
      <c r="J269" s="18"/>
      <c r="K269" s="18"/>
      <c r="L269" s="18"/>
      <c r="M269" s="18"/>
      <c r="N269" s="26">
        <v>1</v>
      </c>
      <c r="O269" s="24">
        <f>IF(N269&gt;=1,((1-N269)+N269),(N269*0))</f>
        <v>1</v>
      </c>
      <c r="P269" s="107">
        <f t="shared" si="13"/>
        <v>1</v>
      </c>
      <c r="Q269" s="13" t="s">
        <v>221</v>
      </c>
    </row>
    <row r="270" spans="1:17" s="9" customFormat="1" ht="30" x14ac:dyDescent="0.25">
      <c r="A270" s="5">
        <v>24</v>
      </c>
      <c r="B270" s="6">
        <v>654321</v>
      </c>
      <c r="C270" s="30" t="s">
        <v>22</v>
      </c>
      <c r="D270" s="11" t="s">
        <v>23</v>
      </c>
      <c r="E270" s="11" t="s">
        <v>30</v>
      </c>
      <c r="F270" s="34" t="s">
        <v>450</v>
      </c>
      <c r="G270" s="38" t="s">
        <v>514</v>
      </c>
      <c r="H270" s="18"/>
      <c r="I270" s="18"/>
      <c r="J270" s="18"/>
      <c r="K270" s="18"/>
      <c r="L270" s="18"/>
      <c r="M270" s="18"/>
      <c r="N270" s="26">
        <v>1</v>
      </c>
      <c r="O270" s="24" t="e">
        <f>IF((#REF!="CUMPLE"),FORMULACION!N270*1,FORMULACION!N270*0)</f>
        <v>#REF!</v>
      </c>
      <c r="P270" s="107" t="e">
        <f t="shared" si="13"/>
        <v>#REF!</v>
      </c>
      <c r="Q270" s="13" t="s">
        <v>214</v>
      </c>
    </row>
    <row r="271" spans="1:17" s="9" customFormat="1" ht="30" x14ac:dyDescent="0.25">
      <c r="A271" s="5">
        <v>25</v>
      </c>
      <c r="B271" s="6">
        <v>654321</v>
      </c>
      <c r="C271" s="30" t="s">
        <v>22</v>
      </c>
      <c r="D271" s="11" t="s">
        <v>32</v>
      </c>
      <c r="E271" s="11" t="s">
        <v>33</v>
      </c>
      <c r="F271" s="34" t="s">
        <v>34</v>
      </c>
      <c r="G271" s="38" t="s">
        <v>514</v>
      </c>
      <c r="H271" s="18"/>
      <c r="I271" s="18"/>
      <c r="J271" s="18"/>
      <c r="K271" s="18"/>
      <c r="L271" s="18"/>
      <c r="M271" s="18">
        <f>5-17</f>
        <v>-12</v>
      </c>
      <c r="N271" s="26" t="e">
        <f>#REF!*P241</f>
        <v>#REF!</v>
      </c>
      <c r="O271" s="24" t="e">
        <f>IF(N271&gt;=5,((5-N271)+N271),(N271*1))</f>
        <v>#REF!</v>
      </c>
      <c r="P271" s="107" t="e">
        <f t="shared" si="13"/>
        <v>#REF!</v>
      </c>
      <c r="Q271" s="13" t="s">
        <v>498</v>
      </c>
    </row>
    <row r="272" spans="1:17" s="9" customFormat="1" ht="30" x14ac:dyDescent="0.25">
      <c r="A272" s="5">
        <v>26</v>
      </c>
      <c r="B272" s="6">
        <v>654321</v>
      </c>
      <c r="C272" s="30" t="s">
        <v>22</v>
      </c>
      <c r="D272" s="11" t="s">
        <v>32</v>
      </c>
      <c r="E272" s="11" t="s">
        <v>33</v>
      </c>
      <c r="F272" s="34" t="s">
        <v>35</v>
      </c>
      <c r="G272" s="38" t="s">
        <v>514</v>
      </c>
      <c r="H272" s="18"/>
      <c r="I272" s="18"/>
      <c r="J272" s="18"/>
      <c r="K272" s="18"/>
      <c r="L272" s="18"/>
      <c r="M272" s="18"/>
      <c r="N272" s="26" t="e">
        <f>#REF!*$P$3</f>
        <v>#REF!</v>
      </c>
      <c r="O272" s="24" t="e">
        <f>IF(N272&gt;=6,((6-N272)+N272),(N272*1))</f>
        <v>#REF!</v>
      </c>
      <c r="P272" s="107" t="e">
        <f t="shared" si="13"/>
        <v>#REF!</v>
      </c>
      <c r="Q272" s="13" t="s">
        <v>220</v>
      </c>
    </row>
    <row r="273" spans="1:17" s="9" customFormat="1" ht="30" x14ac:dyDescent="0.25">
      <c r="A273" s="5">
        <v>27</v>
      </c>
      <c r="B273" s="6">
        <v>654321</v>
      </c>
      <c r="C273" s="30" t="s">
        <v>22</v>
      </c>
      <c r="D273" s="11" t="s">
        <v>32</v>
      </c>
      <c r="E273" s="11" t="s">
        <v>33</v>
      </c>
      <c r="F273" s="34" t="s">
        <v>36</v>
      </c>
      <c r="G273" s="38" t="s">
        <v>514</v>
      </c>
      <c r="H273" s="18"/>
      <c r="I273" s="18"/>
      <c r="J273" s="18"/>
      <c r="K273" s="18"/>
      <c r="L273" s="18"/>
      <c r="M273" s="18"/>
      <c r="N273" s="26" t="e">
        <f>#REF!*$P$3</f>
        <v>#REF!</v>
      </c>
      <c r="O273" s="24" t="e">
        <f>IF(N273&gt;=6,((6-N273)+N273),(N273*1))</f>
        <v>#REF!</v>
      </c>
      <c r="P273" s="107" t="e">
        <f t="shared" si="13"/>
        <v>#REF!</v>
      </c>
      <c r="Q273" s="13" t="s">
        <v>220</v>
      </c>
    </row>
    <row r="274" spans="1:17" s="9" customFormat="1" ht="30" x14ac:dyDescent="0.25">
      <c r="A274" s="5">
        <v>28</v>
      </c>
      <c r="B274" s="6">
        <v>654321</v>
      </c>
      <c r="C274" s="30" t="s">
        <v>22</v>
      </c>
      <c r="D274" s="11" t="s">
        <v>32</v>
      </c>
      <c r="E274" s="11" t="s">
        <v>33</v>
      </c>
      <c r="F274" s="34" t="s">
        <v>37</v>
      </c>
      <c r="G274" s="38" t="s">
        <v>514</v>
      </c>
      <c r="H274" s="18"/>
      <c r="I274" s="18"/>
      <c r="J274" s="18"/>
      <c r="K274" s="18"/>
      <c r="L274" s="18"/>
      <c r="M274" s="18"/>
      <c r="N274" s="26" t="e">
        <f>#REF!*$P$3</f>
        <v>#REF!</v>
      </c>
      <c r="O274" s="24" t="e">
        <f>IF(N274&gt;=6,((6-N274)+N274),(N274*1))</f>
        <v>#REF!</v>
      </c>
      <c r="P274" s="107" t="e">
        <f t="shared" si="13"/>
        <v>#REF!</v>
      </c>
      <c r="Q274" s="13" t="s">
        <v>220</v>
      </c>
    </row>
    <row r="275" spans="1:17" s="9" customFormat="1" ht="30" x14ac:dyDescent="0.25">
      <c r="A275" s="5">
        <v>29</v>
      </c>
      <c r="B275" s="6">
        <v>654321</v>
      </c>
      <c r="C275" s="30" t="s">
        <v>22</v>
      </c>
      <c r="D275" s="11" t="s">
        <v>32</v>
      </c>
      <c r="E275" s="11" t="s">
        <v>33</v>
      </c>
      <c r="F275" s="34" t="s">
        <v>38</v>
      </c>
      <c r="G275" s="38" t="s">
        <v>514</v>
      </c>
      <c r="H275" s="18"/>
      <c r="I275" s="18"/>
      <c r="J275" s="18"/>
      <c r="K275" s="18"/>
      <c r="L275" s="18"/>
      <c r="M275" s="18"/>
      <c r="N275" s="26" t="e">
        <f>#REF!*$P$3</f>
        <v>#REF!</v>
      </c>
      <c r="O275" s="24" t="e">
        <f>IF(N275&gt;=6,((6-N275)+N275),(N275*1))</f>
        <v>#REF!</v>
      </c>
      <c r="P275" s="107" t="e">
        <f t="shared" si="13"/>
        <v>#REF!</v>
      </c>
      <c r="Q275" s="13" t="s">
        <v>220</v>
      </c>
    </row>
    <row r="276" spans="1:17" s="9" customFormat="1" ht="30" x14ac:dyDescent="0.25">
      <c r="A276" s="5">
        <v>30</v>
      </c>
      <c r="B276" s="6">
        <v>654321</v>
      </c>
      <c r="C276" s="30" t="s">
        <v>22</v>
      </c>
      <c r="D276" s="11" t="s">
        <v>32</v>
      </c>
      <c r="E276" s="11" t="s">
        <v>33</v>
      </c>
      <c r="F276" s="34" t="s">
        <v>39</v>
      </c>
      <c r="G276" s="38" t="s">
        <v>514</v>
      </c>
      <c r="H276" s="18"/>
      <c r="I276" s="18"/>
      <c r="J276" s="18"/>
      <c r="K276" s="18"/>
      <c r="L276" s="18"/>
      <c r="M276" s="18"/>
      <c r="N276" s="26" t="e">
        <f>#REF!*$P$3</f>
        <v>#REF!</v>
      </c>
      <c r="O276" s="24" t="e">
        <f>IF(N276&gt;=6,((6-N276)+N276),(N276*1))</f>
        <v>#REF!</v>
      </c>
      <c r="P276" s="107" t="e">
        <f t="shared" si="13"/>
        <v>#REF!</v>
      </c>
      <c r="Q276" s="13" t="s">
        <v>220</v>
      </c>
    </row>
    <row r="277" spans="1:17" s="9" customFormat="1" ht="30" x14ac:dyDescent="0.25">
      <c r="A277" s="5">
        <v>31</v>
      </c>
      <c r="B277" s="6">
        <v>654321</v>
      </c>
      <c r="C277" s="30" t="s">
        <v>22</v>
      </c>
      <c r="D277" s="11" t="s">
        <v>32</v>
      </c>
      <c r="E277" s="11" t="s">
        <v>33</v>
      </c>
      <c r="F277" s="34" t="s">
        <v>40</v>
      </c>
      <c r="G277" s="38" t="s">
        <v>514</v>
      </c>
      <c r="H277" s="18"/>
      <c r="I277" s="18"/>
      <c r="J277" s="18"/>
      <c r="K277" s="18"/>
      <c r="L277" s="18"/>
      <c r="M277" s="18"/>
      <c r="N277" s="26">
        <v>1</v>
      </c>
      <c r="O277" s="24" t="e">
        <f>IF((#REF!="CUMPLE"),FORMULACION!N277*1,FORMULACION!N277*0)</f>
        <v>#REF!</v>
      </c>
      <c r="P277" s="107" t="e">
        <f t="shared" si="13"/>
        <v>#REF!</v>
      </c>
      <c r="Q277" s="13" t="s">
        <v>214</v>
      </c>
    </row>
    <row r="278" spans="1:17" s="9" customFormat="1" ht="30" x14ac:dyDescent="0.25">
      <c r="A278" s="5">
        <v>32</v>
      </c>
      <c r="B278" s="6">
        <v>654321</v>
      </c>
      <c r="C278" s="30" t="s">
        <v>22</v>
      </c>
      <c r="D278" s="11" t="s">
        <v>32</v>
      </c>
      <c r="E278" s="11" t="s">
        <v>33</v>
      </c>
      <c r="F278" s="34" t="s">
        <v>389</v>
      </c>
      <c r="G278" s="38" t="s">
        <v>514</v>
      </c>
      <c r="H278" s="18"/>
      <c r="I278" s="18"/>
      <c r="J278" s="18"/>
      <c r="K278" s="18"/>
      <c r="L278" s="18"/>
      <c r="M278" s="18"/>
      <c r="N278" s="26" t="e">
        <f>#REF!*$P$3</f>
        <v>#REF!</v>
      </c>
      <c r="O278" s="24" t="e">
        <f>IF(N278&gt;=4,((4-N278)+N278),(N278*1))</f>
        <v>#REF!</v>
      </c>
      <c r="P278" s="107" t="e">
        <f t="shared" si="13"/>
        <v>#REF!</v>
      </c>
      <c r="Q278" s="13" t="s">
        <v>222</v>
      </c>
    </row>
    <row r="279" spans="1:17" s="9" customFormat="1" ht="30" x14ac:dyDescent="0.25">
      <c r="A279" s="5">
        <v>33</v>
      </c>
      <c r="B279" s="6">
        <v>654321</v>
      </c>
      <c r="C279" s="30" t="s">
        <v>22</v>
      </c>
      <c r="D279" s="11" t="s">
        <v>32</v>
      </c>
      <c r="E279" s="11" t="s">
        <v>33</v>
      </c>
      <c r="F279" s="81" t="s">
        <v>395</v>
      </c>
      <c r="G279" s="38" t="s">
        <v>514</v>
      </c>
      <c r="H279" s="18"/>
      <c r="I279" s="18"/>
      <c r="J279" s="18"/>
      <c r="K279" s="18"/>
      <c r="L279" s="18"/>
      <c r="M279" s="18"/>
      <c r="N279" s="26" t="e">
        <f>#REF!*$P$3</f>
        <v>#REF!</v>
      </c>
      <c r="O279" s="24" t="e">
        <f>IF(N279&gt;=6,((6-N279)+N279),(N279*1))</f>
        <v>#REF!</v>
      </c>
      <c r="P279" s="107" t="e">
        <f t="shared" si="13"/>
        <v>#REF!</v>
      </c>
      <c r="Q279" s="13" t="s">
        <v>220</v>
      </c>
    </row>
    <row r="280" spans="1:17" s="9" customFormat="1" ht="30" x14ac:dyDescent="0.25">
      <c r="A280" s="5">
        <v>34</v>
      </c>
      <c r="B280" s="6">
        <v>654321</v>
      </c>
      <c r="C280" s="30" t="s">
        <v>22</v>
      </c>
      <c r="D280" s="11" t="s">
        <v>32</v>
      </c>
      <c r="E280" s="11" t="s">
        <v>33</v>
      </c>
      <c r="F280" s="34" t="s">
        <v>391</v>
      </c>
      <c r="G280" s="38" t="s">
        <v>514</v>
      </c>
      <c r="H280" s="18"/>
      <c r="I280" s="18"/>
      <c r="J280" s="18"/>
      <c r="K280" s="18"/>
      <c r="L280" s="18"/>
      <c r="M280" s="18"/>
      <c r="N280" s="26" t="e">
        <f>#REF!*$P$3</f>
        <v>#REF!</v>
      </c>
      <c r="O280" s="24" t="e">
        <f>IF(N280&gt;=4,((4-N280)+N280),(N280*1))</f>
        <v>#REF!</v>
      </c>
      <c r="P280" s="107" t="e">
        <f t="shared" si="13"/>
        <v>#REF!</v>
      </c>
      <c r="Q280" s="13" t="s">
        <v>222</v>
      </c>
    </row>
    <row r="281" spans="1:17" s="9" customFormat="1" ht="30" x14ac:dyDescent="0.25">
      <c r="A281" s="5">
        <v>35</v>
      </c>
      <c r="B281" s="6">
        <v>654321</v>
      </c>
      <c r="C281" s="30" t="s">
        <v>22</v>
      </c>
      <c r="D281" s="11" t="s">
        <v>32</v>
      </c>
      <c r="E281" s="11" t="s">
        <v>33</v>
      </c>
      <c r="F281" s="34" t="s">
        <v>388</v>
      </c>
      <c r="G281" s="38" t="s">
        <v>514</v>
      </c>
      <c r="H281" s="18"/>
      <c r="I281" s="18"/>
      <c r="J281" s="18"/>
      <c r="K281" s="18"/>
      <c r="L281" s="18"/>
      <c r="M281" s="18"/>
      <c r="N281" s="26" t="e">
        <f>#REF!*$P$3</f>
        <v>#REF!</v>
      </c>
      <c r="O281" s="24" t="e">
        <f>IF(N281&gt;=4,((4-N281)+N281),(N281*1))</f>
        <v>#REF!</v>
      </c>
      <c r="P281" s="107" t="e">
        <f t="shared" si="13"/>
        <v>#REF!</v>
      </c>
      <c r="Q281" s="13" t="s">
        <v>222</v>
      </c>
    </row>
    <row r="282" spans="1:17" s="9" customFormat="1" ht="30" x14ac:dyDescent="0.25">
      <c r="A282" s="5">
        <v>36</v>
      </c>
      <c r="B282" s="6">
        <v>654321</v>
      </c>
      <c r="C282" s="30" t="s">
        <v>22</v>
      </c>
      <c r="D282" s="11" t="s">
        <v>32</v>
      </c>
      <c r="E282" s="11" t="s">
        <v>41</v>
      </c>
      <c r="F282" s="34" t="s">
        <v>333</v>
      </c>
      <c r="G282" s="38" t="s">
        <v>514</v>
      </c>
      <c r="H282" s="18"/>
      <c r="I282" s="18"/>
      <c r="J282" s="18"/>
      <c r="K282" s="18"/>
      <c r="L282" s="18"/>
      <c r="M282" s="18"/>
      <c r="N282" s="26">
        <f>SUM(K241:M241)</f>
        <v>0</v>
      </c>
      <c r="O282" s="24">
        <f>N282</f>
        <v>0</v>
      </c>
      <c r="P282" s="107">
        <f t="shared" si="13"/>
        <v>0</v>
      </c>
      <c r="Q282" s="13" t="s">
        <v>225</v>
      </c>
    </row>
    <row r="283" spans="1:17" s="9" customFormat="1" ht="30" x14ac:dyDescent="0.25">
      <c r="A283" s="5">
        <v>37</v>
      </c>
      <c r="B283" s="6">
        <v>654321</v>
      </c>
      <c r="C283" s="30" t="s">
        <v>22</v>
      </c>
      <c r="D283" s="11" t="s">
        <v>32</v>
      </c>
      <c r="E283" s="11" t="s">
        <v>41</v>
      </c>
      <c r="F283" s="34" t="s">
        <v>447</v>
      </c>
      <c r="G283" s="38" t="s">
        <v>514</v>
      </c>
      <c r="H283" s="18"/>
      <c r="I283" s="18"/>
      <c r="J283" s="18"/>
      <c r="K283" s="18"/>
      <c r="L283" s="18"/>
      <c r="M283" s="18"/>
      <c r="N283" s="26">
        <f>SUM(I241:M241)</f>
        <v>0</v>
      </c>
      <c r="O283" s="24">
        <f>N283</f>
        <v>0</v>
      </c>
      <c r="P283" s="107">
        <f t="shared" si="13"/>
        <v>0</v>
      </c>
      <c r="Q283" s="13" t="s">
        <v>223</v>
      </c>
    </row>
    <row r="284" spans="1:17" s="9" customFormat="1" ht="30" x14ac:dyDescent="0.25">
      <c r="A284" s="5">
        <v>38</v>
      </c>
      <c r="B284" s="6">
        <v>654321</v>
      </c>
      <c r="C284" s="30" t="s">
        <v>22</v>
      </c>
      <c r="D284" s="11" t="s">
        <v>32</v>
      </c>
      <c r="E284" s="11" t="s">
        <v>41</v>
      </c>
      <c r="F284" s="82" t="s">
        <v>393</v>
      </c>
      <c r="G284" s="38" t="s">
        <v>514</v>
      </c>
      <c r="H284" s="18"/>
      <c r="I284" s="18"/>
      <c r="J284" s="18"/>
      <c r="K284" s="18"/>
      <c r="L284" s="18"/>
      <c r="M284" s="18"/>
      <c r="N284" s="26"/>
      <c r="O284" s="24"/>
      <c r="P284" s="107"/>
      <c r="Q284" s="13"/>
    </row>
    <row r="285" spans="1:17" s="9" customFormat="1" ht="30" x14ac:dyDescent="0.25">
      <c r="A285" s="5">
        <v>39</v>
      </c>
      <c r="B285" s="6">
        <v>654321</v>
      </c>
      <c r="C285" s="30" t="s">
        <v>22</v>
      </c>
      <c r="D285" s="11" t="s">
        <v>32</v>
      </c>
      <c r="E285" s="11" t="s">
        <v>41</v>
      </c>
      <c r="F285" s="34" t="s">
        <v>448</v>
      </c>
      <c r="G285" s="38" t="s">
        <v>514</v>
      </c>
      <c r="H285" s="18"/>
      <c r="I285" s="18"/>
      <c r="J285" s="18"/>
      <c r="K285" s="18"/>
      <c r="L285" s="18"/>
      <c r="M285" s="18"/>
      <c r="N285" s="26">
        <f>H241</f>
        <v>0</v>
      </c>
      <c r="O285" s="24">
        <f>N285</f>
        <v>0</v>
      </c>
      <c r="P285" s="107">
        <f t="shared" ref="P285:P329" si="14">ROUND(O285,0)</f>
        <v>0</v>
      </c>
      <c r="Q285" s="13" t="s">
        <v>224</v>
      </c>
    </row>
    <row r="286" spans="1:17" s="9" customFormat="1" ht="30" x14ac:dyDescent="0.25">
      <c r="A286" s="5">
        <v>40</v>
      </c>
      <c r="B286" s="6">
        <v>654321</v>
      </c>
      <c r="C286" s="30" t="s">
        <v>22</v>
      </c>
      <c r="D286" s="11" t="s">
        <v>32</v>
      </c>
      <c r="E286" s="11" t="s">
        <v>42</v>
      </c>
      <c r="F286" s="34" t="s">
        <v>334</v>
      </c>
      <c r="G286" s="38" t="s">
        <v>514</v>
      </c>
      <c r="H286" s="18"/>
      <c r="I286" s="18"/>
      <c r="J286" s="18"/>
      <c r="K286" s="18"/>
      <c r="L286" s="18"/>
      <c r="M286" s="18"/>
      <c r="N286" s="26" t="e">
        <f>#REF!*P241</f>
        <v>#REF!</v>
      </c>
      <c r="O286" s="24" t="e">
        <f>IF(N286&gt;=12,((12-N286)+N286),(N286*1))</f>
        <v>#REF!</v>
      </c>
      <c r="P286" s="107" t="e">
        <f t="shared" si="14"/>
        <v>#REF!</v>
      </c>
      <c r="Q286" s="13" t="s">
        <v>234</v>
      </c>
    </row>
    <row r="287" spans="1:17" s="9" customFormat="1" ht="30" x14ac:dyDescent="0.25">
      <c r="A287" s="5">
        <v>41</v>
      </c>
      <c r="B287" s="6">
        <v>654321</v>
      </c>
      <c r="C287" s="30" t="s">
        <v>22</v>
      </c>
      <c r="D287" s="11" t="s">
        <v>32</v>
      </c>
      <c r="E287" s="11" t="s">
        <v>42</v>
      </c>
      <c r="F287" s="34" t="s">
        <v>335</v>
      </c>
      <c r="G287" s="38" t="s">
        <v>514</v>
      </c>
      <c r="H287" s="18"/>
      <c r="I287" s="18"/>
      <c r="J287" s="18"/>
      <c r="K287" s="18"/>
      <c r="L287" s="18"/>
      <c r="M287" s="18"/>
      <c r="N287" s="26" t="e">
        <f>#REF!*P241</f>
        <v>#REF!</v>
      </c>
      <c r="O287" s="24" t="e">
        <f>IF(N287&gt;=8,((8-N287)+N287),(N287*1))</f>
        <v>#REF!</v>
      </c>
      <c r="P287" s="107" t="e">
        <f t="shared" si="14"/>
        <v>#REF!</v>
      </c>
      <c r="Q287" s="13" t="s">
        <v>235</v>
      </c>
    </row>
    <row r="288" spans="1:17" s="9" customFormat="1" ht="30" x14ac:dyDescent="0.25">
      <c r="A288" s="5">
        <v>42</v>
      </c>
      <c r="B288" s="6">
        <v>654321</v>
      </c>
      <c r="C288" s="30" t="s">
        <v>22</v>
      </c>
      <c r="D288" s="11" t="s">
        <v>32</v>
      </c>
      <c r="E288" s="11" t="s">
        <v>42</v>
      </c>
      <c r="F288" s="34" t="s">
        <v>43</v>
      </c>
      <c r="G288" s="38" t="s">
        <v>514</v>
      </c>
      <c r="H288" s="18"/>
      <c r="I288" s="18"/>
      <c r="J288" s="18"/>
      <c r="K288" s="18"/>
      <c r="L288" s="18"/>
      <c r="M288" s="18"/>
      <c r="N288" s="26" t="e">
        <f>#REF!*P241</f>
        <v>#REF!</v>
      </c>
      <c r="O288" s="24" t="e">
        <f>IF(N288&gt;=12,((12-N288)+N288),(N288*1))</f>
        <v>#REF!</v>
      </c>
      <c r="P288" s="107" t="e">
        <f t="shared" si="14"/>
        <v>#REF!</v>
      </c>
      <c r="Q288" s="13" t="s">
        <v>234</v>
      </c>
    </row>
    <row r="289" spans="1:17" s="9" customFormat="1" ht="30" x14ac:dyDescent="0.25">
      <c r="A289" s="5">
        <v>43</v>
      </c>
      <c r="B289" s="6">
        <v>654321</v>
      </c>
      <c r="C289" s="30" t="s">
        <v>22</v>
      </c>
      <c r="D289" s="11" t="s">
        <v>32</v>
      </c>
      <c r="E289" s="11" t="s">
        <v>42</v>
      </c>
      <c r="F289" s="34" t="s">
        <v>336</v>
      </c>
      <c r="G289" s="38" t="s">
        <v>514</v>
      </c>
      <c r="H289" s="18"/>
      <c r="I289" s="18"/>
      <c r="J289" s="18"/>
      <c r="K289" s="18"/>
      <c r="L289" s="18"/>
      <c r="M289" s="18"/>
      <c r="N289" s="26">
        <v>2</v>
      </c>
      <c r="O289" s="24">
        <f>N289</f>
        <v>2</v>
      </c>
      <c r="P289" s="107">
        <f t="shared" si="14"/>
        <v>2</v>
      </c>
      <c r="Q289" s="13" t="s">
        <v>226</v>
      </c>
    </row>
    <row r="290" spans="1:17" s="9" customFormat="1" ht="30" x14ac:dyDescent="0.25">
      <c r="A290" s="5">
        <v>44</v>
      </c>
      <c r="B290" s="6">
        <v>654321</v>
      </c>
      <c r="C290" s="30" t="s">
        <v>22</v>
      </c>
      <c r="D290" s="11" t="s">
        <v>32</v>
      </c>
      <c r="E290" s="11" t="s">
        <v>42</v>
      </c>
      <c r="F290" s="34" t="s">
        <v>401</v>
      </c>
      <c r="G290" s="38" t="s">
        <v>514</v>
      </c>
      <c r="H290" s="18"/>
      <c r="I290" s="18"/>
      <c r="J290" s="18"/>
      <c r="K290" s="18"/>
      <c r="L290" s="18"/>
      <c r="M290" s="18"/>
      <c r="N290" s="26">
        <v>3</v>
      </c>
      <c r="O290" s="24">
        <f>N290</f>
        <v>3</v>
      </c>
      <c r="P290" s="107">
        <f t="shared" si="14"/>
        <v>3</v>
      </c>
      <c r="Q290" s="13" t="s">
        <v>227</v>
      </c>
    </row>
    <row r="291" spans="1:17" s="9" customFormat="1" ht="30" x14ac:dyDescent="0.25">
      <c r="A291" s="5">
        <v>45</v>
      </c>
      <c r="B291" s="6">
        <v>654321</v>
      </c>
      <c r="C291" s="30" t="s">
        <v>22</v>
      </c>
      <c r="D291" s="11" t="s">
        <v>32</v>
      </c>
      <c r="E291" s="11" t="s">
        <v>42</v>
      </c>
      <c r="F291" s="34" t="s">
        <v>337</v>
      </c>
      <c r="G291" s="38" t="s">
        <v>514</v>
      </c>
      <c r="H291" s="18"/>
      <c r="I291" s="18"/>
      <c r="J291" s="18"/>
      <c r="K291" s="18"/>
      <c r="L291" s="18"/>
      <c r="M291" s="18"/>
      <c r="N291" s="26">
        <v>3</v>
      </c>
      <c r="O291" s="24" t="e">
        <f>IF(P259&gt;=400,N291*1,N291*0)</f>
        <v>#REF!</v>
      </c>
      <c r="P291" s="107" t="e">
        <f t="shared" si="14"/>
        <v>#REF!</v>
      </c>
      <c r="Q291" s="13" t="s">
        <v>228</v>
      </c>
    </row>
    <row r="292" spans="1:17" s="9" customFormat="1" ht="30" x14ac:dyDescent="0.25">
      <c r="A292" s="5">
        <v>46</v>
      </c>
      <c r="B292" s="6">
        <v>654321</v>
      </c>
      <c r="C292" s="30" t="s">
        <v>22</v>
      </c>
      <c r="D292" s="11" t="s">
        <v>32</v>
      </c>
      <c r="E292" s="11" t="s">
        <v>42</v>
      </c>
      <c r="F292" s="34" t="s">
        <v>44</v>
      </c>
      <c r="G292" s="38" t="s">
        <v>514</v>
      </c>
      <c r="H292" s="18"/>
      <c r="I292" s="18"/>
      <c r="J292" s="18"/>
      <c r="K292" s="18"/>
      <c r="L292" s="18"/>
      <c r="M292" s="18"/>
      <c r="N292" s="26" t="e">
        <f>#REF!*P241</f>
        <v>#REF!</v>
      </c>
      <c r="O292" s="24" t="e">
        <f>IF(N292&gt;=8,((8-N292)+N292),(N292*1))</f>
        <v>#REF!</v>
      </c>
      <c r="P292" s="107" t="e">
        <f t="shared" si="14"/>
        <v>#REF!</v>
      </c>
      <c r="Q292" s="13" t="s">
        <v>236</v>
      </c>
    </row>
    <row r="293" spans="1:17" s="9" customFormat="1" ht="30" x14ac:dyDescent="0.25">
      <c r="A293" s="5">
        <v>47</v>
      </c>
      <c r="B293" s="6">
        <v>654321</v>
      </c>
      <c r="C293" s="30" t="s">
        <v>22</v>
      </c>
      <c r="D293" s="11" t="s">
        <v>32</v>
      </c>
      <c r="E293" s="11" t="s">
        <v>45</v>
      </c>
      <c r="F293" s="34" t="s">
        <v>338</v>
      </c>
      <c r="G293" s="38" t="s">
        <v>514</v>
      </c>
      <c r="H293" s="18"/>
      <c r="I293" s="18"/>
      <c r="J293" s="18"/>
      <c r="K293" s="18"/>
      <c r="L293" s="18"/>
      <c r="M293" s="18"/>
      <c r="N293" s="26" t="e">
        <f>#REF!*P241</f>
        <v>#REF!</v>
      </c>
      <c r="O293" s="24" t="e">
        <f>IF(N293&gt;=3,((3-N293)+N293),(N293*1))</f>
        <v>#REF!</v>
      </c>
      <c r="P293" s="107" t="e">
        <f t="shared" si="14"/>
        <v>#REF!</v>
      </c>
      <c r="Q293" s="13" t="s">
        <v>237</v>
      </c>
    </row>
    <row r="294" spans="1:17" s="9" customFormat="1" ht="30" x14ac:dyDescent="0.25">
      <c r="A294" s="5">
        <v>48</v>
      </c>
      <c r="B294" s="6">
        <v>654321</v>
      </c>
      <c r="C294" s="30" t="s">
        <v>22</v>
      </c>
      <c r="D294" s="11" t="s">
        <v>32</v>
      </c>
      <c r="E294" s="11" t="s">
        <v>45</v>
      </c>
      <c r="F294" s="34" t="s">
        <v>339</v>
      </c>
      <c r="G294" s="38" t="s">
        <v>514</v>
      </c>
      <c r="H294" s="18"/>
      <c r="I294" s="18"/>
      <c r="J294" s="18"/>
      <c r="K294" s="18"/>
      <c r="L294" s="18"/>
      <c r="M294" s="18"/>
      <c r="N294" s="26">
        <v>15</v>
      </c>
      <c r="O294" s="24">
        <f>N294</f>
        <v>15</v>
      </c>
      <c r="P294" s="107">
        <f t="shared" si="14"/>
        <v>15</v>
      </c>
      <c r="Q294" s="13" t="s">
        <v>229</v>
      </c>
    </row>
    <row r="295" spans="1:17" s="9" customFormat="1" ht="30" x14ac:dyDescent="0.25">
      <c r="A295" s="5">
        <v>49</v>
      </c>
      <c r="B295" s="6">
        <v>654321</v>
      </c>
      <c r="C295" s="30" t="s">
        <v>22</v>
      </c>
      <c r="D295" s="11" t="s">
        <v>32</v>
      </c>
      <c r="E295" s="11" t="s">
        <v>45</v>
      </c>
      <c r="F295" s="34" t="s">
        <v>499</v>
      </c>
      <c r="G295" s="38" t="s">
        <v>514</v>
      </c>
      <c r="H295" s="18"/>
      <c r="I295" s="18"/>
      <c r="J295" s="18"/>
      <c r="K295" s="18"/>
      <c r="L295" s="18"/>
      <c r="M295" s="18"/>
      <c r="N295" s="26" t="e">
        <f>#REF!*P241</f>
        <v>#REF!</v>
      </c>
      <c r="O295" s="24" t="e">
        <f>IF(N295&gt;=8,((8-N295)+N295),(N295*1))</f>
        <v>#REF!</v>
      </c>
      <c r="P295" s="107" t="e">
        <f t="shared" si="14"/>
        <v>#REF!</v>
      </c>
      <c r="Q295" s="13" t="s">
        <v>236</v>
      </c>
    </row>
    <row r="296" spans="1:17" s="9" customFormat="1" ht="30" x14ac:dyDescent="0.25">
      <c r="A296" s="5">
        <v>52</v>
      </c>
      <c r="B296" s="6">
        <v>654321</v>
      </c>
      <c r="C296" s="30" t="s">
        <v>22</v>
      </c>
      <c r="D296" s="11" t="s">
        <v>32</v>
      </c>
      <c r="E296" s="11" t="s">
        <v>45</v>
      </c>
      <c r="F296" s="79" t="s">
        <v>402</v>
      </c>
      <c r="G296" s="38" t="s">
        <v>514</v>
      </c>
      <c r="H296" s="18"/>
      <c r="I296" s="18"/>
      <c r="J296" s="18"/>
      <c r="K296" s="18"/>
      <c r="L296" s="18"/>
      <c r="M296" s="18"/>
      <c r="N296" s="26" t="e">
        <f>#REF!*P241</f>
        <v>#REF!</v>
      </c>
      <c r="O296" s="24" t="e">
        <f>IF(N296&gt;=6,((6-N296)+N296),(N296*1))</f>
        <v>#REF!</v>
      </c>
      <c r="P296" s="107" t="e">
        <f t="shared" si="14"/>
        <v>#REF!</v>
      </c>
      <c r="Q296" s="13" t="s">
        <v>238</v>
      </c>
    </row>
    <row r="297" spans="1:17" s="9" customFormat="1" ht="30" x14ac:dyDescent="0.25">
      <c r="A297" s="5">
        <v>53</v>
      </c>
      <c r="B297" s="6">
        <v>654321</v>
      </c>
      <c r="C297" s="30" t="s">
        <v>22</v>
      </c>
      <c r="D297" s="11" t="s">
        <v>32</v>
      </c>
      <c r="E297" s="11" t="s">
        <v>45</v>
      </c>
      <c r="F297" s="34" t="s">
        <v>340</v>
      </c>
      <c r="G297" s="38" t="s">
        <v>514</v>
      </c>
      <c r="H297" s="18"/>
      <c r="I297" s="18"/>
      <c r="J297" s="18"/>
      <c r="K297" s="18"/>
      <c r="L297" s="18"/>
      <c r="M297" s="18"/>
      <c r="N297" s="26" t="e">
        <f>#REF!*P241</f>
        <v>#REF!</v>
      </c>
      <c r="O297" s="24" t="e">
        <f>IF(N297&gt;=4,((4-N297)+N297),(N297*1))</f>
        <v>#REF!</v>
      </c>
      <c r="P297" s="107" t="e">
        <f t="shared" si="14"/>
        <v>#REF!</v>
      </c>
      <c r="Q297" s="13" t="s">
        <v>239</v>
      </c>
    </row>
    <row r="298" spans="1:17" s="9" customFormat="1" ht="30" x14ac:dyDescent="0.25">
      <c r="A298" s="5">
        <v>54</v>
      </c>
      <c r="B298" s="6">
        <v>654321</v>
      </c>
      <c r="C298" s="30" t="s">
        <v>22</v>
      </c>
      <c r="D298" s="11" t="s">
        <v>32</v>
      </c>
      <c r="E298" s="11" t="s">
        <v>45</v>
      </c>
      <c r="F298" s="34" t="s">
        <v>341</v>
      </c>
      <c r="G298" s="38" t="s">
        <v>514</v>
      </c>
      <c r="H298" s="18"/>
      <c r="I298" s="18"/>
      <c r="J298" s="18"/>
      <c r="K298" s="18"/>
      <c r="L298" s="18"/>
      <c r="M298" s="18"/>
      <c r="N298" s="26" t="e">
        <f>#REF!*P241</f>
        <v>#REF!</v>
      </c>
      <c r="O298" s="24" t="e">
        <f>IF(N298&gt;=4,((4-N298)+N298),(N298*1))</f>
        <v>#REF!</v>
      </c>
      <c r="P298" s="107" t="e">
        <f t="shared" si="14"/>
        <v>#REF!</v>
      </c>
      <c r="Q298" s="13" t="s">
        <v>240</v>
      </c>
    </row>
    <row r="299" spans="1:17" s="9" customFormat="1" ht="30" x14ac:dyDescent="0.25">
      <c r="A299" s="5">
        <v>55</v>
      </c>
      <c r="B299" s="6">
        <v>654321</v>
      </c>
      <c r="C299" s="30" t="s">
        <v>22</v>
      </c>
      <c r="D299" s="11" t="s">
        <v>32</v>
      </c>
      <c r="E299" s="11" t="s">
        <v>45</v>
      </c>
      <c r="F299" s="34" t="s">
        <v>404</v>
      </c>
      <c r="G299" s="38" t="s">
        <v>514</v>
      </c>
      <c r="H299" s="18"/>
      <c r="I299" s="18"/>
      <c r="J299" s="18"/>
      <c r="K299" s="18"/>
      <c r="L299" s="18"/>
      <c r="M299" s="18"/>
      <c r="N299" s="26" t="e">
        <f>#REF!*P241</f>
        <v>#REF!</v>
      </c>
      <c r="O299" s="24" t="e">
        <f>IF(N299&gt;=4,((4-N299)+N299),(N299*1))</f>
        <v>#REF!</v>
      </c>
      <c r="P299" s="107" t="e">
        <f t="shared" si="14"/>
        <v>#REF!</v>
      </c>
      <c r="Q299" s="13" t="s">
        <v>239</v>
      </c>
    </row>
    <row r="300" spans="1:17" s="9" customFormat="1" ht="30" x14ac:dyDescent="0.25">
      <c r="A300" s="5">
        <v>56</v>
      </c>
      <c r="B300" s="6">
        <v>654321</v>
      </c>
      <c r="C300" s="30" t="s">
        <v>22</v>
      </c>
      <c r="D300" s="11" t="s">
        <v>32</v>
      </c>
      <c r="E300" s="11" t="s">
        <v>45</v>
      </c>
      <c r="F300" s="34" t="s">
        <v>342</v>
      </c>
      <c r="G300" s="38" t="s">
        <v>514</v>
      </c>
      <c r="H300" s="18"/>
      <c r="I300" s="18"/>
      <c r="J300" s="18"/>
      <c r="K300" s="18"/>
      <c r="L300" s="18"/>
      <c r="M300" s="18"/>
      <c r="N300" s="26" t="e">
        <f>#REF!*$P$3</f>
        <v>#REF!</v>
      </c>
      <c r="O300" s="24" t="e">
        <f>IF(N300&gt;=4,((4-N300)+N300),(N300*1))</f>
        <v>#REF!</v>
      </c>
      <c r="P300" s="107" t="e">
        <f t="shared" si="14"/>
        <v>#REF!</v>
      </c>
      <c r="Q300" s="13" t="s">
        <v>239</v>
      </c>
    </row>
    <row r="301" spans="1:17" s="9" customFormat="1" ht="30" x14ac:dyDescent="0.25">
      <c r="A301" s="5">
        <v>57</v>
      </c>
      <c r="B301" s="6">
        <v>654321</v>
      </c>
      <c r="C301" s="30" t="s">
        <v>22</v>
      </c>
      <c r="D301" s="11" t="s">
        <v>32</v>
      </c>
      <c r="E301" s="11" t="s">
        <v>45</v>
      </c>
      <c r="F301" s="34" t="s">
        <v>343</v>
      </c>
      <c r="G301" s="38" t="s">
        <v>514</v>
      </c>
      <c r="H301" s="18"/>
      <c r="I301" s="18"/>
      <c r="J301" s="18"/>
      <c r="K301" s="18"/>
      <c r="L301" s="18"/>
      <c r="M301" s="18"/>
      <c r="N301" s="26">
        <v>2</v>
      </c>
      <c r="O301" s="24">
        <f>N301</f>
        <v>2</v>
      </c>
      <c r="P301" s="107">
        <f t="shared" si="14"/>
        <v>2</v>
      </c>
      <c r="Q301" s="13" t="s">
        <v>230</v>
      </c>
    </row>
    <row r="302" spans="1:17" s="9" customFormat="1" ht="30" x14ac:dyDescent="0.25">
      <c r="A302" s="5">
        <v>58</v>
      </c>
      <c r="B302" s="6">
        <v>654321</v>
      </c>
      <c r="C302" s="30" t="s">
        <v>22</v>
      </c>
      <c r="D302" s="11" t="s">
        <v>32</v>
      </c>
      <c r="E302" s="11" t="s">
        <v>45</v>
      </c>
      <c r="F302" s="79" t="s">
        <v>454</v>
      </c>
      <c r="G302" s="38" t="s">
        <v>514</v>
      </c>
      <c r="H302" s="18"/>
      <c r="I302" s="18"/>
      <c r="J302" s="18"/>
      <c r="K302" s="18"/>
      <c r="L302" s="18"/>
      <c r="M302" s="18"/>
      <c r="N302" s="26">
        <v>2</v>
      </c>
      <c r="O302" s="24">
        <f>N302</f>
        <v>2</v>
      </c>
      <c r="P302" s="107">
        <f t="shared" si="14"/>
        <v>2</v>
      </c>
      <c r="Q302" s="13" t="s">
        <v>230</v>
      </c>
    </row>
    <row r="303" spans="1:17" s="9" customFormat="1" ht="30" x14ac:dyDescent="0.25">
      <c r="A303" s="5">
        <v>59</v>
      </c>
      <c r="B303" s="6">
        <v>654321</v>
      </c>
      <c r="C303" s="30" t="s">
        <v>22</v>
      </c>
      <c r="D303" s="11" t="s">
        <v>32</v>
      </c>
      <c r="E303" s="11" t="s">
        <v>45</v>
      </c>
      <c r="F303" s="34" t="s">
        <v>344</v>
      </c>
      <c r="G303" s="38" t="s">
        <v>514</v>
      </c>
      <c r="H303" s="18"/>
      <c r="I303" s="18"/>
      <c r="J303" s="18"/>
      <c r="K303" s="18"/>
      <c r="L303" s="18"/>
      <c r="M303" s="18"/>
      <c r="N303" s="26" t="e">
        <f>#REF!*$P$3</f>
        <v>#REF!</v>
      </c>
      <c r="O303" s="24" t="e">
        <f t="shared" ref="O303:O308" si="15">IF(N303&gt;=4,((4-N303)+N303),(N303*1))</f>
        <v>#REF!</v>
      </c>
      <c r="P303" s="107" t="e">
        <f t="shared" si="14"/>
        <v>#REF!</v>
      </c>
      <c r="Q303" s="13" t="s">
        <v>240</v>
      </c>
    </row>
    <row r="304" spans="1:17" s="9" customFormat="1" ht="30" x14ac:dyDescent="0.25">
      <c r="A304" s="5">
        <v>60</v>
      </c>
      <c r="B304" s="6">
        <v>654321</v>
      </c>
      <c r="C304" s="30" t="s">
        <v>22</v>
      </c>
      <c r="D304" s="11" t="s">
        <v>32</v>
      </c>
      <c r="E304" s="11" t="s">
        <v>45</v>
      </c>
      <c r="F304" s="34" t="s">
        <v>345</v>
      </c>
      <c r="G304" s="38" t="s">
        <v>514</v>
      </c>
      <c r="H304" s="18"/>
      <c r="I304" s="18"/>
      <c r="J304" s="18"/>
      <c r="K304" s="18"/>
      <c r="L304" s="18"/>
      <c r="M304" s="18"/>
      <c r="N304" s="26" t="e">
        <f>#REF!*$P$3</f>
        <v>#REF!</v>
      </c>
      <c r="O304" s="24" t="e">
        <f t="shared" si="15"/>
        <v>#REF!</v>
      </c>
      <c r="P304" s="107" t="e">
        <f t="shared" si="14"/>
        <v>#REF!</v>
      </c>
      <c r="Q304" s="13" t="s">
        <v>240</v>
      </c>
    </row>
    <row r="305" spans="1:17" s="9" customFormat="1" ht="30" x14ac:dyDescent="0.25">
      <c r="A305" s="5">
        <v>61</v>
      </c>
      <c r="B305" s="6">
        <v>654321</v>
      </c>
      <c r="C305" s="30" t="s">
        <v>22</v>
      </c>
      <c r="D305" s="11" t="s">
        <v>32</v>
      </c>
      <c r="E305" s="11" t="s">
        <v>45</v>
      </c>
      <c r="F305" s="34" t="s">
        <v>346</v>
      </c>
      <c r="G305" s="38" t="s">
        <v>514</v>
      </c>
      <c r="H305" s="18"/>
      <c r="I305" s="18"/>
      <c r="J305" s="18"/>
      <c r="K305" s="18"/>
      <c r="L305" s="18"/>
      <c r="M305" s="18"/>
      <c r="N305" s="26" t="e">
        <f>#REF!*$P$3</f>
        <v>#REF!</v>
      </c>
      <c r="O305" s="24" t="e">
        <f t="shared" si="15"/>
        <v>#REF!</v>
      </c>
      <c r="P305" s="107" t="e">
        <f t="shared" si="14"/>
        <v>#REF!</v>
      </c>
      <c r="Q305" s="13" t="s">
        <v>240</v>
      </c>
    </row>
    <row r="306" spans="1:17" s="9" customFormat="1" ht="30" x14ac:dyDescent="0.25">
      <c r="A306" s="5">
        <v>62</v>
      </c>
      <c r="B306" s="6">
        <v>654321</v>
      </c>
      <c r="C306" s="30" t="s">
        <v>22</v>
      </c>
      <c r="D306" s="11" t="s">
        <v>32</v>
      </c>
      <c r="E306" s="11" t="s">
        <v>45</v>
      </c>
      <c r="F306" s="34" t="s">
        <v>347</v>
      </c>
      <c r="G306" s="38" t="s">
        <v>514</v>
      </c>
      <c r="H306" s="18"/>
      <c r="I306" s="18"/>
      <c r="J306" s="18"/>
      <c r="K306" s="18"/>
      <c r="L306" s="18"/>
      <c r="M306" s="18"/>
      <c r="N306" s="26" t="e">
        <f>#REF!*$P$3</f>
        <v>#REF!</v>
      </c>
      <c r="O306" s="24" t="e">
        <f t="shared" si="15"/>
        <v>#REF!</v>
      </c>
      <c r="P306" s="107" t="e">
        <f t="shared" si="14"/>
        <v>#REF!</v>
      </c>
      <c r="Q306" s="13" t="s">
        <v>239</v>
      </c>
    </row>
    <row r="307" spans="1:17" s="9" customFormat="1" ht="30" x14ac:dyDescent="0.25">
      <c r="A307" s="5">
        <v>63</v>
      </c>
      <c r="B307" s="6">
        <v>654321</v>
      </c>
      <c r="C307" s="30" t="s">
        <v>22</v>
      </c>
      <c r="D307" s="11" t="s">
        <v>32</v>
      </c>
      <c r="E307" s="11" t="s">
        <v>45</v>
      </c>
      <c r="F307" s="34" t="s">
        <v>348</v>
      </c>
      <c r="G307" s="38" t="s">
        <v>514</v>
      </c>
      <c r="H307" s="18"/>
      <c r="I307" s="18"/>
      <c r="J307" s="18"/>
      <c r="K307" s="18"/>
      <c r="L307" s="18"/>
      <c r="M307" s="18"/>
      <c r="N307" s="26" t="e">
        <f>#REF!*$P$3</f>
        <v>#REF!</v>
      </c>
      <c r="O307" s="24" t="e">
        <f t="shared" si="15"/>
        <v>#REF!</v>
      </c>
      <c r="P307" s="107" t="e">
        <f t="shared" si="14"/>
        <v>#REF!</v>
      </c>
      <c r="Q307" s="13" t="s">
        <v>239</v>
      </c>
    </row>
    <row r="308" spans="1:17" s="9" customFormat="1" ht="30" x14ac:dyDescent="0.25">
      <c r="A308" s="5">
        <v>64</v>
      </c>
      <c r="B308" s="6">
        <v>654321</v>
      </c>
      <c r="C308" s="30" t="s">
        <v>22</v>
      </c>
      <c r="D308" s="11" t="s">
        <v>32</v>
      </c>
      <c r="E308" s="11" t="s">
        <v>45</v>
      </c>
      <c r="F308" s="34" t="s">
        <v>349</v>
      </c>
      <c r="G308" s="38" t="s">
        <v>514</v>
      </c>
      <c r="H308" s="18"/>
      <c r="I308" s="18"/>
      <c r="J308" s="18"/>
      <c r="K308" s="18"/>
      <c r="L308" s="18"/>
      <c r="M308" s="18"/>
      <c r="N308" s="26" t="e">
        <f>#REF!*$P$3</f>
        <v>#REF!</v>
      </c>
      <c r="O308" s="24" t="e">
        <f t="shared" si="15"/>
        <v>#REF!</v>
      </c>
      <c r="P308" s="107" t="e">
        <f t="shared" si="14"/>
        <v>#REF!</v>
      </c>
      <c r="Q308" s="13" t="s">
        <v>239</v>
      </c>
    </row>
    <row r="309" spans="1:17" s="9" customFormat="1" ht="30" x14ac:dyDescent="0.25">
      <c r="A309" s="5">
        <v>65</v>
      </c>
      <c r="B309" s="6">
        <v>654321</v>
      </c>
      <c r="C309" s="30" t="s">
        <v>22</v>
      </c>
      <c r="D309" s="11" t="s">
        <v>32</v>
      </c>
      <c r="E309" s="11" t="s">
        <v>45</v>
      </c>
      <c r="F309" s="34" t="s">
        <v>455</v>
      </c>
      <c r="G309" s="38" t="s">
        <v>514</v>
      </c>
      <c r="H309" s="18"/>
      <c r="I309" s="18"/>
      <c r="J309" s="18"/>
      <c r="K309" s="18"/>
      <c r="L309" s="18"/>
      <c r="M309" s="18"/>
      <c r="N309" s="26" t="e">
        <f>#REF!*$P$3</f>
        <v>#REF!</v>
      </c>
      <c r="O309" s="24" t="e">
        <f>IF(N309&gt;=10,((10-N309)+N309),(N309*1))</f>
        <v>#REF!</v>
      </c>
      <c r="P309" s="107" t="e">
        <f t="shared" si="14"/>
        <v>#REF!</v>
      </c>
      <c r="Q309" s="13" t="s">
        <v>241</v>
      </c>
    </row>
    <row r="310" spans="1:17" s="9" customFormat="1" ht="30" x14ac:dyDescent="0.25">
      <c r="A310" s="5">
        <v>66</v>
      </c>
      <c r="B310" s="6">
        <v>654321</v>
      </c>
      <c r="C310" s="30" t="s">
        <v>22</v>
      </c>
      <c r="D310" s="11" t="s">
        <v>32</v>
      </c>
      <c r="E310" s="11" t="s">
        <v>45</v>
      </c>
      <c r="F310" s="34" t="s">
        <v>350</v>
      </c>
      <c r="G310" s="38" t="s">
        <v>514</v>
      </c>
      <c r="H310" s="18"/>
      <c r="I310" s="18"/>
      <c r="J310" s="18"/>
      <c r="K310" s="18"/>
      <c r="L310" s="18"/>
      <c r="M310" s="18"/>
      <c r="N310" s="26">
        <v>1</v>
      </c>
      <c r="O310" s="24">
        <f>N310</f>
        <v>1</v>
      </c>
      <c r="P310" s="107">
        <f t="shared" si="14"/>
        <v>1</v>
      </c>
      <c r="Q310" s="13" t="s">
        <v>231</v>
      </c>
    </row>
    <row r="311" spans="1:17" s="9" customFormat="1" ht="30" x14ac:dyDescent="0.25">
      <c r="A311" s="5">
        <v>67</v>
      </c>
      <c r="B311" s="6">
        <v>654321</v>
      </c>
      <c r="C311" s="30" t="s">
        <v>22</v>
      </c>
      <c r="D311" s="11" t="s">
        <v>32</v>
      </c>
      <c r="E311" s="11" t="s">
        <v>45</v>
      </c>
      <c r="F311" s="34" t="s">
        <v>46</v>
      </c>
      <c r="G311" s="38" t="s">
        <v>514</v>
      </c>
      <c r="H311" s="18"/>
      <c r="I311" s="18"/>
      <c r="J311" s="18"/>
      <c r="K311" s="18"/>
      <c r="L311" s="18"/>
      <c r="M311" s="18"/>
      <c r="N311" s="26" t="e">
        <f>#REF!*$P$3</f>
        <v>#REF!</v>
      </c>
      <c r="O311" s="24" t="e">
        <f>IF(N311&gt;=4,((4-N311)+N311),(N311*1))</f>
        <v>#REF!</v>
      </c>
      <c r="P311" s="107" t="e">
        <f t="shared" si="14"/>
        <v>#REF!</v>
      </c>
      <c r="Q311" s="13" t="s">
        <v>222</v>
      </c>
    </row>
    <row r="312" spans="1:17" s="9" customFormat="1" ht="30" x14ac:dyDescent="0.25">
      <c r="A312" s="5">
        <v>68</v>
      </c>
      <c r="B312" s="6">
        <v>654321</v>
      </c>
      <c r="C312" s="30" t="s">
        <v>22</v>
      </c>
      <c r="D312" s="11" t="s">
        <v>32</v>
      </c>
      <c r="E312" s="11" t="s">
        <v>45</v>
      </c>
      <c r="F312" s="34" t="s">
        <v>47</v>
      </c>
      <c r="G312" s="38" t="s">
        <v>514</v>
      </c>
      <c r="H312" s="18"/>
      <c r="I312" s="18"/>
      <c r="J312" s="18"/>
      <c r="K312" s="18"/>
      <c r="L312" s="18"/>
      <c r="M312" s="18"/>
      <c r="N312" s="26">
        <v>1</v>
      </c>
      <c r="O312" s="24" t="e">
        <f>IF((#REF!="CUMPLE"),FORMULACION!N312*1,FORMULACION!N312*0)</f>
        <v>#REF!</v>
      </c>
      <c r="P312" s="107" t="e">
        <f t="shared" si="14"/>
        <v>#REF!</v>
      </c>
      <c r="Q312" s="13" t="s">
        <v>214</v>
      </c>
    </row>
    <row r="313" spans="1:17" s="9" customFormat="1" ht="30" x14ac:dyDescent="0.25">
      <c r="A313" s="5">
        <v>69</v>
      </c>
      <c r="B313" s="6">
        <v>654321</v>
      </c>
      <c r="C313" s="30" t="s">
        <v>22</v>
      </c>
      <c r="D313" s="11" t="s">
        <v>32</v>
      </c>
      <c r="E313" s="11" t="s">
        <v>45</v>
      </c>
      <c r="F313" s="34" t="s">
        <v>48</v>
      </c>
      <c r="G313" s="38" t="s">
        <v>514</v>
      </c>
      <c r="H313" s="18"/>
      <c r="I313" s="18"/>
      <c r="J313" s="18"/>
      <c r="K313" s="18"/>
      <c r="L313" s="18"/>
      <c r="M313" s="18"/>
      <c r="N313" s="26">
        <v>1</v>
      </c>
      <c r="O313" s="24">
        <f>N313</f>
        <v>1</v>
      </c>
      <c r="P313" s="107">
        <f t="shared" si="14"/>
        <v>1</v>
      </c>
      <c r="Q313" s="13" t="s">
        <v>231</v>
      </c>
    </row>
    <row r="314" spans="1:17" s="9" customFormat="1" ht="30" x14ac:dyDescent="0.25">
      <c r="A314" s="5">
        <v>70</v>
      </c>
      <c r="B314" s="6">
        <v>654321</v>
      </c>
      <c r="C314" s="30" t="s">
        <v>22</v>
      </c>
      <c r="D314" s="11" t="s">
        <v>32</v>
      </c>
      <c r="E314" s="11" t="s">
        <v>49</v>
      </c>
      <c r="F314" s="34" t="s">
        <v>352</v>
      </c>
      <c r="G314" s="38" t="s">
        <v>514</v>
      </c>
      <c r="H314" s="18"/>
      <c r="I314" s="18"/>
      <c r="J314" s="18"/>
      <c r="K314" s="18"/>
      <c r="L314" s="18"/>
      <c r="M314" s="18"/>
      <c r="N314" s="26" t="e">
        <f>$P$3</f>
        <v>#REF!</v>
      </c>
      <c r="O314" s="24" t="e">
        <f>N314</f>
        <v>#REF!</v>
      </c>
      <c r="P314" s="107" t="e">
        <f t="shared" si="14"/>
        <v>#REF!</v>
      </c>
      <c r="Q314" s="13" t="s">
        <v>232</v>
      </c>
    </row>
    <row r="315" spans="1:17" s="9" customFormat="1" ht="30" x14ac:dyDescent="0.25">
      <c r="A315" s="5">
        <v>71</v>
      </c>
      <c r="B315" s="6">
        <v>654321</v>
      </c>
      <c r="C315" s="30" t="s">
        <v>22</v>
      </c>
      <c r="D315" s="11" t="s">
        <v>32</v>
      </c>
      <c r="E315" s="11" t="s">
        <v>49</v>
      </c>
      <c r="F315" s="34" t="s">
        <v>351</v>
      </c>
      <c r="G315" s="38" t="s">
        <v>514</v>
      </c>
      <c r="H315" s="18"/>
      <c r="I315" s="18"/>
      <c r="J315" s="18"/>
      <c r="K315" s="18"/>
      <c r="L315" s="18"/>
      <c r="M315" s="18"/>
      <c r="N315" s="26" t="e">
        <f>P241*0.1</f>
        <v>#REF!</v>
      </c>
      <c r="O315" s="24" t="e">
        <f>N315</f>
        <v>#REF!</v>
      </c>
      <c r="P315" s="107" t="e">
        <f t="shared" si="14"/>
        <v>#REF!</v>
      </c>
      <c r="Q315" s="13" t="s">
        <v>233</v>
      </c>
    </row>
    <row r="316" spans="1:17" s="9" customFormat="1" ht="30" x14ac:dyDescent="0.25">
      <c r="A316" s="5">
        <v>72</v>
      </c>
      <c r="B316" s="6">
        <v>654321</v>
      </c>
      <c r="C316" s="30" t="s">
        <v>50</v>
      </c>
      <c r="D316" s="12" t="s">
        <v>50</v>
      </c>
      <c r="E316" s="12" t="s">
        <v>50</v>
      </c>
      <c r="F316" s="34" t="s">
        <v>51</v>
      </c>
      <c r="G316" s="38" t="s">
        <v>514</v>
      </c>
      <c r="H316" s="5"/>
      <c r="I316" s="5"/>
      <c r="J316" s="5"/>
      <c r="K316" s="5"/>
      <c r="L316" s="5"/>
      <c r="M316" s="5"/>
      <c r="N316" s="26">
        <v>1</v>
      </c>
      <c r="O316" s="24">
        <f>N316</f>
        <v>1</v>
      </c>
      <c r="P316" s="107">
        <f t="shared" si="14"/>
        <v>1</v>
      </c>
      <c r="Q316" s="13" t="s">
        <v>231</v>
      </c>
    </row>
    <row r="317" spans="1:17" s="9" customFormat="1" ht="30" x14ac:dyDescent="0.25">
      <c r="A317" s="5">
        <v>73</v>
      </c>
      <c r="B317" s="6">
        <v>654321</v>
      </c>
      <c r="C317" s="30" t="s">
        <v>50</v>
      </c>
      <c r="D317" s="12" t="s">
        <v>50</v>
      </c>
      <c r="E317" s="12" t="s">
        <v>50</v>
      </c>
      <c r="F317" s="34" t="s">
        <v>52</v>
      </c>
      <c r="G317" s="38" t="s">
        <v>514</v>
      </c>
      <c r="H317" s="5"/>
      <c r="I317" s="5"/>
      <c r="J317" s="5"/>
      <c r="K317" s="5"/>
      <c r="L317" s="5"/>
      <c r="M317" s="5"/>
      <c r="N317" s="26">
        <v>1</v>
      </c>
      <c r="O317" s="24" t="e">
        <f>IF((#REF!="CUMPLE"),FORMULACION!N317*1,FORMULACION!N317*0)</f>
        <v>#REF!</v>
      </c>
      <c r="P317" s="107" t="e">
        <f t="shared" si="14"/>
        <v>#REF!</v>
      </c>
      <c r="Q317" s="13" t="s">
        <v>231</v>
      </c>
    </row>
    <row r="318" spans="1:17" s="9" customFormat="1" ht="30" x14ac:dyDescent="0.25">
      <c r="A318" s="5">
        <v>74</v>
      </c>
      <c r="B318" s="6">
        <v>654321</v>
      </c>
      <c r="C318" s="30" t="s">
        <v>50</v>
      </c>
      <c r="D318" s="12" t="s">
        <v>50</v>
      </c>
      <c r="E318" s="12" t="s">
        <v>50</v>
      </c>
      <c r="F318" s="34" t="s">
        <v>53</v>
      </c>
      <c r="G318" s="38" t="s">
        <v>514</v>
      </c>
      <c r="H318" s="5"/>
      <c r="I318" s="5"/>
      <c r="J318" s="5"/>
      <c r="K318" s="5"/>
      <c r="L318" s="5"/>
      <c r="M318" s="5"/>
      <c r="N318" s="26">
        <v>1</v>
      </c>
      <c r="O318" s="24" t="e">
        <f>IF((#REF!="CUMPLE"),FORMULACION!N318*1,FORMULACION!N318*0)</f>
        <v>#REF!</v>
      </c>
      <c r="P318" s="107" t="e">
        <f t="shared" si="14"/>
        <v>#REF!</v>
      </c>
      <c r="Q318" s="13" t="s">
        <v>231</v>
      </c>
    </row>
    <row r="319" spans="1:17" s="9" customFormat="1" ht="30" x14ac:dyDescent="0.25">
      <c r="A319" s="5">
        <v>75</v>
      </c>
      <c r="B319" s="6">
        <v>654321</v>
      </c>
      <c r="C319" s="30" t="s">
        <v>50</v>
      </c>
      <c r="D319" s="12" t="s">
        <v>50</v>
      </c>
      <c r="E319" s="12" t="s">
        <v>50</v>
      </c>
      <c r="F319" s="34" t="s">
        <v>54</v>
      </c>
      <c r="G319" s="38" t="s">
        <v>514</v>
      </c>
      <c r="H319" s="5"/>
      <c r="I319" s="5"/>
      <c r="J319" s="5"/>
      <c r="K319" s="5"/>
      <c r="L319" s="5"/>
      <c r="M319" s="5"/>
      <c r="N319" s="26">
        <v>1</v>
      </c>
      <c r="O319" s="24">
        <f>N319</f>
        <v>1</v>
      </c>
      <c r="P319" s="107">
        <f t="shared" si="14"/>
        <v>1</v>
      </c>
      <c r="Q319" s="13" t="s">
        <v>231</v>
      </c>
    </row>
    <row r="320" spans="1:17" s="9" customFormat="1" ht="30" x14ac:dyDescent="0.25">
      <c r="A320" s="5">
        <v>76</v>
      </c>
      <c r="B320" s="6">
        <v>654321</v>
      </c>
      <c r="C320" s="30" t="s">
        <v>55</v>
      </c>
      <c r="D320" s="7" t="s">
        <v>56</v>
      </c>
      <c r="E320" s="7" t="s">
        <v>57</v>
      </c>
      <c r="F320" s="34" t="s">
        <v>406</v>
      </c>
      <c r="G320" s="38" t="s">
        <v>514</v>
      </c>
      <c r="H320" s="5"/>
      <c r="I320" s="5"/>
      <c r="J320" s="5"/>
      <c r="K320" s="5"/>
      <c r="L320" s="5"/>
      <c r="M320" s="5"/>
      <c r="N320" s="26" t="e">
        <f>#REF!*P241</f>
        <v>#REF!</v>
      </c>
      <c r="O320" s="24" t="e">
        <f>IF(N320&gt;=6,((6-N320)+N320),(N320*1))</f>
        <v>#REF!</v>
      </c>
      <c r="P320" s="107" t="e">
        <f t="shared" si="14"/>
        <v>#REF!</v>
      </c>
      <c r="Q320" s="13" t="s">
        <v>242</v>
      </c>
    </row>
    <row r="321" spans="1:17" s="9" customFormat="1" ht="30" x14ac:dyDescent="0.25">
      <c r="A321" s="5">
        <v>77</v>
      </c>
      <c r="B321" s="6">
        <v>654321</v>
      </c>
      <c r="C321" s="30" t="s">
        <v>55</v>
      </c>
      <c r="D321" s="7" t="s">
        <v>56</v>
      </c>
      <c r="E321" s="7" t="s">
        <v>57</v>
      </c>
      <c r="F321" s="34" t="s">
        <v>405</v>
      </c>
      <c r="G321" s="38" t="s">
        <v>514</v>
      </c>
      <c r="H321" s="5"/>
      <c r="I321" s="5"/>
      <c r="J321" s="5"/>
      <c r="K321" s="5"/>
      <c r="L321" s="5"/>
      <c r="M321" s="5"/>
      <c r="N321" s="20" t="e">
        <f>#REF!</f>
        <v>#REF!</v>
      </c>
      <c r="O321" s="24" t="e">
        <f>N321</f>
        <v>#REF!</v>
      </c>
      <c r="P321" s="107" t="e">
        <f t="shared" si="14"/>
        <v>#REF!</v>
      </c>
      <c r="Q321" s="13" t="s">
        <v>203</v>
      </c>
    </row>
    <row r="322" spans="1:17" s="9" customFormat="1" ht="30" x14ac:dyDescent="0.25">
      <c r="A322" s="5">
        <v>78</v>
      </c>
      <c r="B322" s="6">
        <v>654321</v>
      </c>
      <c r="C322" s="30" t="s">
        <v>55</v>
      </c>
      <c r="D322" s="7" t="s">
        <v>56</v>
      </c>
      <c r="E322" s="7" t="s">
        <v>57</v>
      </c>
      <c r="F322" s="34" t="s">
        <v>456</v>
      </c>
      <c r="G322" s="38" t="s">
        <v>514</v>
      </c>
      <c r="H322" s="5"/>
      <c r="I322" s="5"/>
      <c r="J322" s="5"/>
      <c r="K322" s="5"/>
      <c r="L322" s="5"/>
      <c r="M322" s="5"/>
      <c r="N322" s="26" t="e">
        <f>#REF!*P241</f>
        <v>#REF!</v>
      </c>
      <c r="O322" s="24" t="e">
        <f>IF(N322&gt;=5,((5-N322)+N322),(N322*1))</f>
        <v>#REF!</v>
      </c>
      <c r="P322" s="107" t="e">
        <f t="shared" si="14"/>
        <v>#REF!</v>
      </c>
      <c r="Q322" s="13" t="s">
        <v>242</v>
      </c>
    </row>
    <row r="323" spans="1:17" s="9" customFormat="1" ht="30" x14ac:dyDescent="0.25">
      <c r="A323" s="5">
        <v>79</v>
      </c>
      <c r="B323" s="6">
        <v>654321</v>
      </c>
      <c r="C323" s="30" t="s">
        <v>55</v>
      </c>
      <c r="D323" s="7" t="s">
        <v>56</v>
      </c>
      <c r="E323" s="7" t="s">
        <v>57</v>
      </c>
      <c r="F323" s="83" t="s">
        <v>407</v>
      </c>
      <c r="G323" s="38" t="s">
        <v>514</v>
      </c>
      <c r="H323" s="5"/>
      <c r="I323" s="5"/>
      <c r="J323" s="5"/>
      <c r="K323" s="5"/>
      <c r="L323" s="5"/>
      <c r="M323" s="5"/>
      <c r="N323" s="26" t="e">
        <f>N322</f>
        <v>#REF!</v>
      </c>
      <c r="O323" s="24" t="e">
        <f>O322</f>
        <v>#REF!</v>
      </c>
      <c r="P323" s="107" t="e">
        <f t="shared" si="14"/>
        <v>#REF!</v>
      </c>
      <c r="Q323" s="13" t="s">
        <v>242</v>
      </c>
    </row>
    <row r="324" spans="1:17" s="9" customFormat="1" ht="30" x14ac:dyDescent="0.25">
      <c r="A324" s="5">
        <v>80</v>
      </c>
      <c r="B324" s="6">
        <v>654321</v>
      </c>
      <c r="C324" s="30" t="s">
        <v>55</v>
      </c>
      <c r="D324" s="7" t="s">
        <v>58</v>
      </c>
      <c r="E324" s="7" t="s">
        <v>59</v>
      </c>
      <c r="F324" s="34" t="s">
        <v>457</v>
      </c>
      <c r="G324" s="38" t="s">
        <v>514</v>
      </c>
      <c r="H324" s="5"/>
      <c r="I324" s="5"/>
      <c r="J324" s="5"/>
      <c r="K324" s="5"/>
      <c r="L324" s="5"/>
      <c r="M324" s="5"/>
      <c r="N324" s="20">
        <v>0</v>
      </c>
      <c r="O324" s="24" t="e">
        <f>IF(#REF!="Cálido",(#REF!+2),0)</f>
        <v>#REF!</v>
      </c>
      <c r="P324" s="107" t="e">
        <f t="shared" si="14"/>
        <v>#REF!</v>
      </c>
      <c r="Q324" s="13" t="s">
        <v>243</v>
      </c>
    </row>
    <row r="325" spans="1:17" s="9" customFormat="1" ht="30" x14ac:dyDescent="0.25">
      <c r="A325" s="5">
        <v>81</v>
      </c>
      <c r="B325" s="6">
        <v>654321</v>
      </c>
      <c r="C325" s="30" t="s">
        <v>55</v>
      </c>
      <c r="D325" s="7" t="s">
        <v>60</v>
      </c>
      <c r="E325" s="7" t="s">
        <v>17</v>
      </c>
      <c r="F325" s="34" t="s">
        <v>353</v>
      </c>
      <c r="G325" s="38" t="s">
        <v>514</v>
      </c>
      <c r="H325" s="5"/>
      <c r="I325" s="5"/>
      <c r="J325" s="5"/>
      <c r="K325" s="5"/>
      <c r="L325" s="5"/>
      <c r="M325" s="5"/>
      <c r="N325" s="20">
        <v>1</v>
      </c>
      <c r="O325" s="24">
        <f>N325</f>
        <v>1</v>
      </c>
      <c r="P325" s="107">
        <f t="shared" si="14"/>
        <v>1</v>
      </c>
      <c r="Q325" s="13" t="s">
        <v>231</v>
      </c>
    </row>
    <row r="326" spans="1:17" s="9" customFormat="1" ht="30" x14ac:dyDescent="0.25">
      <c r="A326" s="5">
        <v>82</v>
      </c>
      <c r="B326" s="6">
        <v>654321</v>
      </c>
      <c r="C326" s="30" t="s">
        <v>61</v>
      </c>
      <c r="D326" s="11" t="s">
        <v>62</v>
      </c>
      <c r="E326" s="7" t="s">
        <v>62</v>
      </c>
      <c r="F326" s="79" t="s">
        <v>354</v>
      </c>
      <c r="G326" s="38" t="s">
        <v>514</v>
      </c>
      <c r="H326" s="5"/>
      <c r="I326" s="5"/>
      <c r="J326" s="5"/>
      <c r="K326" s="5"/>
      <c r="L326" s="5"/>
      <c r="M326" s="5"/>
      <c r="N326" s="26" t="e">
        <f>$H$3*0.7</f>
        <v>#REF!</v>
      </c>
      <c r="O326" s="24" t="e">
        <f>N326</f>
        <v>#REF!</v>
      </c>
      <c r="P326" s="107" t="e">
        <f t="shared" si="14"/>
        <v>#REF!</v>
      </c>
      <c r="Q326" s="13" t="s">
        <v>244</v>
      </c>
    </row>
    <row r="327" spans="1:17" s="9" customFormat="1" ht="30" x14ac:dyDescent="0.25">
      <c r="A327" s="5">
        <v>83</v>
      </c>
      <c r="B327" s="6">
        <v>654321</v>
      </c>
      <c r="C327" s="30" t="s">
        <v>61</v>
      </c>
      <c r="D327" s="11" t="s">
        <v>62</v>
      </c>
      <c r="E327" s="7" t="s">
        <v>62</v>
      </c>
      <c r="F327" s="79" t="s">
        <v>410</v>
      </c>
      <c r="G327" s="38" t="s">
        <v>514</v>
      </c>
      <c r="H327" s="5"/>
      <c r="I327" s="5"/>
      <c r="J327" s="5"/>
      <c r="K327" s="5"/>
      <c r="L327" s="5"/>
      <c r="M327" s="5"/>
      <c r="N327" s="26" t="e">
        <f>$H$3*0.7</f>
        <v>#REF!</v>
      </c>
      <c r="O327" s="24" t="e">
        <f>N327</f>
        <v>#REF!</v>
      </c>
      <c r="P327" s="107" t="e">
        <f t="shared" si="14"/>
        <v>#REF!</v>
      </c>
      <c r="Q327" s="13" t="s">
        <v>244</v>
      </c>
    </row>
    <row r="328" spans="1:17" s="9" customFormat="1" ht="30" x14ac:dyDescent="0.25">
      <c r="A328" s="5">
        <v>84</v>
      </c>
      <c r="B328" s="6">
        <v>654321</v>
      </c>
      <c r="C328" s="30" t="s">
        <v>61</v>
      </c>
      <c r="D328" s="11" t="s">
        <v>62</v>
      </c>
      <c r="E328" s="7" t="s">
        <v>62</v>
      </c>
      <c r="F328" s="34" t="s">
        <v>355</v>
      </c>
      <c r="G328" s="38" t="s">
        <v>514</v>
      </c>
      <c r="H328" s="5"/>
      <c r="I328" s="5"/>
      <c r="J328" s="5"/>
      <c r="K328" s="5"/>
      <c r="L328" s="5"/>
      <c r="M328" s="5"/>
      <c r="N328" s="20">
        <v>3</v>
      </c>
      <c r="O328" s="24" t="e">
        <f>IF((#REF!="CUMPLE"),FORMULACION!N328*1,FORMULACION!N328*0)</f>
        <v>#REF!</v>
      </c>
      <c r="P328" s="107" t="e">
        <f t="shared" si="14"/>
        <v>#REF!</v>
      </c>
      <c r="Q328" s="13" t="s">
        <v>247</v>
      </c>
    </row>
    <row r="329" spans="1:17" s="9" customFormat="1" ht="30" x14ac:dyDescent="0.25">
      <c r="A329" s="5">
        <v>85</v>
      </c>
      <c r="B329" s="6">
        <v>654321</v>
      </c>
      <c r="C329" s="30" t="s">
        <v>61</v>
      </c>
      <c r="D329" s="11" t="s">
        <v>63</v>
      </c>
      <c r="E329" s="7" t="s">
        <v>64</v>
      </c>
      <c r="F329" s="34" t="s">
        <v>356</v>
      </c>
      <c r="G329" s="38" t="s">
        <v>514</v>
      </c>
      <c r="H329" s="5"/>
      <c r="I329" s="5"/>
      <c r="J329" s="5"/>
      <c r="K329" s="5"/>
      <c r="L329" s="5"/>
      <c r="M329" s="5"/>
      <c r="N329" s="20" t="e">
        <f>5*#REF!</f>
        <v>#REF!</v>
      </c>
      <c r="O329" s="24" t="e">
        <f>N329</f>
        <v>#REF!</v>
      </c>
      <c r="P329" s="107" t="e">
        <f t="shared" si="14"/>
        <v>#REF!</v>
      </c>
      <c r="Q329" s="13" t="s">
        <v>249</v>
      </c>
    </row>
    <row r="330" spans="1:17" s="9" customFormat="1" ht="30" x14ac:dyDescent="0.25">
      <c r="A330" s="5">
        <v>86</v>
      </c>
      <c r="B330" s="6">
        <v>654321</v>
      </c>
      <c r="C330" s="30" t="s">
        <v>61</v>
      </c>
      <c r="D330" s="11" t="s">
        <v>65</v>
      </c>
      <c r="E330" s="7" t="s">
        <v>66</v>
      </c>
      <c r="F330" s="79" t="s">
        <v>384</v>
      </c>
      <c r="G330" s="38" t="s">
        <v>514</v>
      </c>
      <c r="H330" s="5"/>
      <c r="I330" s="5"/>
      <c r="J330" s="5"/>
      <c r="K330" s="5"/>
      <c r="L330" s="5"/>
      <c r="M330" s="5"/>
      <c r="N330" s="20">
        <v>0</v>
      </c>
      <c r="O330" s="24">
        <v>0</v>
      </c>
      <c r="P330" s="107">
        <v>0</v>
      </c>
      <c r="Q330" s="13" t="s">
        <v>385</v>
      </c>
    </row>
    <row r="331" spans="1:17" s="9" customFormat="1" ht="30" x14ac:dyDescent="0.25">
      <c r="A331" s="5">
        <v>87</v>
      </c>
      <c r="B331" s="6">
        <v>654321</v>
      </c>
      <c r="C331" s="30" t="s">
        <v>61</v>
      </c>
      <c r="D331" s="11" t="s">
        <v>65</v>
      </c>
      <c r="E331" s="7" t="s">
        <v>66</v>
      </c>
      <c r="F331" s="79" t="s">
        <v>458</v>
      </c>
      <c r="G331" s="38" t="s">
        <v>514</v>
      </c>
      <c r="H331" s="5"/>
      <c r="I331" s="5"/>
      <c r="J331" s="5"/>
      <c r="K331" s="5"/>
      <c r="L331" s="5"/>
      <c r="M331" s="5"/>
      <c r="N331" s="20">
        <v>0</v>
      </c>
      <c r="O331" s="24">
        <v>0</v>
      </c>
      <c r="P331" s="107">
        <f t="shared" ref="P331:P362" si="16">ROUND(O331,0)</f>
        <v>0</v>
      </c>
      <c r="Q331" s="13" t="s">
        <v>386</v>
      </c>
    </row>
    <row r="332" spans="1:17" s="9" customFormat="1" ht="30" x14ac:dyDescent="0.25">
      <c r="A332" s="5">
        <v>88</v>
      </c>
      <c r="B332" s="6">
        <v>654321</v>
      </c>
      <c r="C332" s="30" t="s">
        <v>61</v>
      </c>
      <c r="D332" s="11" t="s">
        <v>65</v>
      </c>
      <c r="E332" s="7" t="s">
        <v>67</v>
      </c>
      <c r="F332" s="79" t="s">
        <v>68</v>
      </c>
      <c r="G332" s="38" t="s">
        <v>514</v>
      </c>
      <c r="H332" s="5"/>
      <c r="I332" s="5"/>
      <c r="J332" s="5"/>
      <c r="K332" s="5"/>
      <c r="L332" s="5"/>
      <c r="M332" s="5"/>
      <c r="N332" s="20">
        <f>$O$83</f>
        <v>0</v>
      </c>
      <c r="O332" s="24">
        <f>N332+10</f>
        <v>10</v>
      </c>
      <c r="P332" s="107">
        <f t="shared" si="16"/>
        <v>10</v>
      </c>
      <c r="Q332" s="13" t="s">
        <v>250</v>
      </c>
    </row>
    <row r="333" spans="1:17" s="9" customFormat="1" ht="45" x14ac:dyDescent="0.25">
      <c r="A333" s="5">
        <v>89</v>
      </c>
      <c r="B333" s="6">
        <v>654321</v>
      </c>
      <c r="C333" s="30" t="s">
        <v>61</v>
      </c>
      <c r="D333" s="11" t="s">
        <v>65</v>
      </c>
      <c r="E333" s="7" t="s">
        <v>67</v>
      </c>
      <c r="F333" s="79" t="s">
        <v>245</v>
      </c>
      <c r="G333" s="38" t="s">
        <v>514</v>
      </c>
      <c r="H333" s="5"/>
      <c r="I333" s="5"/>
      <c r="J333" s="5"/>
      <c r="K333" s="5"/>
      <c r="L333" s="5"/>
      <c r="M333" s="5"/>
      <c r="N333" s="20" t="e">
        <f>$N$91</f>
        <v>#REF!</v>
      </c>
      <c r="O333" s="24" t="e">
        <f>N333+10</f>
        <v>#REF!</v>
      </c>
      <c r="P333" s="107" t="e">
        <f t="shared" si="16"/>
        <v>#REF!</v>
      </c>
      <c r="Q333" s="13" t="s">
        <v>251</v>
      </c>
    </row>
    <row r="334" spans="1:17" s="9" customFormat="1" ht="30" x14ac:dyDescent="0.25">
      <c r="A334" s="5">
        <v>90</v>
      </c>
      <c r="B334" s="6">
        <v>654321</v>
      </c>
      <c r="C334" s="30" t="s">
        <v>61</v>
      </c>
      <c r="D334" s="11" t="s">
        <v>65</v>
      </c>
      <c r="E334" s="7" t="s">
        <v>69</v>
      </c>
      <c r="F334" s="79" t="s">
        <v>70</v>
      </c>
      <c r="G334" s="38" t="s">
        <v>514</v>
      </c>
      <c r="H334" s="5"/>
      <c r="I334" s="5"/>
      <c r="J334" s="5"/>
      <c r="K334" s="5"/>
      <c r="L334" s="5"/>
      <c r="M334" s="5"/>
      <c r="N334" s="20" t="e">
        <f>N326</f>
        <v>#REF!</v>
      </c>
      <c r="O334" s="24" t="e">
        <f>N334</f>
        <v>#REF!</v>
      </c>
      <c r="P334" s="107" t="e">
        <f t="shared" si="16"/>
        <v>#REF!</v>
      </c>
      <c r="Q334" s="13" t="s">
        <v>244</v>
      </c>
    </row>
    <row r="335" spans="1:17" s="9" customFormat="1" ht="30" x14ac:dyDescent="0.25">
      <c r="A335" s="5">
        <v>91</v>
      </c>
      <c r="B335" s="6">
        <v>654321</v>
      </c>
      <c r="C335" s="30" t="s">
        <v>61</v>
      </c>
      <c r="D335" s="30" t="s">
        <v>61</v>
      </c>
      <c r="E335" s="7" t="s">
        <v>71</v>
      </c>
      <c r="F335" s="34" t="s">
        <v>72</v>
      </c>
      <c r="G335" s="38" t="s">
        <v>514</v>
      </c>
      <c r="H335" s="5"/>
      <c r="I335" s="5"/>
      <c r="J335" s="5"/>
      <c r="K335" s="5"/>
      <c r="L335" s="5"/>
      <c r="M335" s="5"/>
      <c r="N335" s="20" t="e">
        <f>P241*0.05</f>
        <v>#REF!</v>
      </c>
      <c r="O335" s="24" t="e">
        <f>N335</f>
        <v>#REF!</v>
      </c>
      <c r="P335" s="107" t="e">
        <f t="shared" si="16"/>
        <v>#REF!</v>
      </c>
      <c r="Q335" s="13" t="s">
        <v>261</v>
      </c>
    </row>
    <row r="336" spans="1:17" s="9" customFormat="1" ht="30" x14ac:dyDescent="0.25">
      <c r="A336" s="5">
        <v>92</v>
      </c>
      <c r="B336" s="6">
        <v>654321</v>
      </c>
      <c r="C336" s="30" t="s">
        <v>61</v>
      </c>
      <c r="D336" s="30" t="s">
        <v>61</v>
      </c>
      <c r="E336" s="7" t="s">
        <v>71</v>
      </c>
      <c r="F336" s="34" t="s">
        <v>73</v>
      </c>
      <c r="G336" s="38" t="s">
        <v>514</v>
      </c>
      <c r="H336" s="5"/>
      <c r="I336" s="5"/>
      <c r="J336" s="5"/>
      <c r="K336" s="5"/>
      <c r="L336" s="5"/>
      <c r="M336" s="5"/>
      <c r="N336" s="20">
        <v>3</v>
      </c>
      <c r="O336" s="24" t="e">
        <f>IF((#REF!="CUMPLE"),FORMULACION!N336*1,FORMULACION!N336*0)</f>
        <v>#REF!</v>
      </c>
      <c r="P336" s="107" t="e">
        <f t="shared" si="16"/>
        <v>#REF!</v>
      </c>
      <c r="Q336" s="13" t="s">
        <v>248</v>
      </c>
    </row>
    <row r="337" spans="1:17" s="9" customFormat="1" ht="30" x14ac:dyDescent="0.25">
      <c r="A337" s="5">
        <v>93</v>
      </c>
      <c r="B337" s="6">
        <v>654321</v>
      </c>
      <c r="C337" s="30" t="s">
        <v>74</v>
      </c>
      <c r="D337" s="11" t="s">
        <v>75</v>
      </c>
      <c r="E337" s="7" t="s">
        <v>76</v>
      </c>
      <c r="F337" s="34" t="s">
        <v>77</v>
      </c>
      <c r="G337" s="38" t="s">
        <v>514</v>
      </c>
      <c r="H337" s="5"/>
      <c r="I337" s="5"/>
      <c r="J337" s="5"/>
      <c r="K337" s="5"/>
      <c r="L337" s="5"/>
      <c r="M337" s="5"/>
      <c r="N337" s="20" t="e">
        <f>#REF!</f>
        <v>#REF!</v>
      </c>
      <c r="O337" s="24" t="e">
        <f t="shared" ref="O337:O346" si="17">N337</f>
        <v>#REF!</v>
      </c>
      <c r="P337" s="107" t="e">
        <f t="shared" si="16"/>
        <v>#REF!</v>
      </c>
      <c r="Q337" s="13" t="s">
        <v>203</v>
      </c>
    </row>
    <row r="338" spans="1:17" s="9" customFormat="1" ht="30" x14ac:dyDescent="0.25">
      <c r="A338" s="5">
        <v>94</v>
      </c>
      <c r="B338" s="6">
        <v>654321</v>
      </c>
      <c r="C338" s="30" t="s">
        <v>74</v>
      </c>
      <c r="D338" s="11" t="s">
        <v>75</v>
      </c>
      <c r="E338" s="7" t="s">
        <v>76</v>
      </c>
      <c r="F338" s="79" t="s">
        <v>78</v>
      </c>
      <c r="G338" s="38" t="s">
        <v>514</v>
      </c>
      <c r="H338" s="5"/>
      <c r="I338" s="5"/>
      <c r="J338" s="5"/>
      <c r="K338" s="5"/>
      <c r="L338" s="5"/>
      <c r="M338" s="5"/>
      <c r="N338" s="20" t="e">
        <f>N326</f>
        <v>#REF!</v>
      </c>
      <c r="O338" s="24" t="e">
        <f t="shared" si="17"/>
        <v>#REF!</v>
      </c>
      <c r="P338" s="107" t="e">
        <f t="shared" si="16"/>
        <v>#REF!</v>
      </c>
      <c r="Q338" s="13" t="s">
        <v>244</v>
      </c>
    </row>
    <row r="339" spans="1:17" s="9" customFormat="1" ht="30" x14ac:dyDescent="0.25">
      <c r="A339" s="5">
        <v>95</v>
      </c>
      <c r="B339" s="6">
        <v>654321</v>
      </c>
      <c r="C339" s="30" t="s">
        <v>74</v>
      </c>
      <c r="D339" s="11" t="s">
        <v>75</v>
      </c>
      <c r="E339" s="7" t="s">
        <v>76</v>
      </c>
      <c r="F339" s="34" t="s">
        <v>79</v>
      </c>
      <c r="G339" s="38" t="s">
        <v>514</v>
      </c>
      <c r="H339" s="5"/>
      <c r="I339" s="5"/>
      <c r="J339" s="5"/>
      <c r="K339" s="5"/>
      <c r="L339" s="5"/>
      <c r="M339" s="5"/>
      <c r="N339" s="20" t="e">
        <f>#REF!*0.4</f>
        <v>#REF!</v>
      </c>
      <c r="O339" s="24" t="e">
        <f t="shared" si="17"/>
        <v>#REF!</v>
      </c>
      <c r="P339" s="107" t="e">
        <f t="shared" si="16"/>
        <v>#REF!</v>
      </c>
      <c r="Q339" s="13" t="s">
        <v>254</v>
      </c>
    </row>
    <row r="340" spans="1:17" s="9" customFormat="1" ht="30" x14ac:dyDescent="0.25">
      <c r="A340" s="5">
        <v>96</v>
      </c>
      <c r="B340" s="6">
        <v>654321</v>
      </c>
      <c r="C340" s="30" t="s">
        <v>74</v>
      </c>
      <c r="D340" s="11" t="s">
        <v>75</v>
      </c>
      <c r="E340" s="7" t="s">
        <v>80</v>
      </c>
      <c r="F340" s="79" t="s">
        <v>81</v>
      </c>
      <c r="G340" s="38" t="s">
        <v>514</v>
      </c>
      <c r="H340" s="5"/>
      <c r="I340" s="5"/>
      <c r="J340" s="5"/>
      <c r="K340" s="5"/>
      <c r="L340" s="5"/>
      <c r="M340" s="5"/>
      <c r="N340" s="20" t="e">
        <f>#REF!</f>
        <v>#REF!</v>
      </c>
      <c r="O340" s="24" t="e">
        <f t="shared" si="17"/>
        <v>#REF!</v>
      </c>
      <c r="P340" s="107" t="e">
        <f t="shared" si="16"/>
        <v>#REF!</v>
      </c>
      <c r="Q340" s="13" t="s">
        <v>246</v>
      </c>
    </row>
    <row r="341" spans="1:17" s="9" customFormat="1" ht="30" x14ac:dyDescent="0.25">
      <c r="A341" s="5">
        <v>97</v>
      </c>
      <c r="B341" s="6">
        <v>654321</v>
      </c>
      <c r="C341" s="30" t="s">
        <v>74</v>
      </c>
      <c r="D341" s="11" t="s">
        <v>75</v>
      </c>
      <c r="E341" s="7" t="s">
        <v>80</v>
      </c>
      <c r="F341" s="34" t="s">
        <v>357</v>
      </c>
      <c r="G341" s="38" t="s">
        <v>514</v>
      </c>
      <c r="H341" s="5"/>
      <c r="I341" s="5"/>
      <c r="J341" s="5"/>
      <c r="K341" s="5"/>
      <c r="L341" s="5"/>
      <c r="M341" s="5"/>
      <c r="N341" s="20" t="e">
        <f>#REF!*4</f>
        <v>#REF!</v>
      </c>
      <c r="O341" s="24" t="e">
        <f t="shared" si="17"/>
        <v>#REF!</v>
      </c>
      <c r="P341" s="107" t="e">
        <f t="shared" si="16"/>
        <v>#REF!</v>
      </c>
      <c r="Q341" s="13" t="s">
        <v>256</v>
      </c>
    </row>
    <row r="342" spans="1:17" s="9" customFormat="1" ht="30" x14ac:dyDescent="0.25">
      <c r="A342" s="5">
        <v>98</v>
      </c>
      <c r="B342" s="6">
        <v>654321</v>
      </c>
      <c r="C342" s="30" t="s">
        <v>61</v>
      </c>
      <c r="D342" s="11" t="s">
        <v>75</v>
      </c>
      <c r="E342" s="11" t="s">
        <v>75</v>
      </c>
      <c r="F342" s="79" t="s">
        <v>358</v>
      </c>
      <c r="G342" s="38" t="s">
        <v>514</v>
      </c>
      <c r="H342" s="5"/>
      <c r="I342" s="5"/>
      <c r="J342" s="5"/>
      <c r="K342" s="5"/>
      <c r="L342" s="5"/>
      <c r="M342" s="5"/>
      <c r="N342" s="20">
        <f>N331</f>
        <v>0</v>
      </c>
      <c r="O342" s="24">
        <f t="shared" si="17"/>
        <v>0</v>
      </c>
      <c r="P342" s="107">
        <f t="shared" si="16"/>
        <v>0</v>
      </c>
      <c r="Q342" s="13" t="s">
        <v>255</v>
      </c>
    </row>
    <row r="343" spans="1:17" s="9" customFormat="1" ht="30" x14ac:dyDescent="0.25">
      <c r="A343" s="5">
        <v>99</v>
      </c>
      <c r="B343" s="6">
        <v>654321</v>
      </c>
      <c r="C343" s="30" t="s">
        <v>74</v>
      </c>
      <c r="D343" s="11" t="s">
        <v>75</v>
      </c>
      <c r="E343" s="7" t="s">
        <v>18</v>
      </c>
      <c r="F343" s="34" t="s">
        <v>359</v>
      </c>
      <c r="G343" s="38" t="s">
        <v>514</v>
      </c>
      <c r="H343" s="5"/>
      <c r="I343" s="5"/>
      <c r="J343" s="5"/>
      <c r="K343" s="5"/>
      <c r="L343" s="5"/>
      <c r="M343" s="5"/>
      <c r="N343" s="20" t="e">
        <f>#REF!+3</f>
        <v>#REF!</v>
      </c>
      <c r="O343" s="24" t="e">
        <f t="shared" si="17"/>
        <v>#REF!</v>
      </c>
      <c r="P343" s="107" t="e">
        <f t="shared" si="16"/>
        <v>#REF!</v>
      </c>
      <c r="Q343" s="13" t="s">
        <v>257</v>
      </c>
    </row>
    <row r="344" spans="1:17" s="9" customFormat="1" ht="30" x14ac:dyDescent="0.25">
      <c r="A344" s="5">
        <v>100</v>
      </c>
      <c r="B344" s="6">
        <v>654321</v>
      </c>
      <c r="C344" s="30" t="s">
        <v>74</v>
      </c>
      <c r="D344" s="11" t="s">
        <v>75</v>
      </c>
      <c r="E344" s="7" t="s">
        <v>76</v>
      </c>
      <c r="F344" s="34" t="s">
        <v>360</v>
      </c>
      <c r="G344" s="38" t="s">
        <v>514</v>
      </c>
      <c r="H344" s="5"/>
      <c r="I344" s="5"/>
      <c r="J344" s="5"/>
      <c r="K344" s="5"/>
      <c r="L344" s="5"/>
      <c r="M344" s="5"/>
      <c r="N344" s="20" t="e">
        <f>SUM(#REF!)</f>
        <v>#REF!</v>
      </c>
      <c r="O344" s="24" t="e">
        <f t="shared" si="17"/>
        <v>#REF!</v>
      </c>
      <c r="P344" s="107" t="e">
        <f t="shared" si="16"/>
        <v>#REF!</v>
      </c>
      <c r="Q344" s="13" t="s">
        <v>258</v>
      </c>
    </row>
    <row r="345" spans="1:17" s="9" customFormat="1" ht="30" x14ac:dyDescent="0.25">
      <c r="A345" s="5">
        <v>101</v>
      </c>
      <c r="B345" s="6">
        <v>654321</v>
      </c>
      <c r="C345" s="30" t="s">
        <v>74</v>
      </c>
      <c r="D345" s="11" t="s">
        <v>75</v>
      </c>
      <c r="E345" s="7" t="s">
        <v>18</v>
      </c>
      <c r="F345" s="34" t="s">
        <v>82</v>
      </c>
      <c r="G345" s="38" t="s">
        <v>514</v>
      </c>
      <c r="H345" s="5"/>
      <c r="I345" s="5"/>
      <c r="J345" s="5"/>
      <c r="K345" s="5"/>
      <c r="L345" s="5"/>
      <c r="M345" s="5"/>
      <c r="N345" s="20" t="e">
        <f>(SUM(#REF!))*0.5</f>
        <v>#REF!</v>
      </c>
      <c r="O345" s="24" t="e">
        <f t="shared" si="17"/>
        <v>#REF!</v>
      </c>
      <c r="P345" s="107" t="e">
        <f t="shared" si="16"/>
        <v>#REF!</v>
      </c>
      <c r="Q345" s="13" t="s">
        <v>259</v>
      </c>
    </row>
    <row r="346" spans="1:17" s="9" customFormat="1" ht="30" x14ac:dyDescent="0.25">
      <c r="A346" s="5">
        <v>102</v>
      </c>
      <c r="B346" s="6">
        <v>654321</v>
      </c>
      <c r="C346" s="30" t="s">
        <v>74</v>
      </c>
      <c r="D346" s="11" t="s">
        <v>75</v>
      </c>
      <c r="E346" s="7" t="s">
        <v>80</v>
      </c>
      <c r="F346" s="34" t="s">
        <v>83</v>
      </c>
      <c r="G346" s="38" t="s">
        <v>514</v>
      </c>
      <c r="H346" s="5"/>
      <c r="I346" s="5"/>
      <c r="J346" s="5"/>
      <c r="K346" s="5"/>
      <c r="L346" s="5"/>
      <c r="M346" s="5"/>
      <c r="N346" s="20" t="e">
        <f>#REF!</f>
        <v>#REF!</v>
      </c>
      <c r="O346" s="24" t="e">
        <f t="shared" si="17"/>
        <v>#REF!</v>
      </c>
      <c r="P346" s="107" t="e">
        <f t="shared" si="16"/>
        <v>#REF!</v>
      </c>
      <c r="Q346" s="13" t="s">
        <v>260</v>
      </c>
    </row>
    <row r="347" spans="1:17" s="9" customFormat="1" ht="30" x14ac:dyDescent="0.25">
      <c r="A347" s="5">
        <v>103</v>
      </c>
      <c r="B347" s="6">
        <v>654321</v>
      </c>
      <c r="C347" s="30" t="s">
        <v>74</v>
      </c>
      <c r="D347" s="11" t="s">
        <v>84</v>
      </c>
      <c r="E347" s="7" t="s">
        <v>85</v>
      </c>
      <c r="F347" s="34" t="s">
        <v>86</v>
      </c>
      <c r="G347" s="38" t="s">
        <v>514</v>
      </c>
      <c r="H347" s="5"/>
      <c r="I347" s="5"/>
      <c r="J347" s="5"/>
      <c r="K347" s="5"/>
      <c r="L347" s="5"/>
      <c r="M347" s="5"/>
      <c r="N347" s="20" t="e">
        <f>#REF!*P241</f>
        <v>#REF!</v>
      </c>
      <c r="O347" s="24" t="e">
        <f>IF(N347&gt;=6,((6-N347)+N347),(N347*1))</f>
        <v>#REF!</v>
      </c>
      <c r="P347" s="107" t="e">
        <f t="shared" si="16"/>
        <v>#REF!</v>
      </c>
      <c r="Q347" s="13" t="s">
        <v>242</v>
      </c>
    </row>
    <row r="348" spans="1:17" s="9" customFormat="1" ht="30" x14ac:dyDescent="0.25">
      <c r="A348" s="5">
        <v>104</v>
      </c>
      <c r="B348" s="6">
        <v>654321</v>
      </c>
      <c r="C348" s="30" t="s">
        <v>74</v>
      </c>
      <c r="D348" s="11" t="s">
        <v>84</v>
      </c>
      <c r="E348" s="7" t="s">
        <v>85</v>
      </c>
      <c r="F348" s="34" t="s">
        <v>87</v>
      </c>
      <c r="G348" s="38" t="s">
        <v>514</v>
      </c>
      <c r="H348" s="5"/>
      <c r="I348" s="5"/>
      <c r="J348" s="5"/>
      <c r="K348" s="5"/>
      <c r="L348" s="5"/>
      <c r="M348" s="5"/>
      <c r="N348" s="20" t="e">
        <f>#REF!*P241</f>
        <v>#REF!</v>
      </c>
      <c r="O348" s="24" t="e">
        <f>IF(N348&gt;=8,((8-N348)+N348),(N348*1))</f>
        <v>#REF!</v>
      </c>
      <c r="P348" s="107" t="e">
        <f t="shared" si="16"/>
        <v>#REF!</v>
      </c>
      <c r="Q348" s="13" t="s">
        <v>262</v>
      </c>
    </row>
    <row r="349" spans="1:17" s="9" customFormat="1" ht="30" x14ac:dyDescent="0.25">
      <c r="A349" s="5">
        <v>105</v>
      </c>
      <c r="B349" s="6">
        <v>654321</v>
      </c>
      <c r="C349" s="30" t="s">
        <v>74</v>
      </c>
      <c r="D349" s="11" t="s">
        <v>84</v>
      </c>
      <c r="E349" s="7" t="s">
        <v>18</v>
      </c>
      <c r="F349" s="34" t="s">
        <v>412</v>
      </c>
      <c r="G349" s="38" t="s">
        <v>514</v>
      </c>
      <c r="H349" s="5"/>
      <c r="I349" s="5"/>
      <c r="J349" s="5"/>
      <c r="K349" s="5"/>
      <c r="L349" s="5"/>
      <c r="M349" s="5"/>
      <c r="N349" s="20" t="e">
        <f>#REF!*P241</f>
        <v>#REF!</v>
      </c>
      <c r="O349" s="24" t="e">
        <f>IF(N349&gt;=15,((15-N349)+N349),(N349*1))</f>
        <v>#REF!</v>
      </c>
      <c r="P349" s="107" t="e">
        <f t="shared" si="16"/>
        <v>#REF!</v>
      </c>
      <c r="Q349" s="13" t="s">
        <v>263</v>
      </c>
    </row>
    <row r="350" spans="1:17" s="9" customFormat="1" ht="30" x14ac:dyDescent="0.25">
      <c r="A350" s="5">
        <v>106</v>
      </c>
      <c r="B350" s="6">
        <v>654321</v>
      </c>
      <c r="C350" s="30" t="s">
        <v>74</v>
      </c>
      <c r="D350" s="11" t="s">
        <v>84</v>
      </c>
      <c r="E350" s="7" t="s">
        <v>18</v>
      </c>
      <c r="F350" s="34" t="s">
        <v>88</v>
      </c>
      <c r="G350" s="38" t="s">
        <v>514</v>
      </c>
      <c r="H350" s="5"/>
      <c r="I350" s="5"/>
      <c r="J350" s="5"/>
      <c r="K350" s="5"/>
      <c r="L350" s="5"/>
      <c r="M350" s="5"/>
      <c r="N350" s="20" t="e">
        <f>#REF!*P241</f>
        <v>#REF!</v>
      </c>
      <c r="O350" s="24" t="e">
        <f>IF(N350&gt;=5,((5-N350)+N350),(N350*1))</f>
        <v>#REF!</v>
      </c>
      <c r="P350" s="107" t="e">
        <f t="shared" si="16"/>
        <v>#REF!</v>
      </c>
      <c r="Q350" s="13" t="s">
        <v>264</v>
      </c>
    </row>
    <row r="351" spans="1:17" s="9" customFormat="1" ht="30" x14ac:dyDescent="0.25">
      <c r="A351" s="5">
        <v>107</v>
      </c>
      <c r="B351" s="6">
        <v>654321</v>
      </c>
      <c r="C351" s="30" t="s">
        <v>74</v>
      </c>
      <c r="D351" s="11" t="s">
        <v>89</v>
      </c>
      <c r="E351" s="7" t="s">
        <v>80</v>
      </c>
      <c r="F351" s="34" t="s">
        <v>361</v>
      </c>
      <c r="G351" s="38" t="s">
        <v>514</v>
      </c>
      <c r="H351" s="5"/>
      <c r="I351" s="5"/>
      <c r="J351" s="5"/>
      <c r="K351" s="5"/>
      <c r="L351" s="5"/>
      <c r="M351" s="5"/>
      <c r="N351" s="20" t="e">
        <f>#REF!*0.6</f>
        <v>#REF!</v>
      </c>
      <c r="O351" s="24" t="e">
        <f>N351</f>
        <v>#REF!</v>
      </c>
      <c r="P351" s="107" t="e">
        <f t="shared" si="16"/>
        <v>#REF!</v>
      </c>
      <c r="Q351" s="13" t="s">
        <v>265</v>
      </c>
    </row>
    <row r="352" spans="1:17" s="9" customFormat="1" ht="30" x14ac:dyDescent="0.25">
      <c r="A352" s="5">
        <v>108</v>
      </c>
      <c r="B352" s="6">
        <v>654321</v>
      </c>
      <c r="C352" s="30" t="s">
        <v>74</v>
      </c>
      <c r="D352" s="11" t="s">
        <v>89</v>
      </c>
      <c r="E352" s="7" t="s">
        <v>18</v>
      </c>
      <c r="F352" s="34" t="s">
        <v>362</v>
      </c>
      <c r="G352" s="38" t="s">
        <v>514</v>
      </c>
      <c r="H352" s="5"/>
      <c r="I352" s="5"/>
      <c r="J352" s="5"/>
      <c r="K352" s="5"/>
      <c r="L352" s="5"/>
      <c r="M352" s="5"/>
      <c r="N352" s="20" t="e">
        <f>#REF!*P241</f>
        <v>#REF!</v>
      </c>
      <c r="O352" s="24" t="e">
        <f>IF(N352&gt;=6,((6-N352)+N352),(N352*1))</f>
        <v>#REF!</v>
      </c>
      <c r="P352" s="107" t="e">
        <f t="shared" si="16"/>
        <v>#REF!</v>
      </c>
      <c r="Q352" s="13" t="s">
        <v>242</v>
      </c>
    </row>
    <row r="353" spans="1:17" s="9" customFormat="1" ht="30" x14ac:dyDescent="0.25">
      <c r="A353" s="5">
        <v>109</v>
      </c>
      <c r="B353" s="6">
        <v>654321</v>
      </c>
      <c r="C353" s="30" t="s">
        <v>74</v>
      </c>
      <c r="D353" s="11" t="s">
        <v>89</v>
      </c>
      <c r="E353" s="7" t="s">
        <v>18</v>
      </c>
      <c r="F353" s="34" t="s">
        <v>90</v>
      </c>
      <c r="G353" s="38" t="s">
        <v>514</v>
      </c>
      <c r="H353" s="5"/>
      <c r="I353" s="5"/>
      <c r="J353" s="5"/>
      <c r="K353" s="5"/>
      <c r="L353" s="5"/>
      <c r="M353" s="5"/>
      <c r="N353" s="20" t="e">
        <f>(SUM(I241:M241))*#REF!</f>
        <v>#REF!</v>
      </c>
      <c r="O353" s="24" t="e">
        <f t="shared" ref="O353:O360" si="18">N353</f>
        <v>#REF!</v>
      </c>
      <c r="P353" s="107" t="e">
        <f t="shared" si="16"/>
        <v>#REF!</v>
      </c>
      <c r="Q353" s="13" t="s">
        <v>266</v>
      </c>
    </row>
    <row r="354" spans="1:17" s="9" customFormat="1" ht="30" x14ac:dyDescent="0.25">
      <c r="A354" s="5">
        <v>110</v>
      </c>
      <c r="B354" s="6">
        <v>654321</v>
      </c>
      <c r="C354" s="30" t="s">
        <v>74</v>
      </c>
      <c r="D354" s="11" t="s">
        <v>89</v>
      </c>
      <c r="E354" s="7" t="s">
        <v>18</v>
      </c>
      <c r="F354" s="34" t="s">
        <v>363</v>
      </c>
      <c r="G354" s="38" t="s">
        <v>514</v>
      </c>
      <c r="H354" s="5"/>
      <c r="I354" s="5"/>
      <c r="J354" s="5"/>
      <c r="K354" s="5"/>
      <c r="L354" s="5"/>
      <c r="M354" s="5"/>
      <c r="N354" s="20" t="e">
        <f>(SUM(I241:M241))*#REF!</f>
        <v>#REF!</v>
      </c>
      <c r="O354" s="24" t="e">
        <f t="shared" si="18"/>
        <v>#REF!</v>
      </c>
      <c r="P354" s="107" t="e">
        <f t="shared" si="16"/>
        <v>#REF!</v>
      </c>
      <c r="Q354" s="13" t="s">
        <v>267</v>
      </c>
    </row>
    <row r="355" spans="1:17" s="9" customFormat="1" ht="30" x14ac:dyDescent="0.25">
      <c r="A355" s="5">
        <v>111</v>
      </c>
      <c r="B355" s="6">
        <v>654321</v>
      </c>
      <c r="C355" s="30" t="s">
        <v>74</v>
      </c>
      <c r="D355" s="11" t="s">
        <v>91</v>
      </c>
      <c r="E355" s="7" t="s">
        <v>85</v>
      </c>
      <c r="F355" s="34" t="s">
        <v>364</v>
      </c>
      <c r="G355" s="38" t="s">
        <v>514</v>
      </c>
      <c r="H355" s="5"/>
      <c r="I355" s="5"/>
      <c r="J355" s="5"/>
      <c r="K355" s="5"/>
      <c r="L355" s="5"/>
      <c r="M355" s="5"/>
      <c r="N355" s="20">
        <v>1</v>
      </c>
      <c r="O355" s="24">
        <f t="shared" si="18"/>
        <v>1</v>
      </c>
      <c r="P355" s="107">
        <f t="shared" si="16"/>
        <v>1</v>
      </c>
      <c r="Q355" s="13" t="s">
        <v>231</v>
      </c>
    </row>
    <row r="356" spans="1:17" s="9" customFormat="1" ht="30" x14ac:dyDescent="0.25">
      <c r="A356" s="5">
        <v>112</v>
      </c>
      <c r="B356" s="6">
        <v>654321</v>
      </c>
      <c r="C356" s="30" t="s">
        <v>74</v>
      </c>
      <c r="D356" s="11" t="s">
        <v>91</v>
      </c>
      <c r="E356" s="7" t="s">
        <v>18</v>
      </c>
      <c r="F356" s="34" t="s">
        <v>365</v>
      </c>
      <c r="G356" s="38" t="s">
        <v>514</v>
      </c>
      <c r="H356" s="5"/>
      <c r="I356" s="5"/>
      <c r="J356" s="5"/>
      <c r="K356" s="5"/>
      <c r="L356" s="5"/>
      <c r="M356" s="5"/>
      <c r="N356" s="20">
        <v>1</v>
      </c>
      <c r="O356" s="24">
        <f t="shared" si="18"/>
        <v>1</v>
      </c>
      <c r="P356" s="107">
        <f t="shared" si="16"/>
        <v>1</v>
      </c>
      <c r="Q356" s="13" t="s">
        <v>231</v>
      </c>
    </row>
    <row r="357" spans="1:17" s="9" customFormat="1" ht="30" x14ac:dyDescent="0.25">
      <c r="A357" s="5">
        <v>113</v>
      </c>
      <c r="B357" s="6">
        <v>654321</v>
      </c>
      <c r="C357" s="30" t="s">
        <v>74</v>
      </c>
      <c r="D357" s="11" t="s">
        <v>91</v>
      </c>
      <c r="E357" s="7" t="s">
        <v>18</v>
      </c>
      <c r="F357" s="34" t="s">
        <v>366</v>
      </c>
      <c r="G357" s="38" t="s">
        <v>514</v>
      </c>
      <c r="H357" s="5"/>
      <c r="I357" s="5"/>
      <c r="J357" s="5"/>
      <c r="K357" s="5"/>
      <c r="L357" s="5"/>
      <c r="M357" s="5"/>
      <c r="N357" s="20">
        <v>1</v>
      </c>
      <c r="O357" s="24">
        <f t="shared" si="18"/>
        <v>1</v>
      </c>
      <c r="P357" s="107">
        <f t="shared" si="16"/>
        <v>1</v>
      </c>
      <c r="Q357" s="13" t="s">
        <v>231</v>
      </c>
    </row>
    <row r="358" spans="1:17" s="9" customFormat="1" ht="30" x14ac:dyDescent="0.25">
      <c r="A358" s="5">
        <v>114</v>
      </c>
      <c r="B358" s="6">
        <v>654321</v>
      </c>
      <c r="C358" s="30" t="s">
        <v>74</v>
      </c>
      <c r="D358" s="11" t="s">
        <v>92</v>
      </c>
      <c r="E358" s="7" t="s">
        <v>18</v>
      </c>
      <c r="F358" s="34" t="s">
        <v>367</v>
      </c>
      <c r="G358" s="38" t="s">
        <v>514</v>
      </c>
      <c r="H358" s="5"/>
      <c r="I358" s="5"/>
      <c r="J358" s="5"/>
      <c r="K358" s="5"/>
      <c r="L358" s="5"/>
      <c r="M358" s="5"/>
      <c r="N358" s="20">
        <v>3</v>
      </c>
      <c r="O358" s="24">
        <f t="shared" si="18"/>
        <v>3</v>
      </c>
      <c r="P358" s="107">
        <f t="shared" si="16"/>
        <v>3</v>
      </c>
      <c r="Q358" s="13" t="s">
        <v>268</v>
      </c>
    </row>
    <row r="359" spans="1:17" s="9" customFormat="1" ht="30" x14ac:dyDescent="0.25">
      <c r="A359" s="5">
        <v>115</v>
      </c>
      <c r="B359" s="6">
        <v>654321</v>
      </c>
      <c r="C359" s="30" t="s">
        <v>74</v>
      </c>
      <c r="D359" s="11" t="s">
        <v>93</v>
      </c>
      <c r="E359" s="7" t="s">
        <v>18</v>
      </c>
      <c r="F359" s="34" t="s">
        <v>368</v>
      </c>
      <c r="G359" s="38" t="s">
        <v>514</v>
      </c>
      <c r="H359" s="5"/>
      <c r="I359" s="5"/>
      <c r="J359" s="5"/>
      <c r="K359" s="5"/>
      <c r="L359" s="5"/>
      <c r="M359" s="5"/>
      <c r="N359" s="20" t="e">
        <f>P241*0.3</f>
        <v>#REF!</v>
      </c>
      <c r="O359" s="24" t="e">
        <f t="shared" si="18"/>
        <v>#REF!</v>
      </c>
      <c r="P359" s="107" t="e">
        <f t="shared" si="16"/>
        <v>#REF!</v>
      </c>
      <c r="Q359" s="13" t="s">
        <v>271</v>
      </c>
    </row>
    <row r="360" spans="1:17" s="9" customFormat="1" ht="30" x14ac:dyDescent="0.25">
      <c r="A360" s="5">
        <v>116</v>
      </c>
      <c r="B360" s="6">
        <v>654321</v>
      </c>
      <c r="C360" s="30" t="s">
        <v>74</v>
      </c>
      <c r="D360" s="11" t="s">
        <v>92</v>
      </c>
      <c r="E360" s="7" t="s">
        <v>18</v>
      </c>
      <c r="F360" s="34" t="s">
        <v>413</v>
      </c>
      <c r="G360" s="38" t="s">
        <v>514</v>
      </c>
      <c r="H360" s="5"/>
      <c r="I360" s="5"/>
      <c r="J360" s="5"/>
      <c r="K360" s="5"/>
      <c r="L360" s="5"/>
      <c r="M360" s="5"/>
      <c r="N360" s="20">
        <v>3</v>
      </c>
      <c r="O360" s="24">
        <f t="shared" si="18"/>
        <v>3</v>
      </c>
      <c r="P360" s="107">
        <f t="shared" si="16"/>
        <v>3</v>
      </c>
      <c r="Q360" s="13" t="s">
        <v>268</v>
      </c>
    </row>
    <row r="361" spans="1:17" s="9" customFormat="1" ht="30" x14ac:dyDescent="0.25">
      <c r="A361" s="5">
        <v>117</v>
      </c>
      <c r="B361" s="6">
        <v>654321</v>
      </c>
      <c r="C361" s="30" t="s">
        <v>74</v>
      </c>
      <c r="D361" s="11" t="s">
        <v>93</v>
      </c>
      <c r="E361" s="7" t="s">
        <v>85</v>
      </c>
      <c r="F361" s="34" t="s">
        <v>491</v>
      </c>
      <c r="G361" s="38" t="s">
        <v>514</v>
      </c>
      <c r="H361" s="5"/>
      <c r="I361" s="5"/>
      <c r="J361" s="5"/>
      <c r="K361" s="5"/>
      <c r="L361" s="5"/>
      <c r="M361" s="5"/>
      <c r="N361" s="20" t="e">
        <f>#REF!*P241</f>
        <v>#REF!</v>
      </c>
      <c r="O361" s="24" t="e">
        <f>IF(N361&gt;=5,((5-N361)+N361),(N361*1))</f>
        <v>#REF!</v>
      </c>
      <c r="P361" s="107" t="e">
        <f t="shared" si="16"/>
        <v>#REF!</v>
      </c>
      <c r="Q361" s="13" t="s">
        <v>264</v>
      </c>
    </row>
    <row r="362" spans="1:17" s="9" customFormat="1" ht="30" x14ac:dyDescent="0.25">
      <c r="A362" s="5">
        <v>118</v>
      </c>
      <c r="B362" s="6">
        <v>654321</v>
      </c>
      <c r="C362" s="30" t="s">
        <v>74</v>
      </c>
      <c r="D362" s="11" t="s">
        <v>93</v>
      </c>
      <c r="E362" s="7" t="s">
        <v>85</v>
      </c>
      <c r="F362" s="34" t="s">
        <v>369</v>
      </c>
      <c r="G362" s="38" t="s">
        <v>514</v>
      </c>
      <c r="H362" s="5"/>
      <c r="I362" s="5"/>
      <c r="J362" s="5"/>
      <c r="K362" s="5"/>
      <c r="L362" s="5"/>
      <c r="M362" s="5"/>
      <c r="N362" s="20" t="e">
        <f>#REF!*P241</f>
        <v>#REF!</v>
      </c>
      <c r="O362" s="24" t="e">
        <f>IF(N362&gt;=4,((4-N362)+N362),(N362*1))</f>
        <v>#REF!</v>
      </c>
      <c r="P362" s="107" t="e">
        <f t="shared" si="16"/>
        <v>#REF!</v>
      </c>
      <c r="Q362" s="13" t="s">
        <v>272</v>
      </c>
    </row>
    <row r="363" spans="1:17" s="9" customFormat="1" ht="30" x14ac:dyDescent="0.25">
      <c r="A363" s="5">
        <v>119</v>
      </c>
      <c r="B363" s="6">
        <v>654321</v>
      </c>
      <c r="C363" s="30" t="s">
        <v>74</v>
      </c>
      <c r="D363" s="11" t="s">
        <v>93</v>
      </c>
      <c r="E363" s="7" t="s">
        <v>76</v>
      </c>
      <c r="F363" s="34" t="s">
        <v>253</v>
      </c>
      <c r="G363" s="38" t="s">
        <v>514</v>
      </c>
      <c r="H363" s="5"/>
      <c r="I363" s="5"/>
      <c r="J363" s="5"/>
      <c r="K363" s="5"/>
      <c r="L363" s="5"/>
      <c r="M363" s="5"/>
      <c r="N363" s="20">
        <v>2</v>
      </c>
      <c r="O363" s="24">
        <f>N363</f>
        <v>2</v>
      </c>
      <c r="P363" s="107">
        <f t="shared" ref="P363:P394" si="19">ROUND(O363,0)</f>
        <v>2</v>
      </c>
      <c r="Q363" s="13" t="s">
        <v>273</v>
      </c>
    </row>
    <row r="364" spans="1:17" s="9" customFormat="1" ht="30" x14ac:dyDescent="0.25">
      <c r="A364" s="5">
        <v>120</v>
      </c>
      <c r="B364" s="6">
        <v>654321</v>
      </c>
      <c r="C364" s="30" t="s">
        <v>74</v>
      </c>
      <c r="D364" s="11" t="s">
        <v>93</v>
      </c>
      <c r="E364" s="7" t="s">
        <v>80</v>
      </c>
      <c r="F364" s="34" t="s">
        <v>414</v>
      </c>
      <c r="G364" s="38" t="s">
        <v>514</v>
      </c>
      <c r="H364" s="5"/>
      <c r="I364" s="5"/>
      <c r="J364" s="5"/>
      <c r="K364" s="5"/>
      <c r="L364" s="5"/>
      <c r="M364" s="5"/>
      <c r="N364" s="20">
        <v>2</v>
      </c>
      <c r="O364" s="24">
        <f>N364</f>
        <v>2</v>
      </c>
      <c r="P364" s="107">
        <f t="shared" si="19"/>
        <v>2</v>
      </c>
      <c r="Q364" s="13" t="s">
        <v>273</v>
      </c>
    </row>
    <row r="365" spans="1:17" s="9" customFormat="1" ht="30" x14ac:dyDescent="0.25">
      <c r="A365" s="5">
        <v>121</v>
      </c>
      <c r="B365" s="6">
        <v>654321</v>
      </c>
      <c r="C365" s="30" t="s">
        <v>74</v>
      </c>
      <c r="D365" s="11" t="s">
        <v>93</v>
      </c>
      <c r="E365" s="7" t="s">
        <v>80</v>
      </c>
      <c r="F365" s="34" t="s">
        <v>94</v>
      </c>
      <c r="G365" s="38" t="s">
        <v>514</v>
      </c>
      <c r="H365" s="5"/>
      <c r="I365" s="5"/>
      <c r="J365" s="5"/>
      <c r="K365" s="5"/>
      <c r="L365" s="5"/>
      <c r="M365" s="5"/>
      <c r="N365" s="20">
        <v>4</v>
      </c>
      <c r="O365" s="24">
        <f>N365</f>
        <v>4</v>
      </c>
      <c r="P365" s="107">
        <f t="shared" si="19"/>
        <v>4</v>
      </c>
      <c r="Q365" s="13" t="s">
        <v>274</v>
      </c>
    </row>
    <row r="366" spans="1:17" s="9" customFormat="1" ht="30" x14ac:dyDescent="0.25">
      <c r="A366" s="5">
        <v>122</v>
      </c>
      <c r="B366" s="6">
        <v>654321</v>
      </c>
      <c r="C366" s="30" t="s">
        <v>95</v>
      </c>
      <c r="D366" s="11" t="s">
        <v>96</v>
      </c>
      <c r="E366" s="7" t="s">
        <v>97</v>
      </c>
      <c r="F366" s="34" t="s">
        <v>370</v>
      </c>
      <c r="G366" s="38" t="s">
        <v>514</v>
      </c>
      <c r="H366" s="5"/>
      <c r="I366" s="5"/>
      <c r="J366" s="5"/>
      <c r="K366" s="5"/>
      <c r="L366" s="5"/>
      <c r="M366" s="5"/>
      <c r="N366" s="20" t="e">
        <f>#REF!/140</f>
        <v>#REF!</v>
      </c>
      <c r="O366" s="24" t="e">
        <f>N366</f>
        <v>#REF!</v>
      </c>
      <c r="P366" s="107" t="e">
        <f t="shared" si="19"/>
        <v>#REF!</v>
      </c>
      <c r="Q366" s="27" t="s">
        <v>276</v>
      </c>
    </row>
    <row r="367" spans="1:17" s="9" customFormat="1" ht="30" x14ac:dyDescent="0.25">
      <c r="A367" s="5">
        <v>123</v>
      </c>
      <c r="B367" s="6">
        <v>654321</v>
      </c>
      <c r="C367" s="30" t="s">
        <v>95</v>
      </c>
      <c r="D367" s="11" t="s">
        <v>96</v>
      </c>
      <c r="E367" s="7" t="s">
        <v>97</v>
      </c>
      <c r="F367" s="34" t="s">
        <v>371</v>
      </c>
      <c r="G367" s="38" t="s">
        <v>514</v>
      </c>
      <c r="H367" s="5"/>
      <c r="I367" s="5"/>
      <c r="J367" s="5"/>
      <c r="K367" s="5"/>
      <c r="L367" s="5"/>
      <c r="M367" s="5"/>
      <c r="N367" s="20">
        <v>1</v>
      </c>
      <c r="O367" s="24">
        <f>N367</f>
        <v>1</v>
      </c>
      <c r="P367" s="107">
        <f t="shared" si="19"/>
        <v>1</v>
      </c>
      <c r="Q367" s="13" t="s">
        <v>231</v>
      </c>
    </row>
    <row r="368" spans="1:17" s="9" customFormat="1" ht="30" x14ac:dyDescent="0.25">
      <c r="A368" s="5">
        <v>124</v>
      </c>
      <c r="B368" s="6">
        <v>654321</v>
      </c>
      <c r="C368" s="30" t="s">
        <v>95</v>
      </c>
      <c r="D368" s="11" t="s">
        <v>98</v>
      </c>
      <c r="E368" s="7" t="s">
        <v>99</v>
      </c>
      <c r="F368" s="34" t="s">
        <v>279</v>
      </c>
      <c r="G368" s="38" t="s">
        <v>514</v>
      </c>
      <c r="H368" s="5"/>
      <c r="I368" s="5"/>
      <c r="J368" s="5"/>
      <c r="K368" s="5"/>
      <c r="L368" s="5"/>
      <c r="M368" s="5"/>
      <c r="N368" s="20">
        <v>1</v>
      </c>
      <c r="O368" s="24" t="e">
        <f>IF(P241&lt;160,N368*1,N368*0)</f>
        <v>#REF!</v>
      </c>
      <c r="P368" s="107" t="e">
        <f t="shared" si="19"/>
        <v>#REF!</v>
      </c>
      <c r="Q368" s="13" t="s">
        <v>277</v>
      </c>
    </row>
    <row r="369" spans="1:17" s="9" customFormat="1" ht="30" x14ac:dyDescent="0.25">
      <c r="A369" s="5">
        <v>125</v>
      </c>
      <c r="B369" s="6">
        <v>654321</v>
      </c>
      <c r="C369" s="30" t="s">
        <v>95</v>
      </c>
      <c r="D369" s="11" t="s">
        <v>98</v>
      </c>
      <c r="E369" s="7" t="s">
        <v>99</v>
      </c>
      <c r="F369" s="34" t="s">
        <v>280</v>
      </c>
      <c r="G369" s="38" t="s">
        <v>514</v>
      </c>
      <c r="H369" s="5"/>
      <c r="I369" s="5"/>
      <c r="J369" s="5"/>
      <c r="K369" s="5"/>
      <c r="L369" s="5"/>
      <c r="M369" s="5"/>
      <c r="N369" s="20">
        <v>1</v>
      </c>
      <c r="O369" s="24" t="e">
        <f>IF(P241&gt;=160,N369*1,N369*0)</f>
        <v>#REF!</v>
      </c>
      <c r="P369" s="107" t="e">
        <f t="shared" si="19"/>
        <v>#REF!</v>
      </c>
      <c r="Q369" s="13" t="s">
        <v>278</v>
      </c>
    </row>
    <row r="370" spans="1:17" s="9" customFormat="1" ht="30" x14ac:dyDescent="0.25">
      <c r="A370" s="5">
        <v>126</v>
      </c>
      <c r="B370" s="6">
        <v>654321</v>
      </c>
      <c r="C370" s="30" t="s">
        <v>95</v>
      </c>
      <c r="D370" s="11" t="s">
        <v>98</v>
      </c>
      <c r="E370" s="7" t="s">
        <v>99</v>
      </c>
      <c r="F370" s="34" t="s">
        <v>493</v>
      </c>
      <c r="G370" s="38" t="s">
        <v>514</v>
      </c>
      <c r="H370" s="5"/>
      <c r="I370" s="5"/>
      <c r="J370" s="5"/>
      <c r="K370" s="5"/>
      <c r="L370" s="5"/>
      <c r="M370" s="5"/>
      <c r="N370" s="20">
        <v>1</v>
      </c>
      <c r="O370" s="24">
        <f>N370</f>
        <v>1</v>
      </c>
      <c r="P370" s="107">
        <f t="shared" si="19"/>
        <v>1</v>
      </c>
      <c r="Q370" s="13" t="s">
        <v>231</v>
      </c>
    </row>
    <row r="371" spans="1:17" s="9" customFormat="1" ht="30" x14ac:dyDescent="0.25">
      <c r="A371" s="5">
        <v>127</v>
      </c>
      <c r="B371" s="6">
        <v>654321</v>
      </c>
      <c r="C371" s="30" t="s">
        <v>95</v>
      </c>
      <c r="D371" s="11" t="s">
        <v>98</v>
      </c>
      <c r="E371" s="7" t="s">
        <v>100</v>
      </c>
      <c r="F371" s="34" t="s">
        <v>101</v>
      </c>
      <c r="G371" s="38" t="s">
        <v>514</v>
      </c>
      <c r="H371" s="5"/>
      <c r="I371" s="5"/>
      <c r="J371" s="5"/>
      <c r="K371" s="5"/>
      <c r="L371" s="5"/>
      <c r="M371" s="5"/>
      <c r="N371" s="20">
        <v>1</v>
      </c>
      <c r="O371" s="24" t="e">
        <f>IF(P241&gt;=165,N371*2,N371*1)</f>
        <v>#REF!</v>
      </c>
      <c r="P371" s="107" t="e">
        <f t="shared" si="19"/>
        <v>#REF!</v>
      </c>
      <c r="Q371" s="13" t="s">
        <v>281</v>
      </c>
    </row>
    <row r="372" spans="1:17" s="9" customFormat="1" ht="30" x14ac:dyDescent="0.25">
      <c r="A372" s="5">
        <v>128</v>
      </c>
      <c r="B372" s="6">
        <v>654321</v>
      </c>
      <c r="C372" s="30" t="s">
        <v>95</v>
      </c>
      <c r="D372" s="11" t="s">
        <v>98</v>
      </c>
      <c r="E372" s="7" t="s">
        <v>100</v>
      </c>
      <c r="F372" s="34" t="s">
        <v>102</v>
      </c>
      <c r="G372" s="38" t="s">
        <v>514</v>
      </c>
      <c r="H372" s="5"/>
      <c r="I372" s="5"/>
      <c r="J372" s="5"/>
      <c r="K372" s="5"/>
      <c r="L372" s="5"/>
      <c r="M372" s="5"/>
      <c r="N372" s="20" t="e">
        <f>#REF!*P241</f>
        <v>#REF!</v>
      </c>
      <c r="O372" s="24" t="e">
        <f>IF(N372&gt;=6,((6-N372)+N372),(N372*1))</f>
        <v>#REF!</v>
      </c>
      <c r="P372" s="107" t="e">
        <f t="shared" si="19"/>
        <v>#REF!</v>
      </c>
      <c r="Q372" s="13" t="s">
        <v>282</v>
      </c>
    </row>
    <row r="373" spans="1:17" s="9" customFormat="1" ht="30" x14ac:dyDescent="0.25">
      <c r="A373" s="5">
        <v>129</v>
      </c>
      <c r="B373" s="6">
        <v>654321</v>
      </c>
      <c r="C373" s="30" t="s">
        <v>95</v>
      </c>
      <c r="D373" s="11" t="s">
        <v>98</v>
      </c>
      <c r="E373" s="7" t="s">
        <v>100</v>
      </c>
      <c r="F373" s="34" t="s">
        <v>103</v>
      </c>
      <c r="G373" s="38" t="s">
        <v>514</v>
      </c>
      <c r="H373" s="5"/>
      <c r="I373" s="5"/>
      <c r="J373" s="5"/>
      <c r="K373" s="5"/>
      <c r="L373" s="5"/>
      <c r="M373" s="5"/>
      <c r="N373" s="20" t="e">
        <f>#REF!*P241</f>
        <v>#REF!</v>
      </c>
      <c r="O373" s="24" t="e">
        <f>IF(N373&gt;=6,((6-N373)+N373),(N373*1))</f>
        <v>#REF!</v>
      </c>
      <c r="P373" s="107" t="e">
        <f t="shared" si="19"/>
        <v>#REF!</v>
      </c>
      <c r="Q373" s="13" t="s">
        <v>282</v>
      </c>
    </row>
    <row r="374" spans="1:17" s="9" customFormat="1" ht="30" x14ac:dyDescent="0.25">
      <c r="A374" s="5">
        <v>130</v>
      </c>
      <c r="B374" s="6">
        <v>654321</v>
      </c>
      <c r="C374" s="30" t="s">
        <v>95</v>
      </c>
      <c r="D374" s="11" t="s">
        <v>98</v>
      </c>
      <c r="E374" s="7" t="s">
        <v>100</v>
      </c>
      <c r="F374" s="34" t="s">
        <v>104</v>
      </c>
      <c r="G374" s="38" t="s">
        <v>514</v>
      </c>
      <c r="H374" s="5"/>
      <c r="I374" s="5"/>
      <c r="J374" s="5"/>
      <c r="K374" s="5"/>
      <c r="L374" s="5"/>
      <c r="M374" s="5"/>
      <c r="N374" s="20" t="e">
        <f>SUM(#REF!)</f>
        <v>#REF!</v>
      </c>
      <c r="O374" s="24" t="e">
        <f>N374</f>
        <v>#REF!</v>
      </c>
      <c r="P374" s="107" t="e">
        <f t="shared" si="19"/>
        <v>#REF!</v>
      </c>
      <c r="Q374" s="13" t="s">
        <v>283</v>
      </c>
    </row>
    <row r="375" spans="1:17" s="9" customFormat="1" ht="30" x14ac:dyDescent="0.25">
      <c r="A375" s="5">
        <v>131</v>
      </c>
      <c r="B375" s="6">
        <v>654321</v>
      </c>
      <c r="C375" s="30" t="s">
        <v>95</v>
      </c>
      <c r="D375" s="11" t="s">
        <v>98</v>
      </c>
      <c r="E375" s="7" t="s">
        <v>99</v>
      </c>
      <c r="F375" s="34" t="s">
        <v>105</v>
      </c>
      <c r="G375" s="38" t="s">
        <v>514</v>
      </c>
      <c r="H375" s="18"/>
      <c r="I375" s="18"/>
      <c r="J375" s="18"/>
      <c r="K375" s="18"/>
      <c r="L375" s="18"/>
      <c r="M375" s="18"/>
      <c r="N375" s="20">
        <v>1</v>
      </c>
      <c r="O375" s="24">
        <f>N375</f>
        <v>1</v>
      </c>
      <c r="P375" s="107">
        <f t="shared" si="19"/>
        <v>1</v>
      </c>
      <c r="Q375" s="13" t="s">
        <v>231</v>
      </c>
    </row>
    <row r="376" spans="1:17" s="9" customFormat="1" ht="30" x14ac:dyDescent="0.25">
      <c r="A376" s="5">
        <v>132</v>
      </c>
      <c r="B376" s="6">
        <v>654321</v>
      </c>
      <c r="C376" s="30" t="s">
        <v>106</v>
      </c>
      <c r="D376" s="11" t="s">
        <v>468</v>
      </c>
      <c r="E376" s="7" t="s">
        <v>107</v>
      </c>
      <c r="F376" s="34" t="s">
        <v>424</v>
      </c>
      <c r="G376" s="38" t="s">
        <v>514</v>
      </c>
      <c r="H376" s="28"/>
      <c r="I376" s="28"/>
      <c r="J376" s="26"/>
      <c r="K376" s="26"/>
      <c r="L376" s="26"/>
      <c r="M376" s="26"/>
      <c r="N376" s="71" t="e">
        <f>#REF!*$P$3</f>
        <v>#REF!</v>
      </c>
      <c r="O376" s="24" t="e">
        <f>IF(N376&gt;=1,(N376*1),(N376*0))</f>
        <v>#REF!</v>
      </c>
      <c r="P376" s="107" t="e">
        <f t="shared" si="19"/>
        <v>#REF!</v>
      </c>
      <c r="Q376" s="13" t="s">
        <v>108</v>
      </c>
    </row>
    <row r="377" spans="1:17" s="9" customFormat="1" ht="30" x14ac:dyDescent="0.25">
      <c r="A377" s="5">
        <v>133</v>
      </c>
      <c r="B377" s="6">
        <v>654321</v>
      </c>
      <c r="C377" s="30" t="s">
        <v>106</v>
      </c>
      <c r="D377" s="11" t="s">
        <v>463</v>
      </c>
      <c r="E377" s="7" t="s">
        <v>107</v>
      </c>
      <c r="F377" s="34" t="s">
        <v>462</v>
      </c>
      <c r="G377" s="38" t="s">
        <v>514</v>
      </c>
      <c r="H377" s="28"/>
      <c r="I377" s="28"/>
      <c r="J377" s="26"/>
      <c r="K377" s="26"/>
      <c r="L377" s="26"/>
      <c r="M377" s="26"/>
      <c r="N377" s="71" t="e">
        <f>#REF!*$P$3</f>
        <v>#REF!</v>
      </c>
      <c r="O377" s="24" t="e">
        <f>IF(N377&gt;=1,(N377*1),(N377*0))</f>
        <v>#REF!</v>
      </c>
      <c r="P377" s="107" t="e">
        <f t="shared" si="19"/>
        <v>#REF!</v>
      </c>
      <c r="Q377" s="13" t="s">
        <v>109</v>
      </c>
    </row>
    <row r="378" spans="1:17" s="9" customFormat="1" ht="30" x14ac:dyDescent="0.25">
      <c r="A378" s="5">
        <v>134</v>
      </c>
      <c r="B378" s="6">
        <v>654321</v>
      </c>
      <c r="C378" s="30" t="s">
        <v>106</v>
      </c>
      <c r="D378" s="11" t="s">
        <v>468</v>
      </c>
      <c r="E378" s="7" t="s">
        <v>107</v>
      </c>
      <c r="F378" s="34" t="s">
        <v>110</v>
      </c>
      <c r="G378" s="38" t="s">
        <v>514</v>
      </c>
      <c r="H378" s="28"/>
      <c r="I378" s="28"/>
      <c r="J378" s="26"/>
      <c r="K378" s="26"/>
      <c r="L378" s="26"/>
      <c r="M378" s="26"/>
      <c r="N378" s="71" t="e">
        <f>#REF!*$P$3</f>
        <v>#REF!</v>
      </c>
      <c r="O378" s="24" t="e">
        <f>IF(N378&gt;=1,(N378*1),(N378*0))</f>
        <v>#REF!</v>
      </c>
      <c r="P378" s="107" t="e">
        <f t="shared" si="19"/>
        <v>#REF!</v>
      </c>
      <c r="Q378" s="13" t="s">
        <v>109</v>
      </c>
    </row>
    <row r="379" spans="1:17" s="9" customFormat="1" ht="30" x14ac:dyDescent="0.25">
      <c r="A379" s="5">
        <v>135</v>
      </c>
      <c r="B379" s="6">
        <v>654321</v>
      </c>
      <c r="C379" s="30" t="s">
        <v>106</v>
      </c>
      <c r="D379" s="11" t="s">
        <v>468</v>
      </c>
      <c r="E379" s="7" t="s">
        <v>107</v>
      </c>
      <c r="F379" s="34" t="s">
        <v>111</v>
      </c>
      <c r="G379" s="38" t="s">
        <v>514</v>
      </c>
      <c r="H379" s="28"/>
      <c r="I379" s="28"/>
      <c r="J379" s="26"/>
      <c r="K379" s="26"/>
      <c r="L379" s="26"/>
      <c r="M379" s="26"/>
      <c r="N379" s="71" t="e">
        <f>#REF!*$P$3</f>
        <v>#REF!</v>
      </c>
      <c r="O379" s="24" t="e">
        <f>IF(N379&gt;=1,(N379*1),(N379*0))</f>
        <v>#REF!</v>
      </c>
      <c r="P379" s="107" t="e">
        <f t="shared" si="19"/>
        <v>#REF!</v>
      </c>
      <c r="Q379" s="13" t="s">
        <v>112</v>
      </c>
    </row>
    <row r="380" spans="1:17" s="9" customFormat="1" ht="30" x14ac:dyDescent="0.25">
      <c r="A380" s="5">
        <v>136</v>
      </c>
      <c r="B380" s="6">
        <v>654321</v>
      </c>
      <c r="C380" s="30" t="s">
        <v>106</v>
      </c>
      <c r="D380" s="11" t="s">
        <v>468</v>
      </c>
      <c r="E380" s="7" t="s">
        <v>107</v>
      </c>
      <c r="F380" s="34" t="s">
        <v>500</v>
      </c>
      <c r="G380" s="38" t="s">
        <v>514</v>
      </c>
      <c r="H380" s="28"/>
      <c r="I380" s="28"/>
      <c r="J380" s="26"/>
      <c r="K380" s="26"/>
      <c r="L380" s="26"/>
      <c r="M380" s="26"/>
      <c r="N380" s="71" t="e">
        <f>#REF!*$P$3</f>
        <v>#REF!</v>
      </c>
      <c r="O380" s="24" t="e">
        <f>IF(N380&gt;=1,(N380*1),(N380*0))</f>
        <v>#REF!</v>
      </c>
      <c r="P380" s="107" t="e">
        <f t="shared" si="19"/>
        <v>#REF!</v>
      </c>
      <c r="Q380" s="13" t="s">
        <v>112</v>
      </c>
    </row>
    <row r="381" spans="1:17" s="9" customFormat="1" ht="30" x14ac:dyDescent="0.25">
      <c r="A381" s="5">
        <v>137</v>
      </c>
      <c r="B381" s="6">
        <v>654321</v>
      </c>
      <c r="C381" s="30" t="s">
        <v>106</v>
      </c>
      <c r="D381" s="11" t="s">
        <v>468</v>
      </c>
      <c r="E381" s="7" t="s">
        <v>107</v>
      </c>
      <c r="F381" s="34" t="s">
        <v>501</v>
      </c>
      <c r="G381" s="38" t="s">
        <v>514</v>
      </c>
      <c r="H381" s="28"/>
      <c r="I381" s="28"/>
      <c r="J381" s="26"/>
      <c r="K381" s="26"/>
      <c r="L381" s="26"/>
      <c r="M381" s="26"/>
      <c r="N381" s="71" t="e">
        <f>#REF!*$P$3</f>
        <v>#REF!</v>
      </c>
      <c r="O381" s="24" t="e">
        <f>IF(N381&gt;=1,(N381*0),(N381*1))</f>
        <v>#REF!</v>
      </c>
      <c r="P381" s="107" t="e">
        <f t="shared" si="19"/>
        <v>#REF!</v>
      </c>
      <c r="Q381" s="13" t="s">
        <v>113</v>
      </c>
    </row>
    <row r="382" spans="1:17" s="9" customFormat="1" ht="30" x14ac:dyDescent="0.25">
      <c r="A382" s="5">
        <v>138</v>
      </c>
      <c r="B382" s="6">
        <v>654321</v>
      </c>
      <c r="C382" s="30" t="s">
        <v>106</v>
      </c>
      <c r="D382" s="11" t="s">
        <v>468</v>
      </c>
      <c r="E382" s="7" t="s">
        <v>107</v>
      </c>
      <c r="F382" s="34" t="s">
        <v>114</v>
      </c>
      <c r="G382" s="38" t="s">
        <v>514</v>
      </c>
      <c r="H382" s="28"/>
      <c r="I382" s="28"/>
      <c r="J382" s="26"/>
      <c r="K382" s="26"/>
      <c r="L382" s="26"/>
      <c r="M382" s="26"/>
      <c r="N382" s="71">
        <v>1</v>
      </c>
      <c r="O382" s="24" t="e">
        <f>IF(#REF!&gt;=68,(N382*1),(N382*0))</f>
        <v>#REF!</v>
      </c>
      <c r="P382" s="107" t="e">
        <f t="shared" si="19"/>
        <v>#REF!</v>
      </c>
      <c r="Q382" s="13" t="s">
        <v>115</v>
      </c>
    </row>
    <row r="383" spans="1:17" s="9" customFormat="1" ht="30" x14ac:dyDescent="0.25">
      <c r="A383" s="5">
        <v>139</v>
      </c>
      <c r="B383" s="6">
        <v>654321</v>
      </c>
      <c r="C383" s="30" t="s">
        <v>106</v>
      </c>
      <c r="D383" s="11" t="s">
        <v>468</v>
      </c>
      <c r="E383" s="7" t="s">
        <v>107</v>
      </c>
      <c r="F383" s="34" t="s">
        <v>116</v>
      </c>
      <c r="G383" s="38" t="s">
        <v>514</v>
      </c>
      <c r="H383" s="28"/>
      <c r="I383" s="28"/>
      <c r="J383" s="26"/>
      <c r="K383" s="26"/>
      <c r="L383" s="26"/>
      <c r="M383" s="26"/>
      <c r="N383" s="71">
        <v>1</v>
      </c>
      <c r="O383" s="24" t="e">
        <f>IF(AND(#REF!&gt;=27,#REF!&lt;68),(N383*1),(N383*0))</f>
        <v>#REF!</v>
      </c>
      <c r="P383" s="107" t="e">
        <f t="shared" si="19"/>
        <v>#REF!</v>
      </c>
      <c r="Q383" s="13" t="s">
        <v>284</v>
      </c>
    </row>
    <row r="384" spans="1:17" s="9" customFormat="1" ht="30" x14ac:dyDescent="0.25">
      <c r="A384" s="5">
        <v>140</v>
      </c>
      <c r="B384" s="6">
        <v>654321</v>
      </c>
      <c r="C384" s="30" t="s">
        <v>106</v>
      </c>
      <c r="D384" s="11" t="s">
        <v>468</v>
      </c>
      <c r="E384" s="7" t="s">
        <v>107</v>
      </c>
      <c r="F384" s="34" t="s">
        <v>117</v>
      </c>
      <c r="G384" s="38" t="s">
        <v>514</v>
      </c>
      <c r="H384" s="28"/>
      <c r="I384" s="28"/>
      <c r="J384" s="26"/>
      <c r="K384" s="26"/>
      <c r="L384" s="26"/>
      <c r="M384" s="26"/>
      <c r="N384" s="71" t="e">
        <f>#REF!*$P$3</f>
        <v>#REF!</v>
      </c>
      <c r="O384" s="24" t="e">
        <f>IF(N384&gt;=1,(N384*1),(N384*0))</f>
        <v>#REF!</v>
      </c>
      <c r="P384" s="107" t="e">
        <f t="shared" si="19"/>
        <v>#REF!</v>
      </c>
      <c r="Q384" s="13" t="s">
        <v>112</v>
      </c>
    </row>
    <row r="385" spans="1:17" s="9" customFormat="1" ht="30" x14ac:dyDescent="0.25">
      <c r="A385" s="5">
        <v>141</v>
      </c>
      <c r="B385" s="6">
        <v>654321</v>
      </c>
      <c r="C385" s="30" t="s">
        <v>106</v>
      </c>
      <c r="D385" s="11" t="s">
        <v>468</v>
      </c>
      <c r="E385" s="7" t="s">
        <v>107</v>
      </c>
      <c r="F385" s="34" t="s">
        <v>119</v>
      </c>
      <c r="G385" s="38" t="s">
        <v>514</v>
      </c>
      <c r="H385" s="28"/>
      <c r="I385" s="28"/>
      <c r="J385" s="26"/>
      <c r="K385" s="26"/>
      <c r="L385" s="26"/>
      <c r="M385" s="26"/>
      <c r="N385" s="71" t="e">
        <f>#REF!*$P$3</f>
        <v>#REF!</v>
      </c>
      <c r="O385" s="24" t="e">
        <f>IF(N385&gt;=1,(N385*1),(N385*0))</f>
        <v>#REF!</v>
      </c>
      <c r="P385" s="107" t="e">
        <f t="shared" si="19"/>
        <v>#REF!</v>
      </c>
      <c r="Q385" s="13" t="s">
        <v>112</v>
      </c>
    </row>
    <row r="386" spans="1:17" s="9" customFormat="1" ht="30" x14ac:dyDescent="0.25">
      <c r="A386" s="5">
        <v>142</v>
      </c>
      <c r="B386" s="6">
        <v>654321</v>
      </c>
      <c r="C386" s="30" t="s">
        <v>106</v>
      </c>
      <c r="D386" s="11" t="s">
        <v>464</v>
      </c>
      <c r="E386" s="7" t="s">
        <v>107</v>
      </c>
      <c r="F386" s="34" t="s">
        <v>120</v>
      </c>
      <c r="G386" s="38" t="s">
        <v>514</v>
      </c>
      <c r="H386" s="28"/>
      <c r="I386" s="28"/>
      <c r="J386" s="26"/>
      <c r="K386" s="26"/>
      <c r="L386" s="26"/>
      <c r="M386" s="26"/>
      <c r="N386" s="71" t="e">
        <f>#REF!*$P$3</f>
        <v>#REF!</v>
      </c>
      <c r="O386" s="24" t="e">
        <f>IF(N386&gt;=1,(N386*1),(N386*0))</f>
        <v>#REF!</v>
      </c>
      <c r="P386" s="107" t="e">
        <f t="shared" si="19"/>
        <v>#REF!</v>
      </c>
      <c r="Q386" s="13" t="s">
        <v>112</v>
      </c>
    </row>
    <row r="387" spans="1:17" s="9" customFormat="1" ht="30" x14ac:dyDescent="0.25">
      <c r="A387" s="5">
        <v>143</v>
      </c>
      <c r="B387" s="6">
        <v>654321</v>
      </c>
      <c r="C387" s="30" t="s">
        <v>106</v>
      </c>
      <c r="D387" s="11" t="s">
        <v>461</v>
      </c>
      <c r="E387" s="7" t="s">
        <v>121</v>
      </c>
      <c r="F387" s="34" t="s">
        <v>122</v>
      </c>
      <c r="G387" s="38" t="s">
        <v>514</v>
      </c>
      <c r="H387" s="28"/>
      <c r="I387" s="28"/>
      <c r="J387" s="26"/>
      <c r="K387" s="26"/>
      <c r="L387" s="26"/>
      <c r="M387" s="26"/>
      <c r="N387" s="71" t="e">
        <f>#REF!*$P$3</f>
        <v>#REF!</v>
      </c>
      <c r="O387" s="24">
        <v>2</v>
      </c>
      <c r="P387" s="107">
        <f t="shared" si="19"/>
        <v>2</v>
      </c>
      <c r="Q387" s="13" t="s">
        <v>123</v>
      </c>
    </row>
    <row r="388" spans="1:17" s="9" customFormat="1" ht="30" x14ac:dyDescent="0.25">
      <c r="A388" s="5">
        <v>144</v>
      </c>
      <c r="B388" s="6">
        <v>654321</v>
      </c>
      <c r="C388" s="30" t="s">
        <v>106</v>
      </c>
      <c r="D388" s="11" t="s">
        <v>468</v>
      </c>
      <c r="E388" s="7" t="s">
        <v>121</v>
      </c>
      <c r="F388" s="34" t="s">
        <v>124</v>
      </c>
      <c r="G388" s="38" t="s">
        <v>514</v>
      </c>
      <c r="H388" s="28"/>
      <c r="I388" s="28"/>
      <c r="J388" s="26"/>
      <c r="K388" s="26"/>
      <c r="L388" s="26"/>
      <c r="M388" s="26"/>
      <c r="N388" s="71" t="e">
        <f>#REF!*$P$3</f>
        <v>#REF!</v>
      </c>
      <c r="O388" s="24">
        <v>1</v>
      </c>
      <c r="P388" s="107">
        <f t="shared" si="19"/>
        <v>1</v>
      </c>
      <c r="Q388" s="13" t="s">
        <v>125</v>
      </c>
    </row>
    <row r="389" spans="1:17" s="9" customFormat="1" ht="30" x14ac:dyDescent="0.25">
      <c r="A389" s="5">
        <v>145</v>
      </c>
      <c r="B389" s="6">
        <v>654321</v>
      </c>
      <c r="C389" s="30" t="s">
        <v>106</v>
      </c>
      <c r="D389" s="11" t="s">
        <v>461</v>
      </c>
      <c r="E389" s="7" t="s">
        <v>126</v>
      </c>
      <c r="F389" s="34" t="s">
        <v>127</v>
      </c>
      <c r="G389" s="38" t="s">
        <v>514</v>
      </c>
      <c r="H389" s="28"/>
      <c r="I389" s="28"/>
      <c r="J389" s="26"/>
      <c r="K389" s="26"/>
      <c r="L389" s="26"/>
      <c r="M389" s="26"/>
      <c r="N389" s="71" t="e">
        <f>#REF!*$P$3</f>
        <v>#REF!</v>
      </c>
      <c r="O389" s="24" t="e">
        <f t="shared" ref="O389:O394" si="20">IF(N389&gt;=1,(N389*1),(((1-N389)+N389)))</f>
        <v>#REF!</v>
      </c>
      <c r="P389" s="107" t="e">
        <f t="shared" si="19"/>
        <v>#REF!</v>
      </c>
      <c r="Q389" s="13" t="s">
        <v>128</v>
      </c>
    </row>
    <row r="390" spans="1:17" s="9" customFormat="1" ht="30" x14ac:dyDescent="0.25">
      <c r="A390" s="5">
        <v>146</v>
      </c>
      <c r="B390" s="6">
        <v>654321</v>
      </c>
      <c r="C390" s="30" t="s">
        <v>106</v>
      </c>
      <c r="D390" s="11" t="s">
        <v>461</v>
      </c>
      <c r="E390" s="7" t="s">
        <v>126</v>
      </c>
      <c r="F390" s="34" t="s">
        <v>129</v>
      </c>
      <c r="G390" s="38" t="s">
        <v>514</v>
      </c>
      <c r="H390" s="28"/>
      <c r="I390" s="28"/>
      <c r="J390" s="26"/>
      <c r="K390" s="26"/>
      <c r="L390" s="26"/>
      <c r="M390" s="26"/>
      <c r="N390" s="71" t="e">
        <f>#REF!*$P$3</f>
        <v>#REF!</v>
      </c>
      <c r="O390" s="24" t="e">
        <f t="shared" si="20"/>
        <v>#REF!</v>
      </c>
      <c r="P390" s="107" t="e">
        <f t="shared" si="19"/>
        <v>#REF!</v>
      </c>
      <c r="Q390" s="13" t="s">
        <v>130</v>
      </c>
    </row>
    <row r="391" spans="1:17" s="9" customFormat="1" ht="30" x14ac:dyDescent="0.25">
      <c r="A391" s="5">
        <v>147</v>
      </c>
      <c r="B391" s="6">
        <v>654321</v>
      </c>
      <c r="C391" s="30" t="s">
        <v>106</v>
      </c>
      <c r="D391" s="11" t="s">
        <v>468</v>
      </c>
      <c r="E391" s="7" t="s">
        <v>126</v>
      </c>
      <c r="F391" s="34" t="s">
        <v>131</v>
      </c>
      <c r="G391" s="38" t="s">
        <v>514</v>
      </c>
      <c r="H391" s="28"/>
      <c r="I391" s="28"/>
      <c r="J391" s="26"/>
      <c r="K391" s="26"/>
      <c r="L391" s="26"/>
      <c r="M391" s="26"/>
      <c r="N391" s="71" t="e">
        <f>#REF!*$P$3</f>
        <v>#REF!</v>
      </c>
      <c r="O391" s="24" t="e">
        <f t="shared" si="20"/>
        <v>#REF!</v>
      </c>
      <c r="P391" s="107" t="e">
        <f t="shared" si="19"/>
        <v>#REF!</v>
      </c>
      <c r="Q391" s="13" t="s">
        <v>130</v>
      </c>
    </row>
    <row r="392" spans="1:17" s="9" customFormat="1" ht="30" x14ac:dyDescent="0.25">
      <c r="A392" s="5">
        <v>148</v>
      </c>
      <c r="B392" s="6">
        <v>654321</v>
      </c>
      <c r="C392" s="30" t="s">
        <v>106</v>
      </c>
      <c r="D392" s="11" t="s">
        <v>461</v>
      </c>
      <c r="E392" s="7" t="s">
        <v>126</v>
      </c>
      <c r="F392" s="34" t="s">
        <v>132</v>
      </c>
      <c r="G392" s="38" t="s">
        <v>514</v>
      </c>
      <c r="H392" s="28"/>
      <c r="I392" s="28"/>
      <c r="J392" s="26"/>
      <c r="K392" s="26"/>
      <c r="L392" s="26"/>
      <c r="M392" s="26"/>
      <c r="N392" s="71" t="e">
        <f>#REF!*$P$3</f>
        <v>#REF!</v>
      </c>
      <c r="O392" s="24" t="e">
        <f t="shared" si="20"/>
        <v>#REF!</v>
      </c>
      <c r="P392" s="107" t="e">
        <f t="shared" si="19"/>
        <v>#REF!</v>
      </c>
      <c r="Q392" s="13" t="s">
        <v>130</v>
      </c>
    </row>
    <row r="393" spans="1:17" s="9" customFormat="1" ht="30" x14ac:dyDescent="0.25">
      <c r="A393" s="5">
        <v>149</v>
      </c>
      <c r="B393" s="6">
        <v>654321</v>
      </c>
      <c r="C393" s="30" t="s">
        <v>106</v>
      </c>
      <c r="D393" s="11" t="s">
        <v>461</v>
      </c>
      <c r="E393" s="7" t="s">
        <v>126</v>
      </c>
      <c r="F393" s="34" t="s">
        <v>133</v>
      </c>
      <c r="G393" s="38" t="s">
        <v>514</v>
      </c>
      <c r="H393" s="28"/>
      <c r="I393" s="28"/>
      <c r="J393" s="26"/>
      <c r="K393" s="26"/>
      <c r="L393" s="26"/>
      <c r="M393" s="26"/>
      <c r="N393" s="71" t="e">
        <f>#REF!*$P$3</f>
        <v>#REF!</v>
      </c>
      <c r="O393" s="24" t="e">
        <f t="shared" si="20"/>
        <v>#REF!</v>
      </c>
      <c r="P393" s="107" t="e">
        <f t="shared" si="19"/>
        <v>#REF!</v>
      </c>
      <c r="Q393" s="13" t="s">
        <v>130</v>
      </c>
    </row>
    <row r="394" spans="1:17" s="9" customFormat="1" ht="30" x14ac:dyDescent="0.25">
      <c r="A394" s="5">
        <v>150</v>
      </c>
      <c r="B394" s="6">
        <v>654321</v>
      </c>
      <c r="C394" s="30" t="s">
        <v>106</v>
      </c>
      <c r="D394" s="11" t="s">
        <v>468</v>
      </c>
      <c r="E394" s="7" t="s">
        <v>126</v>
      </c>
      <c r="F394" s="34" t="s">
        <v>134</v>
      </c>
      <c r="G394" s="38" t="s">
        <v>514</v>
      </c>
      <c r="H394" s="28"/>
      <c r="I394" s="28"/>
      <c r="J394" s="26"/>
      <c r="K394" s="26"/>
      <c r="L394" s="26"/>
      <c r="M394" s="26"/>
      <c r="N394" s="71" t="e">
        <f>#REF!*$P$3</f>
        <v>#REF!</v>
      </c>
      <c r="O394" s="24" t="e">
        <f t="shared" si="20"/>
        <v>#REF!</v>
      </c>
      <c r="P394" s="107" t="e">
        <f t="shared" si="19"/>
        <v>#REF!</v>
      </c>
      <c r="Q394" s="13" t="s">
        <v>130</v>
      </c>
    </row>
    <row r="395" spans="1:17" s="9" customFormat="1" ht="30" x14ac:dyDescent="0.25">
      <c r="A395" s="5">
        <v>151</v>
      </c>
      <c r="B395" s="6">
        <v>654321</v>
      </c>
      <c r="C395" s="30" t="s">
        <v>106</v>
      </c>
      <c r="D395" s="11" t="s">
        <v>468</v>
      </c>
      <c r="E395" s="7" t="s">
        <v>135</v>
      </c>
      <c r="F395" s="34" t="s">
        <v>487</v>
      </c>
      <c r="G395" s="38" t="s">
        <v>514</v>
      </c>
      <c r="H395" s="10"/>
      <c r="I395" s="29"/>
      <c r="J395" s="29"/>
      <c r="K395" s="26"/>
      <c r="L395" s="26"/>
      <c r="M395" s="26"/>
      <c r="N395" s="71">
        <v>1</v>
      </c>
      <c r="O395" s="24">
        <f t="shared" ref="O395:O397" si="21">N395</f>
        <v>1</v>
      </c>
      <c r="P395" s="107">
        <f t="shared" ref="P395:P426" si="22">ROUND(O395,0)</f>
        <v>1</v>
      </c>
      <c r="Q395" s="13" t="s">
        <v>125</v>
      </c>
    </row>
    <row r="396" spans="1:17" s="9" customFormat="1" ht="30" x14ac:dyDescent="0.25">
      <c r="A396" s="5">
        <v>152</v>
      </c>
      <c r="B396" s="6">
        <v>654321</v>
      </c>
      <c r="C396" s="30" t="s">
        <v>106</v>
      </c>
      <c r="D396" s="11" t="s">
        <v>468</v>
      </c>
      <c r="E396" s="7" t="s">
        <v>135</v>
      </c>
      <c r="F396" s="34" t="s">
        <v>488</v>
      </c>
      <c r="G396" s="38" t="s">
        <v>514</v>
      </c>
      <c r="H396" s="10"/>
      <c r="I396" s="29"/>
      <c r="J396" s="29"/>
      <c r="K396" s="26"/>
      <c r="L396" s="26"/>
      <c r="M396" s="26"/>
      <c r="N396" s="71">
        <v>1</v>
      </c>
      <c r="O396" s="24">
        <f t="shared" si="21"/>
        <v>1</v>
      </c>
      <c r="P396" s="107">
        <f t="shared" si="22"/>
        <v>1</v>
      </c>
      <c r="Q396" s="13" t="s">
        <v>125</v>
      </c>
    </row>
    <row r="397" spans="1:17" s="9" customFormat="1" ht="30" x14ac:dyDescent="0.25">
      <c r="A397" s="5">
        <v>154</v>
      </c>
      <c r="B397" s="6">
        <v>654321</v>
      </c>
      <c r="C397" s="30" t="s">
        <v>106</v>
      </c>
      <c r="D397" s="11" t="s">
        <v>467</v>
      </c>
      <c r="E397" s="7" t="s">
        <v>107</v>
      </c>
      <c r="F397" s="34" t="s">
        <v>460</v>
      </c>
      <c r="G397" s="38" t="s">
        <v>514</v>
      </c>
      <c r="H397" s="19"/>
      <c r="I397" s="19"/>
      <c r="J397" s="20"/>
      <c r="K397" s="20"/>
      <c r="L397" s="20"/>
      <c r="M397" s="20"/>
      <c r="N397" s="71" t="e">
        <f>#REF!*$H$3</f>
        <v>#REF!</v>
      </c>
      <c r="O397" s="24" t="e">
        <f t="shared" si="21"/>
        <v>#REF!</v>
      </c>
      <c r="P397" s="107" t="e">
        <f t="shared" si="22"/>
        <v>#REF!</v>
      </c>
      <c r="Q397" s="13" t="s">
        <v>285</v>
      </c>
    </row>
    <row r="398" spans="1:17" s="9" customFormat="1" ht="30" x14ac:dyDescent="0.25">
      <c r="A398" s="5">
        <v>155</v>
      </c>
      <c r="B398" s="6">
        <v>654321</v>
      </c>
      <c r="C398" s="30" t="s">
        <v>106</v>
      </c>
      <c r="D398" s="11" t="s">
        <v>463</v>
      </c>
      <c r="E398" s="7" t="s">
        <v>107</v>
      </c>
      <c r="F398" s="34" t="s">
        <v>374</v>
      </c>
      <c r="G398" s="38" t="s">
        <v>514</v>
      </c>
      <c r="H398" s="19"/>
      <c r="I398" s="19"/>
      <c r="J398" s="20"/>
      <c r="K398" s="20"/>
      <c r="L398" s="20"/>
      <c r="M398" s="20"/>
      <c r="N398" s="71">
        <v>4</v>
      </c>
      <c r="O398" s="24" t="e">
        <f>IF(#REF!&gt;=1,FORMULACION!N398*1,FORMULACION!N398*0)</f>
        <v>#REF!</v>
      </c>
      <c r="P398" s="107" t="e">
        <f t="shared" si="22"/>
        <v>#REF!</v>
      </c>
      <c r="Q398" s="13" t="s">
        <v>256</v>
      </c>
    </row>
    <row r="399" spans="1:17" s="9" customFormat="1" ht="30" x14ac:dyDescent="0.25">
      <c r="A399" s="5">
        <v>156</v>
      </c>
      <c r="B399" s="6">
        <v>654321</v>
      </c>
      <c r="C399" s="30" t="s">
        <v>106</v>
      </c>
      <c r="D399" s="11" t="s">
        <v>136</v>
      </c>
      <c r="E399" s="7" t="s">
        <v>107</v>
      </c>
      <c r="F399" s="34" t="s">
        <v>137</v>
      </c>
      <c r="G399" s="38" t="s">
        <v>514</v>
      </c>
      <c r="H399" s="28"/>
      <c r="I399" s="28"/>
      <c r="J399" s="26"/>
      <c r="K399" s="26"/>
      <c r="L399" s="26"/>
      <c r="M399" s="26"/>
      <c r="N399" s="71" t="e">
        <f>#REF!*$H$3</f>
        <v>#REF!</v>
      </c>
      <c r="O399" s="24" t="e">
        <f t="shared" ref="O399:O411" si="23">N399</f>
        <v>#REF!</v>
      </c>
      <c r="P399" s="107" t="e">
        <f t="shared" si="22"/>
        <v>#REF!</v>
      </c>
      <c r="Q399" s="13" t="s">
        <v>288</v>
      </c>
    </row>
    <row r="400" spans="1:17" s="9" customFormat="1" ht="30" x14ac:dyDescent="0.25">
      <c r="A400" s="5">
        <v>157</v>
      </c>
      <c r="B400" s="6">
        <v>654321</v>
      </c>
      <c r="C400" s="30" t="s">
        <v>106</v>
      </c>
      <c r="D400" s="11" t="s">
        <v>466</v>
      </c>
      <c r="E400" s="7" t="s">
        <v>107</v>
      </c>
      <c r="F400" s="34" t="s">
        <v>465</v>
      </c>
      <c r="G400" s="38" t="s">
        <v>514</v>
      </c>
      <c r="H400" s="19"/>
      <c r="I400" s="19"/>
      <c r="J400" s="20"/>
      <c r="K400" s="20"/>
      <c r="L400" s="20"/>
      <c r="M400" s="20"/>
      <c r="N400" s="71">
        <f>H241*0.05</f>
        <v>0</v>
      </c>
      <c r="O400" s="24">
        <f t="shared" si="23"/>
        <v>0</v>
      </c>
      <c r="P400" s="107">
        <f t="shared" si="22"/>
        <v>0</v>
      </c>
      <c r="Q400" s="13" t="s">
        <v>286</v>
      </c>
    </row>
    <row r="401" spans="1:17" s="9" customFormat="1" ht="30" x14ac:dyDescent="0.25">
      <c r="A401" s="5">
        <v>158</v>
      </c>
      <c r="B401" s="6">
        <v>654321</v>
      </c>
      <c r="C401" s="30" t="s">
        <v>106</v>
      </c>
      <c r="D401" s="11" t="s">
        <v>467</v>
      </c>
      <c r="E401" s="7" t="s">
        <v>107</v>
      </c>
      <c r="F401" s="34" t="s">
        <v>140</v>
      </c>
      <c r="G401" s="38" t="s">
        <v>514</v>
      </c>
      <c r="H401" s="19"/>
      <c r="I401" s="19"/>
      <c r="J401" s="20"/>
      <c r="K401" s="20"/>
      <c r="L401" s="20"/>
      <c r="M401" s="20"/>
      <c r="N401" s="71" t="e">
        <f>1*#REF!</f>
        <v>#REF!</v>
      </c>
      <c r="O401" s="24" t="e">
        <f t="shared" si="23"/>
        <v>#REF!</v>
      </c>
      <c r="P401" s="107" t="e">
        <f t="shared" si="22"/>
        <v>#REF!</v>
      </c>
      <c r="Q401" s="13" t="s">
        <v>287</v>
      </c>
    </row>
    <row r="402" spans="1:17" s="9" customFormat="1" ht="30" x14ac:dyDescent="0.25">
      <c r="A402" s="5">
        <v>159</v>
      </c>
      <c r="B402" s="6">
        <v>654321</v>
      </c>
      <c r="C402" s="30" t="s">
        <v>106</v>
      </c>
      <c r="D402" s="11" t="s">
        <v>136</v>
      </c>
      <c r="E402" s="7" t="s">
        <v>107</v>
      </c>
      <c r="F402" s="34" t="s">
        <v>138</v>
      </c>
      <c r="G402" s="38" t="s">
        <v>514</v>
      </c>
      <c r="H402" s="19"/>
      <c r="I402" s="19"/>
      <c r="J402" s="20"/>
      <c r="K402" s="20"/>
      <c r="L402" s="20"/>
      <c r="M402" s="20"/>
      <c r="N402" s="71" t="e">
        <f>#REF!*H241</f>
        <v>#REF!</v>
      </c>
      <c r="O402" s="24" t="e">
        <f t="shared" si="23"/>
        <v>#REF!</v>
      </c>
      <c r="P402" s="107" t="e">
        <f t="shared" si="22"/>
        <v>#REF!</v>
      </c>
      <c r="Q402" s="13" t="s">
        <v>289</v>
      </c>
    </row>
    <row r="403" spans="1:17" s="9" customFormat="1" ht="30" x14ac:dyDescent="0.25">
      <c r="A403" s="5">
        <v>160</v>
      </c>
      <c r="B403" s="6">
        <v>654321</v>
      </c>
      <c r="C403" s="30" t="s">
        <v>106</v>
      </c>
      <c r="D403" s="11" t="s">
        <v>466</v>
      </c>
      <c r="E403" s="7" t="s">
        <v>107</v>
      </c>
      <c r="F403" s="34" t="s">
        <v>139</v>
      </c>
      <c r="G403" s="38" t="s">
        <v>514</v>
      </c>
      <c r="H403" s="19"/>
      <c r="I403" s="19"/>
      <c r="J403" s="20"/>
      <c r="K403" s="20"/>
      <c r="L403" s="20"/>
      <c r="M403" s="20"/>
      <c r="N403" s="71" t="e">
        <f>3*#REF!</f>
        <v>#REF!</v>
      </c>
      <c r="O403" s="24" t="e">
        <f t="shared" si="23"/>
        <v>#REF!</v>
      </c>
      <c r="P403" s="107" t="e">
        <f t="shared" si="22"/>
        <v>#REF!</v>
      </c>
      <c r="Q403" s="13" t="s">
        <v>294</v>
      </c>
    </row>
    <row r="404" spans="1:17" s="9" customFormat="1" ht="30" x14ac:dyDescent="0.25">
      <c r="A404" s="5">
        <v>161</v>
      </c>
      <c r="B404" s="6">
        <v>654321</v>
      </c>
      <c r="C404" s="30" t="s">
        <v>106</v>
      </c>
      <c r="D404" s="11" t="s">
        <v>136</v>
      </c>
      <c r="E404" s="7" t="s">
        <v>107</v>
      </c>
      <c r="F404" s="34" t="s">
        <v>142</v>
      </c>
      <c r="G404" s="38" t="s">
        <v>514</v>
      </c>
      <c r="H404" s="19"/>
      <c r="I404" s="19"/>
      <c r="J404" s="20"/>
      <c r="K404" s="20"/>
      <c r="L404" s="20"/>
      <c r="M404" s="20"/>
      <c r="N404" s="71">
        <f>H241*0.7</f>
        <v>0</v>
      </c>
      <c r="O404" s="24">
        <f t="shared" si="23"/>
        <v>0</v>
      </c>
      <c r="P404" s="107">
        <f t="shared" si="22"/>
        <v>0</v>
      </c>
      <c r="Q404" s="13" t="s">
        <v>290</v>
      </c>
    </row>
    <row r="405" spans="1:17" s="9" customFormat="1" ht="30" x14ac:dyDescent="0.25">
      <c r="A405" s="5">
        <v>162</v>
      </c>
      <c r="B405" s="6">
        <v>654321</v>
      </c>
      <c r="C405" s="30" t="s">
        <v>106</v>
      </c>
      <c r="D405" s="11" t="s">
        <v>467</v>
      </c>
      <c r="E405" s="7" t="s">
        <v>107</v>
      </c>
      <c r="F405" s="34" t="s">
        <v>425</v>
      </c>
      <c r="G405" s="38" t="s">
        <v>514</v>
      </c>
      <c r="H405" s="19"/>
      <c r="I405" s="19"/>
      <c r="J405" s="20"/>
      <c r="K405" s="20"/>
      <c r="L405" s="20"/>
      <c r="M405" s="20"/>
      <c r="N405" s="71" t="e">
        <f>#REF!*H241</f>
        <v>#REF!</v>
      </c>
      <c r="O405" s="24" t="e">
        <f t="shared" si="23"/>
        <v>#REF!</v>
      </c>
      <c r="P405" s="107" t="e">
        <f t="shared" si="22"/>
        <v>#REF!</v>
      </c>
      <c r="Q405" s="13" t="s">
        <v>291</v>
      </c>
    </row>
    <row r="406" spans="1:17" s="9" customFormat="1" ht="30" x14ac:dyDescent="0.25">
      <c r="A406" s="5">
        <v>163</v>
      </c>
      <c r="B406" s="6">
        <v>654321</v>
      </c>
      <c r="C406" s="30" t="s">
        <v>106</v>
      </c>
      <c r="D406" s="11" t="s">
        <v>136</v>
      </c>
      <c r="E406" s="7" t="s">
        <v>107</v>
      </c>
      <c r="F406" s="34" t="s">
        <v>372</v>
      </c>
      <c r="G406" s="38" t="s">
        <v>514</v>
      </c>
      <c r="H406" s="28"/>
      <c r="I406" s="28"/>
      <c r="J406" s="26"/>
      <c r="K406" s="26"/>
      <c r="L406" s="26"/>
      <c r="M406" s="26"/>
      <c r="N406" s="71" t="e">
        <f>#REF!*H241</f>
        <v>#REF!</v>
      </c>
      <c r="O406" s="24" t="e">
        <f t="shared" si="23"/>
        <v>#REF!</v>
      </c>
      <c r="P406" s="107" t="e">
        <f t="shared" si="22"/>
        <v>#REF!</v>
      </c>
      <c r="Q406" s="13" t="s">
        <v>293</v>
      </c>
    </row>
    <row r="407" spans="1:17" s="9" customFormat="1" ht="30" x14ac:dyDescent="0.25">
      <c r="A407" s="5">
        <v>164</v>
      </c>
      <c r="B407" s="6">
        <v>654321</v>
      </c>
      <c r="C407" s="30" t="s">
        <v>106</v>
      </c>
      <c r="D407" s="11" t="s">
        <v>136</v>
      </c>
      <c r="E407" s="7" t="s">
        <v>107</v>
      </c>
      <c r="F407" s="34" t="s">
        <v>373</v>
      </c>
      <c r="G407" s="38" t="s">
        <v>514</v>
      </c>
      <c r="H407" s="28"/>
      <c r="I407" s="28"/>
      <c r="J407" s="26"/>
      <c r="K407" s="26"/>
      <c r="L407" s="26"/>
      <c r="M407" s="26"/>
      <c r="N407" s="71" t="e">
        <f>#REF!*H241</f>
        <v>#REF!</v>
      </c>
      <c r="O407" s="24" t="e">
        <f t="shared" si="23"/>
        <v>#REF!</v>
      </c>
      <c r="P407" s="107" t="e">
        <f t="shared" si="22"/>
        <v>#REF!</v>
      </c>
      <c r="Q407" s="13" t="s">
        <v>293</v>
      </c>
    </row>
    <row r="408" spans="1:17" s="9" customFormat="1" ht="30" x14ac:dyDescent="0.25">
      <c r="A408" s="5">
        <v>165</v>
      </c>
      <c r="B408" s="6">
        <v>654321</v>
      </c>
      <c r="C408" s="30" t="s">
        <v>106</v>
      </c>
      <c r="D408" s="11" t="s">
        <v>467</v>
      </c>
      <c r="E408" s="7" t="s">
        <v>107</v>
      </c>
      <c r="F408" s="34" t="s">
        <v>141</v>
      </c>
      <c r="G408" s="38" t="s">
        <v>514</v>
      </c>
      <c r="H408" s="19"/>
      <c r="I408" s="19"/>
      <c r="J408" s="20"/>
      <c r="K408" s="20"/>
      <c r="L408" s="20"/>
      <c r="M408" s="20"/>
      <c r="N408" s="71" t="e">
        <f>1*#REF!</f>
        <v>#REF!</v>
      </c>
      <c r="O408" s="24" t="e">
        <f t="shared" si="23"/>
        <v>#REF!</v>
      </c>
      <c r="P408" s="107" t="e">
        <f t="shared" si="22"/>
        <v>#REF!</v>
      </c>
      <c r="Q408" s="13" t="s">
        <v>287</v>
      </c>
    </row>
    <row r="409" spans="1:17" s="9" customFormat="1" ht="30" x14ac:dyDescent="0.25">
      <c r="A409" s="5">
        <v>166</v>
      </c>
      <c r="B409" s="6">
        <v>654321</v>
      </c>
      <c r="C409" s="30" t="s">
        <v>106</v>
      </c>
      <c r="D409" s="11" t="s">
        <v>472</v>
      </c>
      <c r="E409" s="7" t="s">
        <v>121</v>
      </c>
      <c r="F409" s="34" t="s">
        <v>427</v>
      </c>
      <c r="G409" s="38" t="s">
        <v>514</v>
      </c>
      <c r="H409" s="19"/>
      <c r="I409" s="19"/>
      <c r="J409" s="20"/>
      <c r="K409" s="20"/>
      <c r="L409" s="20"/>
      <c r="M409" s="20"/>
      <c r="N409" s="71" t="e">
        <f>#REF!*$H$3</f>
        <v>#REF!</v>
      </c>
      <c r="O409" s="24" t="e">
        <f t="shared" si="23"/>
        <v>#REF!</v>
      </c>
      <c r="P409" s="107" t="e">
        <f t="shared" si="22"/>
        <v>#REF!</v>
      </c>
      <c r="Q409" s="13" t="s">
        <v>304</v>
      </c>
    </row>
    <row r="410" spans="1:17" s="9" customFormat="1" ht="30" x14ac:dyDescent="0.25">
      <c r="A410" s="5">
        <v>167</v>
      </c>
      <c r="B410" s="6">
        <v>654321</v>
      </c>
      <c r="C410" s="30" t="s">
        <v>106</v>
      </c>
      <c r="D410" s="11" t="s">
        <v>136</v>
      </c>
      <c r="E410" s="7" t="s">
        <v>121</v>
      </c>
      <c r="F410" s="34" t="s">
        <v>144</v>
      </c>
      <c r="G410" s="38" t="s">
        <v>514</v>
      </c>
      <c r="H410" s="19"/>
      <c r="I410" s="19"/>
      <c r="J410" s="20"/>
      <c r="K410" s="20"/>
      <c r="L410" s="20"/>
      <c r="M410" s="20"/>
      <c r="N410" s="71" t="e">
        <f>#REF!*$H$3</f>
        <v>#REF!</v>
      </c>
      <c r="O410" s="24" t="e">
        <f t="shared" si="23"/>
        <v>#REF!</v>
      </c>
      <c r="P410" s="107" t="e">
        <f t="shared" si="22"/>
        <v>#REF!</v>
      </c>
      <c r="Q410" s="13" t="s">
        <v>304</v>
      </c>
    </row>
    <row r="411" spans="1:17" s="9" customFormat="1" ht="30" x14ac:dyDescent="0.25">
      <c r="A411" s="5">
        <v>168</v>
      </c>
      <c r="B411" s="6">
        <v>654321</v>
      </c>
      <c r="C411" s="30" t="s">
        <v>106</v>
      </c>
      <c r="D411" s="11" t="s">
        <v>476</v>
      </c>
      <c r="E411" s="7" t="s">
        <v>121</v>
      </c>
      <c r="F411" s="34" t="s">
        <v>145</v>
      </c>
      <c r="G411" s="38" t="s">
        <v>514</v>
      </c>
      <c r="H411" s="19"/>
      <c r="I411" s="19"/>
      <c r="J411" s="20"/>
      <c r="K411" s="20"/>
      <c r="L411" s="20"/>
      <c r="M411" s="20"/>
      <c r="N411" s="71" t="e">
        <f>#REF!*$H$3</f>
        <v>#REF!</v>
      </c>
      <c r="O411" s="24" t="e">
        <f t="shared" si="23"/>
        <v>#REF!</v>
      </c>
      <c r="P411" s="107" t="e">
        <f t="shared" si="22"/>
        <v>#REF!</v>
      </c>
      <c r="Q411" s="13" t="s">
        <v>304</v>
      </c>
    </row>
    <row r="412" spans="1:17" s="9" customFormat="1" ht="30" x14ac:dyDescent="0.25">
      <c r="A412" s="5">
        <v>169</v>
      </c>
      <c r="B412" s="6">
        <v>654321</v>
      </c>
      <c r="C412" s="30" t="s">
        <v>106</v>
      </c>
      <c r="D412" s="11" t="s">
        <v>477</v>
      </c>
      <c r="E412" s="7" t="s">
        <v>121</v>
      </c>
      <c r="F412" s="34" t="s">
        <v>148</v>
      </c>
      <c r="G412" s="38" t="s">
        <v>514</v>
      </c>
      <c r="H412" s="19"/>
      <c r="I412" s="19"/>
      <c r="J412" s="20"/>
      <c r="K412" s="20"/>
      <c r="L412" s="20"/>
      <c r="M412" s="20"/>
      <c r="N412" s="71">
        <v>1</v>
      </c>
      <c r="O412" s="24">
        <f>IF(H241&gt;=1,N412*1,N412*0)</f>
        <v>0</v>
      </c>
      <c r="P412" s="107">
        <f t="shared" si="22"/>
        <v>0</v>
      </c>
      <c r="Q412" s="13" t="s">
        <v>305</v>
      </c>
    </row>
    <row r="413" spans="1:17" s="9" customFormat="1" ht="30" x14ac:dyDescent="0.25">
      <c r="A413" s="5">
        <v>170</v>
      </c>
      <c r="B413" s="6">
        <v>654321</v>
      </c>
      <c r="C413" s="30" t="s">
        <v>106</v>
      </c>
      <c r="D413" s="11" t="s">
        <v>136</v>
      </c>
      <c r="E413" s="7" t="s">
        <v>121</v>
      </c>
      <c r="F413" s="34" t="s">
        <v>430</v>
      </c>
      <c r="G413" s="38" t="s">
        <v>514</v>
      </c>
      <c r="H413" s="19"/>
      <c r="I413" s="19"/>
      <c r="J413" s="20"/>
      <c r="K413" s="20"/>
      <c r="L413" s="20"/>
      <c r="M413" s="20"/>
      <c r="N413" s="71" t="e">
        <f>#REF!*$H$3</f>
        <v>#REF!</v>
      </c>
      <c r="O413" s="24" t="e">
        <f t="shared" ref="O413:O421" si="24">N413</f>
        <v>#REF!</v>
      </c>
      <c r="P413" s="107" t="e">
        <f t="shared" si="22"/>
        <v>#REF!</v>
      </c>
      <c r="Q413" s="13" t="s">
        <v>304</v>
      </c>
    </row>
    <row r="414" spans="1:17" s="9" customFormat="1" ht="30" x14ac:dyDescent="0.25">
      <c r="A414" s="5">
        <v>171</v>
      </c>
      <c r="B414" s="6">
        <v>654321</v>
      </c>
      <c r="C414" s="30" t="s">
        <v>106</v>
      </c>
      <c r="D414" s="11" t="s">
        <v>136</v>
      </c>
      <c r="E414" s="7" t="s">
        <v>121</v>
      </c>
      <c r="F414" s="34" t="s">
        <v>146</v>
      </c>
      <c r="G414" s="38" t="s">
        <v>514</v>
      </c>
      <c r="H414" s="19"/>
      <c r="I414" s="19"/>
      <c r="J414" s="20"/>
      <c r="K414" s="20"/>
      <c r="L414" s="20"/>
      <c r="M414" s="20"/>
      <c r="N414" s="71" t="e">
        <f>#REF!*$H$3</f>
        <v>#REF!</v>
      </c>
      <c r="O414" s="24" t="e">
        <f t="shared" si="24"/>
        <v>#REF!</v>
      </c>
      <c r="P414" s="107" t="e">
        <f t="shared" si="22"/>
        <v>#REF!</v>
      </c>
      <c r="Q414" s="13" t="s">
        <v>304</v>
      </c>
    </row>
    <row r="415" spans="1:17" s="9" customFormat="1" ht="30" x14ac:dyDescent="0.25">
      <c r="A415" s="5">
        <v>172</v>
      </c>
      <c r="B415" s="6">
        <v>654321</v>
      </c>
      <c r="C415" s="30" t="s">
        <v>106</v>
      </c>
      <c r="D415" s="11" t="s">
        <v>136</v>
      </c>
      <c r="E415" s="7" t="s">
        <v>121</v>
      </c>
      <c r="F415" s="34" t="s">
        <v>147</v>
      </c>
      <c r="G415" s="38" t="s">
        <v>514</v>
      </c>
      <c r="H415" s="19"/>
      <c r="I415" s="19"/>
      <c r="J415" s="20"/>
      <c r="K415" s="20"/>
      <c r="L415" s="20"/>
      <c r="M415" s="20"/>
      <c r="N415" s="71" t="e">
        <f>#REF!*$H$3</f>
        <v>#REF!</v>
      </c>
      <c r="O415" s="24" t="e">
        <f t="shared" si="24"/>
        <v>#REF!</v>
      </c>
      <c r="P415" s="107" t="e">
        <f t="shared" si="22"/>
        <v>#REF!</v>
      </c>
      <c r="Q415" s="13" t="s">
        <v>304</v>
      </c>
    </row>
    <row r="416" spans="1:17" s="9" customFormat="1" ht="30" x14ac:dyDescent="0.25">
      <c r="A416" s="5">
        <v>173</v>
      </c>
      <c r="B416" s="6">
        <v>654321</v>
      </c>
      <c r="C416" s="30" t="s">
        <v>106</v>
      </c>
      <c r="D416" s="11" t="s">
        <v>476</v>
      </c>
      <c r="E416" s="7" t="s">
        <v>126</v>
      </c>
      <c r="F416" s="34" t="s">
        <v>149</v>
      </c>
      <c r="G416" s="38" t="s">
        <v>514</v>
      </c>
      <c r="H416" s="19"/>
      <c r="I416" s="19"/>
      <c r="J416" s="20"/>
      <c r="K416" s="20"/>
      <c r="L416" s="20"/>
      <c r="M416" s="20"/>
      <c r="N416" s="71">
        <f>H241*0.1</f>
        <v>0</v>
      </c>
      <c r="O416" s="24">
        <f t="shared" si="24"/>
        <v>0</v>
      </c>
      <c r="P416" s="107">
        <f t="shared" si="22"/>
        <v>0</v>
      </c>
      <c r="Q416" s="13" t="s">
        <v>312</v>
      </c>
    </row>
    <row r="417" spans="1:17" s="9" customFormat="1" ht="30" x14ac:dyDescent="0.25">
      <c r="A417" s="5">
        <v>174</v>
      </c>
      <c r="B417" s="6">
        <v>654321</v>
      </c>
      <c r="C417" s="30" t="s">
        <v>106</v>
      </c>
      <c r="D417" s="11" t="s">
        <v>466</v>
      </c>
      <c r="E417" s="7" t="s">
        <v>126</v>
      </c>
      <c r="F417" s="34" t="s">
        <v>150</v>
      </c>
      <c r="G417" s="38" t="s">
        <v>514</v>
      </c>
      <c r="H417" s="19"/>
      <c r="I417" s="19"/>
      <c r="J417" s="20"/>
      <c r="K417" s="20"/>
      <c r="L417" s="20"/>
      <c r="M417" s="20"/>
      <c r="N417" s="71">
        <f>H241*0.1</f>
        <v>0</v>
      </c>
      <c r="O417" s="24">
        <f t="shared" si="24"/>
        <v>0</v>
      </c>
      <c r="P417" s="107">
        <f t="shared" si="22"/>
        <v>0</v>
      </c>
      <c r="Q417" s="13" t="s">
        <v>312</v>
      </c>
    </row>
    <row r="418" spans="1:17" s="9" customFormat="1" ht="30" x14ac:dyDescent="0.25">
      <c r="A418" s="5">
        <v>175</v>
      </c>
      <c r="B418" s="6">
        <v>654321</v>
      </c>
      <c r="C418" s="30" t="s">
        <v>106</v>
      </c>
      <c r="D418" s="11" t="s">
        <v>469</v>
      </c>
      <c r="E418" s="7" t="s">
        <v>107</v>
      </c>
      <c r="F418" s="34" t="s">
        <v>152</v>
      </c>
      <c r="G418" s="38" t="s">
        <v>514</v>
      </c>
      <c r="H418" s="19"/>
      <c r="I418" s="19"/>
      <c r="J418" s="20"/>
      <c r="K418" s="20"/>
      <c r="L418" s="20"/>
      <c r="M418" s="20"/>
      <c r="N418" s="71" t="e">
        <f>#REF!*I241</f>
        <v>#REF!</v>
      </c>
      <c r="O418" s="24" t="e">
        <f t="shared" si="24"/>
        <v>#REF!</v>
      </c>
      <c r="P418" s="107" t="e">
        <f t="shared" si="22"/>
        <v>#REF!</v>
      </c>
      <c r="Q418" s="13" t="s">
        <v>295</v>
      </c>
    </row>
    <row r="419" spans="1:17" s="9" customFormat="1" ht="30" x14ac:dyDescent="0.25">
      <c r="A419" s="5">
        <v>176</v>
      </c>
      <c r="B419" s="6">
        <v>654321</v>
      </c>
      <c r="C419" s="30" t="s">
        <v>106</v>
      </c>
      <c r="D419" s="11" t="s">
        <v>470</v>
      </c>
      <c r="E419" s="7" t="s">
        <v>107</v>
      </c>
      <c r="F419" s="34" t="s">
        <v>153</v>
      </c>
      <c r="G419" s="38" t="s">
        <v>514</v>
      </c>
      <c r="H419" s="19"/>
      <c r="I419" s="19"/>
      <c r="J419" s="20"/>
      <c r="K419" s="20"/>
      <c r="L419" s="20"/>
      <c r="M419" s="20"/>
      <c r="N419" s="71" t="e">
        <f>#REF!*I241</f>
        <v>#REF!</v>
      </c>
      <c r="O419" s="24" t="e">
        <f t="shared" si="24"/>
        <v>#REF!</v>
      </c>
      <c r="P419" s="107" t="e">
        <f t="shared" si="22"/>
        <v>#REF!</v>
      </c>
      <c r="Q419" s="13" t="s">
        <v>295</v>
      </c>
    </row>
    <row r="420" spans="1:17" s="9" customFormat="1" ht="30" x14ac:dyDescent="0.25">
      <c r="A420" s="5">
        <v>177</v>
      </c>
      <c r="B420" s="6">
        <v>654321</v>
      </c>
      <c r="C420" s="30" t="s">
        <v>106</v>
      </c>
      <c r="D420" s="11" t="s">
        <v>469</v>
      </c>
      <c r="E420" s="7" t="s">
        <v>107</v>
      </c>
      <c r="F420" s="34" t="s">
        <v>151</v>
      </c>
      <c r="G420" s="38" t="s">
        <v>514</v>
      </c>
      <c r="H420" s="19"/>
      <c r="I420" s="19"/>
      <c r="J420" s="20"/>
      <c r="K420" s="20"/>
      <c r="L420" s="20"/>
      <c r="M420" s="20"/>
      <c r="N420" s="71" t="e">
        <f>#REF!*I241</f>
        <v>#REF!</v>
      </c>
      <c r="O420" s="24" t="e">
        <f t="shared" si="24"/>
        <v>#REF!</v>
      </c>
      <c r="P420" s="107" t="e">
        <f t="shared" si="22"/>
        <v>#REF!</v>
      </c>
      <c r="Q420" s="13" t="s">
        <v>297</v>
      </c>
    </row>
    <row r="421" spans="1:17" s="9" customFormat="1" ht="30" x14ac:dyDescent="0.25">
      <c r="A421" s="5">
        <v>178</v>
      </c>
      <c r="B421" s="6">
        <v>654321</v>
      </c>
      <c r="C421" s="30" t="s">
        <v>106</v>
      </c>
      <c r="D421" s="11" t="s">
        <v>469</v>
      </c>
      <c r="E421" s="7" t="s">
        <v>121</v>
      </c>
      <c r="F421" s="34" t="s">
        <v>143</v>
      </c>
      <c r="G421" s="38" t="s">
        <v>514</v>
      </c>
      <c r="H421" s="19"/>
      <c r="I421" s="19"/>
      <c r="J421" s="20"/>
      <c r="K421" s="20"/>
      <c r="L421" s="20"/>
      <c r="M421" s="20"/>
      <c r="N421" s="71" t="e">
        <f>#REF!*$I$3</f>
        <v>#REF!</v>
      </c>
      <c r="O421" s="24" t="e">
        <f t="shared" si="24"/>
        <v>#REF!</v>
      </c>
      <c r="P421" s="107" t="e">
        <f t="shared" si="22"/>
        <v>#REF!</v>
      </c>
      <c r="Q421" s="13" t="s">
        <v>306</v>
      </c>
    </row>
    <row r="422" spans="1:17" s="9" customFormat="1" ht="30" x14ac:dyDescent="0.25">
      <c r="A422" s="5">
        <v>179</v>
      </c>
      <c r="B422" s="6">
        <v>654321</v>
      </c>
      <c r="C422" s="30" t="s">
        <v>106</v>
      </c>
      <c r="D422" s="11" t="s">
        <v>469</v>
      </c>
      <c r="E422" s="7" t="s">
        <v>121</v>
      </c>
      <c r="F422" s="34" t="s">
        <v>154</v>
      </c>
      <c r="G422" s="38" t="s">
        <v>514</v>
      </c>
      <c r="H422" s="19"/>
      <c r="I422" s="19"/>
      <c r="J422" s="20"/>
      <c r="K422" s="20"/>
      <c r="L422" s="20"/>
      <c r="M422" s="20"/>
      <c r="N422" s="71">
        <v>1</v>
      </c>
      <c r="O422" s="24">
        <f>IF(I241&gt;=1,N422*1,N422*0)</f>
        <v>0</v>
      </c>
      <c r="P422" s="107">
        <f t="shared" si="22"/>
        <v>0</v>
      </c>
      <c r="Q422" s="13" t="s">
        <v>307</v>
      </c>
    </row>
    <row r="423" spans="1:17" s="9" customFormat="1" ht="30" x14ac:dyDescent="0.25">
      <c r="A423" s="5">
        <v>180</v>
      </c>
      <c r="B423" s="6">
        <v>654321</v>
      </c>
      <c r="C423" s="30" t="s">
        <v>106</v>
      </c>
      <c r="D423" s="11" t="s">
        <v>461</v>
      </c>
      <c r="E423" s="7" t="s">
        <v>155</v>
      </c>
      <c r="F423" s="34" t="s">
        <v>481</v>
      </c>
      <c r="G423" s="38" t="s">
        <v>514</v>
      </c>
      <c r="H423" s="19"/>
      <c r="I423" s="19"/>
      <c r="J423" s="20"/>
      <c r="K423" s="20"/>
      <c r="L423" s="20"/>
      <c r="M423" s="20"/>
      <c r="N423" s="71">
        <v>1</v>
      </c>
      <c r="O423" s="24" t="e">
        <f>N423*#REF!</f>
        <v>#REF!</v>
      </c>
      <c r="P423" s="107" t="e">
        <f t="shared" si="22"/>
        <v>#REF!</v>
      </c>
      <c r="Q423" s="13" t="s">
        <v>321</v>
      </c>
    </row>
    <row r="424" spans="1:17" s="9" customFormat="1" ht="30" x14ac:dyDescent="0.25">
      <c r="A424" s="5">
        <v>181</v>
      </c>
      <c r="B424" s="6">
        <v>654321</v>
      </c>
      <c r="C424" s="30" t="s">
        <v>106</v>
      </c>
      <c r="D424" s="11" t="s">
        <v>482</v>
      </c>
      <c r="E424" s="7" t="s">
        <v>155</v>
      </c>
      <c r="F424" s="34" t="s">
        <v>156</v>
      </c>
      <c r="G424" s="38" t="s">
        <v>514</v>
      </c>
      <c r="H424" s="19"/>
      <c r="I424" s="19"/>
      <c r="J424" s="20"/>
      <c r="K424" s="20"/>
      <c r="L424" s="20"/>
      <c r="M424" s="20"/>
      <c r="N424" s="71" t="e">
        <f>#REF!*I241</f>
        <v>#REF!</v>
      </c>
      <c r="O424" s="24" t="e">
        <f t="shared" ref="O424:O428" si="25">N424</f>
        <v>#REF!</v>
      </c>
      <c r="P424" s="107" t="e">
        <f t="shared" si="22"/>
        <v>#REF!</v>
      </c>
      <c r="Q424" s="13" t="s">
        <v>322</v>
      </c>
    </row>
    <row r="425" spans="1:17" s="9" customFormat="1" ht="30" x14ac:dyDescent="0.25">
      <c r="A425" s="5">
        <v>182</v>
      </c>
      <c r="B425" s="6">
        <v>654321</v>
      </c>
      <c r="C425" s="30" t="s">
        <v>106</v>
      </c>
      <c r="D425" s="11" t="s">
        <v>482</v>
      </c>
      <c r="E425" s="7" t="s">
        <v>155</v>
      </c>
      <c r="F425" s="34" t="s">
        <v>375</v>
      </c>
      <c r="G425" s="38" t="s">
        <v>514</v>
      </c>
      <c r="H425" s="19"/>
      <c r="I425" s="19"/>
      <c r="J425" s="20"/>
      <c r="K425" s="20"/>
      <c r="L425" s="20"/>
      <c r="M425" s="20"/>
      <c r="N425" s="71" t="e">
        <f>#REF!*I241</f>
        <v>#REF!</v>
      </c>
      <c r="O425" s="24" t="e">
        <f t="shared" si="25"/>
        <v>#REF!</v>
      </c>
      <c r="P425" s="107" t="e">
        <f t="shared" si="22"/>
        <v>#REF!</v>
      </c>
      <c r="Q425" s="13" t="s">
        <v>320</v>
      </c>
    </row>
    <row r="426" spans="1:17" s="9" customFormat="1" ht="30" x14ac:dyDescent="0.25">
      <c r="A426" s="5">
        <v>183</v>
      </c>
      <c r="B426" s="6">
        <v>654321</v>
      </c>
      <c r="C426" s="30" t="s">
        <v>106</v>
      </c>
      <c r="D426" s="11" t="s">
        <v>461</v>
      </c>
      <c r="E426" s="7" t="s">
        <v>107</v>
      </c>
      <c r="F426" s="34" t="s">
        <v>459</v>
      </c>
      <c r="G426" s="38" t="s">
        <v>514</v>
      </c>
      <c r="H426" s="19"/>
      <c r="I426" s="19"/>
      <c r="J426" s="20"/>
      <c r="K426" s="20"/>
      <c r="L426" s="20"/>
      <c r="M426" s="20"/>
      <c r="N426" s="71" t="e">
        <f>#REF!*J241</f>
        <v>#REF!</v>
      </c>
      <c r="O426" s="24" t="e">
        <f t="shared" si="25"/>
        <v>#REF!</v>
      </c>
      <c r="P426" s="107" t="e">
        <f t="shared" si="22"/>
        <v>#REF!</v>
      </c>
      <c r="Q426" s="13" t="s">
        <v>298</v>
      </c>
    </row>
    <row r="427" spans="1:17" s="9" customFormat="1" ht="30" x14ac:dyDescent="0.25">
      <c r="A427" s="5">
        <v>184</v>
      </c>
      <c r="B427" s="6">
        <v>654321</v>
      </c>
      <c r="C427" s="30" t="s">
        <v>106</v>
      </c>
      <c r="D427" s="11" t="s">
        <v>461</v>
      </c>
      <c r="E427" s="7" t="s">
        <v>107</v>
      </c>
      <c r="F427" s="83" t="s">
        <v>417</v>
      </c>
      <c r="G427" s="38" t="s">
        <v>514</v>
      </c>
      <c r="H427" s="19"/>
      <c r="I427" s="19"/>
      <c r="J427" s="20"/>
      <c r="K427" s="20"/>
      <c r="L427" s="20"/>
      <c r="M427" s="20"/>
      <c r="N427" s="71" t="e">
        <f>#REF!*J241</f>
        <v>#REF!</v>
      </c>
      <c r="O427" s="24" t="e">
        <f t="shared" si="25"/>
        <v>#REF!</v>
      </c>
      <c r="P427" s="107" t="e">
        <f t="shared" ref="P427:P434" si="26">ROUND(O427,0)</f>
        <v>#REF!</v>
      </c>
      <c r="Q427" s="13" t="s">
        <v>296</v>
      </c>
    </row>
    <row r="428" spans="1:17" s="9" customFormat="1" ht="30" x14ac:dyDescent="0.25">
      <c r="A428" s="5">
        <v>185</v>
      </c>
      <c r="B428" s="6">
        <v>654321</v>
      </c>
      <c r="C428" s="30" t="s">
        <v>106</v>
      </c>
      <c r="D428" s="11" t="s">
        <v>461</v>
      </c>
      <c r="E428" s="7" t="s">
        <v>107</v>
      </c>
      <c r="F428" s="34" t="s">
        <v>376</v>
      </c>
      <c r="G428" s="38" t="s">
        <v>514</v>
      </c>
      <c r="H428" s="19"/>
      <c r="I428" s="19"/>
      <c r="J428" s="20"/>
      <c r="K428" s="20"/>
      <c r="L428" s="20"/>
      <c r="M428" s="20"/>
      <c r="N428" s="71" t="e">
        <f>4*#REF!</f>
        <v>#REF!</v>
      </c>
      <c r="O428" s="24" t="e">
        <f t="shared" si="25"/>
        <v>#REF!</v>
      </c>
      <c r="P428" s="107" t="e">
        <f t="shared" si="26"/>
        <v>#REF!</v>
      </c>
      <c r="Q428" s="13" t="s">
        <v>299</v>
      </c>
    </row>
    <row r="429" spans="1:17" s="9" customFormat="1" ht="30" x14ac:dyDescent="0.25">
      <c r="A429" s="5">
        <v>186</v>
      </c>
      <c r="B429" s="6">
        <v>654321</v>
      </c>
      <c r="C429" s="30" t="s">
        <v>106</v>
      </c>
      <c r="D429" s="11" t="s">
        <v>461</v>
      </c>
      <c r="E429" s="7" t="s">
        <v>107</v>
      </c>
      <c r="F429" s="34" t="s">
        <v>161</v>
      </c>
      <c r="G429" s="38" t="s">
        <v>514</v>
      </c>
      <c r="H429" s="19"/>
      <c r="I429" s="19"/>
      <c r="J429" s="20"/>
      <c r="K429" s="20"/>
      <c r="L429" s="20"/>
      <c r="M429" s="20"/>
      <c r="N429" s="71">
        <v>1</v>
      </c>
      <c r="O429" s="24" t="e">
        <f>IF(#REF!&gt;=1,FORMULACION!N429*1,FORMULACION!N429*0)</f>
        <v>#REF!</v>
      </c>
      <c r="P429" s="107" t="e">
        <f t="shared" si="26"/>
        <v>#REF!</v>
      </c>
      <c r="Q429" s="13" t="s">
        <v>300</v>
      </c>
    </row>
    <row r="430" spans="1:17" s="9" customFormat="1" ht="30" x14ac:dyDescent="0.25">
      <c r="A430" s="5">
        <v>187</v>
      </c>
      <c r="B430" s="6">
        <v>654321</v>
      </c>
      <c r="C430" s="30" t="s">
        <v>106</v>
      </c>
      <c r="D430" s="11" t="s">
        <v>461</v>
      </c>
      <c r="E430" s="7" t="s">
        <v>107</v>
      </c>
      <c r="F430" s="34" t="s">
        <v>160</v>
      </c>
      <c r="G430" s="38" t="s">
        <v>514</v>
      </c>
      <c r="H430" s="19"/>
      <c r="I430" s="19"/>
      <c r="J430" s="20"/>
      <c r="K430" s="20"/>
      <c r="L430" s="20"/>
      <c r="M430" s="20"/>
      <c r="N430" s="71">
        <v>1</v>
      </c>
      <c r="O430" s="24" t="e">
        <f>IF(#REF!&gt;=1,FORMULACION!N430*1,FORMULACION!N430*0)</f>
        <v>#REF!</v>
      </c>
      <c r="P430" s="107" t="e">
        <f t="shared" si="26"/>
        <v>#REF!</v>
      </c>
      <c r="Q430" s="13" t="s">
        <v>300</v>
      </c>
    </row>
    <row r="431" spans="1:17" s="9" customFormat="1" ht="30" x14ac:dyDescent="0.25">
      <c r="A431" s="5">
        <v>188</v>
      </c>
      <c r="B431" s="6">
        <v>654321</v>
      </c>
      <c r="C431" s="30" t="s">
        <v>106</v>
      </c>
      <c r="D431" s="11" t="s">
        <v>461</v>
      </c>
      <c r="E431" s="7" t="s">
        <v>107</v>
      </c>
      <c r="F431" s="34" t="s">
        <v>422</v>
      </c>
      <c r="G431" s="38" t="s">
        <v>514</v>
      </c>
      <c r="H431" s="19"/>
      <c r="I431" s="19"/>
      <c r="J431" s="20"/>
      <c r="K431" s="20"/>
      <c r="L431" s="20"/>
      <c r="M431" s="20"/>
      <c r="N431" s="71">
        <v>1</v>
      </c>
      <c r="O431" s="24" t="e">
        <f>IF(#REF!&gt;=1,FORMULACION!N431*1,FORMULACION!N431*0)</f>
        <v>#REF!</v>
      </c>
      <c r="P431" s="107" t="e">
        <f t="shared" si="26"/>
        <v>#REF!</v>
      </c>
      <c r="Q431" s="13" t="s">
        <v>301</v>
      </c>
    </row>
    <row r="432" spans="1:17" s="9" customFormat="1" ht="30" x14ac:dyDescent="0.25">
      <c r="A432" s="5">
        <v>189</v>
      </c>
      <c r="B432" s="6">
        <v>654321</v>
      </c>
      <c r="C432" s="30" t="s">
        <v>106</v>
      </c>
      <c r="D432" s="11" t="s">
        <v>469</v>
      </c>
      <c r="E432" s="7" t="s">
        <v>107</v>
      </c>
      <c r="F432" s="34" t="s">
        <v>158</v>
      </c>
      <c r="G432" s="38" t="s">
        <v>514</v>
      </c>
      <c r="H432" s="19"/>
      <c r="I432" s="19"/>
      <c r="J432" s="20"/>
      <c r="K432" s="20"/>
      <c r="L432" s="20"/>
      <c r="M432" s="20"/>
      <c r="N432" s="71" t="e">
        <f>#REF!*$J$3</f>
        <v>#REF!</v>
      </c>
      <c r="O432" s="24" t="e">
        <f t="shared" ref="O432:O434" si="27">N432</f>
        <v>#REF!</v>
      </c>
      <c r="P432" s="107" t="e">
        <f t="shared" si="26"/>
        <v>#REF!</v>
      </c>
      <c r="Q432" s="13" t="s">
        <v>296</v>
      </c>
    </row>
    <row r="433" spans="1:17" s="9" customFormat="1" ht="30" x14ac:dyDescent="0.25">
      <c r="A433" s="5">
        <v>190</v>
      </c>
      <c r="B433" s="6">
        <v>654321</v>
      </c>
      <c r="C433" s="30" t="s">
        <v>106</v>
      </c>
      <c r="D433" s="11" t="s">
        <v>468</v>
      </c>
      <c r="E433" s="7" t="s">
        <v>107</v>
      </c>
      <c r="F433" s="34" t="s">
        <v>423</v>
      </c>
      <c r="G433" s="38" t="s">
        <v>514</v>
      </c>
      <c r="H433" s="19"/>
      <c r="I433" s="19"/>
      <c r="J433" s="20"/>
      <c r="K433" s="20"/>
      <c r="L433" s="20"/>
      <c r="M433" s="20"/>
      <c r="N433" s="71" t="e">
        <f>#REF!*J241</f>
        <v>#REF!</v>
      </c>
      <c r="O433" s="24" t="e">
        <f t="shared" si="27"/>
        <v>#REF!</v>
      </c>
      <c r="P433" s="107" t="e">
        <f t="shared" si="26"/>
        <v>#REF!</v>
      </c>
      <c r="Q433" s="13" t="s">
        <v>292</v>
      </c>
    </row>
    <row r="434" spans="1:17" s="9" customFormat="1" ht="30" x14ac:dyDescent="0.25">
      <c r="A434" s="5">
        <v>191</v>
      </c>
      <c r="B434" s="6">
        <v>654321</v>
      </c>
      <c r="C434" s="30" t="s">
        <v>106</v>
      </c>
      <c r="D434" s="11" t="s">
        <v>468</v>
      </c>
      <c r="E434" s="7" t="s">
        <v>107</v>
      </c>
      <c r="F434" s="34" t="s">
        <v>426</v>
      </c>
      <c r="G434" s="38" t="s">
        <v>514</v>
      </c>
      <c r="H434" s="19"/>
      <c r="I434" s="19"/>
      <c r="J434" s="20"/>
      <c r="K434" s="20"/>
      <c r="L434" s="20"/>
      <c r="M434" s="20"/>
      <c r="N434" s="71" t="e">
        <f>#REF!*J241</f>
        <v>#REF!</v>
      </c>
      <c r="O434" s="24" t="e">
        <f t="shared" si="27"/>
        <v>#REF!</v>
      </c>
      <c r="P434" s="107" t="e">
        <f t="shared" si="26"/>
        <v>#REF!</v>
      </c>
      <c r="Q434" s="13" t="s">
        <v>292</v>
      </c>
    </row>
    <row r="435" spans="1:17" s="9" customFormat="1" ht="30" x14ac:dyDescent="0.25">
      <c r="A435" s="5">
        <v>192</v>
      </c>
      <c r="B435" s="6">
        <v>654321</v>
      </c>
      <c r="C435" s="30" t="s">
        <v>106</v>
      </c>
      <c r="D435" s="11" t="s">
        <v>468</v>
      </c>
      <c r="E435" s="7" t="s">
        <v>107</v>
      </c>
      <c r="F435" s="34" t="s">
        <v>118</v>
      </c>
      <c r="G435" s="38" t="s">
        <v>514</v>
      </c>
      <c r="H435" s="19"/>
      <c r="I435" s="19"/>
      <c r="J435" s="20"/>
      <c r="K435" s="20"/>
      <c r="L435" s="20"/>
      <c r="M435" s="20"/>
      <c r="N435" s="71"/>
      <c r="O435" s="24"/>
      <c r="P435" s="107"/>
      <c r="Q435" s="13"/>
    </row>
    <row r="436" spans="1:17" s="9" customFormat="1" ht="30" x14ac:dyDescent="0.25">
      <c r="A436" s="5">
        <v>193</v>
      </c>
      <c r="B436" s="6">
        <v>654321</v>
      </c>
      <c r="C436" s="30" t="s">
        <v>106</v>
      </c>
      <c r="D436" s="11" t="s">
        <v>461</v>
      </c>
      <c r="E436" s="7" t="s">
        <v>107</v>
      </c>
      <c r="F436" s="34" t="s">
        <v>159</v>
      </c>
      <c r="G436" s="38" t="s">
        <v>514</v>
      </c>
      <c r="H436" s="19"/>
      <c r="I436" s="19"/>
      <c r="J436" s="20"/>
      <c r="K436" s="20"/>
      <c r="L436" s="20"/>
      <c r="M436" s="20"/>
      <c r="N436" s="71">
        <v>3</v>
      </c>
      <c r="O436" s="24" t="e">
        <f>N436*#REF!</f>
        <v>#REF!</v>
      </c>
      <c r="P436" s="107" t="e">
        <f t="shared" ref="P436:P476" si="28">ROUND(O436,0)</f>
        <v>#REF!</v>
      </c>
      <c r="Q436" s="13" t="s">
        <v>302</v>
      </c>
    </row>
    <row r="437" spans="1:17" s="9" customFormat="1" ht="30" x14ac:dyDescent="0.25">
      <c r="A437" s="5">
        <v>194</v>
      </c>
      <c r="B437" s="6">
        <v>654321</v>
      </c>
      <c r="C437" s="30" t="s">
        <v>106</v>
      </c>
      <c r="D437" s="11" t="s">
        <v>461</v>
      </c>
      <c r="E437" s="7" t="s">
        <v>121</v>
      </c>
      <c r="F437" s="34" t="s">
        <v>164</v>
      </c>
      <c r="G437" s="38" t="s">
        <v>514</v>
      </c>
      <c r="H437" s="19"/>
      <c r="I437" s="19"/>
      <c r="J437" s="20"/>
      <c r="K437" s="20"/>
      <c r="L437" s="20"/>
      <c r="M437" s="20"/>
      <c r="N437" s="71" t="e">
        <f>#REF!*$J$3</f>
        <v>#REF!</v>
      </c>
      <c r="O437" s="24" t="e">
        <f>N437</f>
        <v>#REF!</v>
      </c>
      <c r="P437" s="107" t="e">
        <f t="shared" si="28"/>
        <v>#REF!</v>
      </c>
      <c r="Q437" s="13" t="s">
        <v>308</v>
      </c>
    </row>
    <row r="438" spans="1:17" s="9" customFormat="1" ht="30" x14ac:dyDescent="0.25">
      <c r="A438" s="5">
        <v>195</v>
      </c>
      <c r="B438" s="6">
        <v>654321</v>
      </c>
      <c r="C438" s="30" t="s">
        <v>106</v>
      </c>
      <c r="D438" s="11" t="s">
        <v>461</v>
      </c>
      <c r="E438" s="7" t="s">
        <v>121</v>
      </c>
      <c r="F438" s="34" t="s">
        <v>165</v>
      </c>
      <c r="G438" s="38" t="s">
        <v>514</v>
      </c>
      <c r="H438" s="19"/>
      <c r="I438" s="19"/>
      <c r="J438" s="20"/>
      <c r="K438" s="20"/>
      <c r="L438" s="20"/>
      <c r="M438" s="20"/>
      <c r="N438" s="71" t="e">
        <f>#REF!*$J$3</f>
        <v>#REF!</v>
      </c>
      <c r="O438" s="24" t="e">
        <f>N438</f>
        <v>#REF!</v>
      </c>
      <c r="P438" s="107" t="e">
        <f t="shared" si="28"/>
        <v>#REF!</v>
      </c>
      <c r="Q438" s="13" t="s">
        <v>308</v>
      </c>
    </row>
    <row r="439" spans="1:17" s="9" customFormat="1" ht="30" x14ac:dyDescent="0.25">
      <c r="A439" s="5">
        <v>196</v>
      </c>
      <c r="B439" s="6">
        <v>654321</v>
      </c>
      <c r="C439" s="30" t="s">
        <v>106</v>
      </c>
      <c r="D439" s="11" t="s">
        <v>461</v>
      </c>
      <c r="E439" s="7" t="s">
        <v>121</v>
      </c>
      <c r="F439" s="34" t="s">
        <v>166</v>
      </c>
      <c r="G439" s="38" t="s">
        <v>514</v>
      </c>
      <c r="H439" s="19"/>
      <c r="I439" s="19"/>
      <c r="J439" s="20"/>
      <c r="K439" s="20"/>
      <c r="L439" s="20"/>
      <c r="M439" s="20"/>
      <c r="N439" s="71">
        <v>3</v>
      </c>
      <c r="O439" s="24" t="e">
        <f>N439*#REF!</f>
        <v>#REF!</v>
      </c>
      <c r="P439" s="107" t="e">
        <f t="shared" si="28"/>
        <v>#REF!</v>
      </c>
      <c r="Q439" s="13" t="s">
        <v>309</v>
      </c>
    </row>
    <row r="440" spans="1:17" s="9" customFormat="1" ht="30" x14ac:dyDescent="0.25">
      <c r="A440" s="5">
        <v>197</v>
      </c>
      <c r="B440" s="6">
        <v>654321</v>
      </c>
      <c r="C440" s="30" t="s">
        <v>106</v>
      </c>
      <c r="D440" s="11" t="s">
        <v>461</v>
      </c>
      <c r="E440" s="7" t="s">
        <v>121</v>
      </c>
      <c r="F440" s="34" t="s">
        <v>167</v>
      </c>
      <c r="G440" s="38" t="s">
        <v>514</v>
      </c>
      <c r="H440" s="19"/>
      <c r="I440" s="19"/>
      <c r="J440" s="20"/>
      <c r="K440" s="20"/>
      <c r="L440" s="20"/>
      <c r="M440" s="20"/>
      <c r="N440" s="71" t="e">
        <f>#REF!*$J$3</f>
        <v>#REF!</v>
      </c>
      <c r="O440" s="24" t="e">
        <f t="shared" ref="O440:O445" si="29">N440</f>
        <v>#REF!</v>
      </c>
      <c r="P440" s="107" t="e">
        <f t="shared" si="28"/>
        <v>#REF!</v>
      </c>
      <c r="Q440" s="13" t="s">
        <v>308</v>
      </c>
    </row>
    <row r="441" spans="1:17" s="9" customFormat="1" ht="30" x14ac:dyDescent="0.25">
      <c r="A441" s="5">
        <v>198</v>
      </c>
      <c r="B441" s="6">
        <v>654321</v>
      </c>
      <c r="C441" s="30" t="s">
        <v>106</v>
      </c>
      <c r="D441" s="11" t="s">
        <v>469</v>
      </c>
      <c r="E441" s="7" t="s">
        <v>155</v>
      </c>
      <c r="F441" s="34" t="s">
        <v>168</v>
      </c>
      <c r="G441" s="38" t="s">
        <v>514</v>
      </c>
      <c r="H441" s="19"/>
      <c r="I441" s="19"/>
      <c r="J441" s="20"/>
      <c r="K441" s="20"/>
      <c r="L441" s="20"/>
      <c r="M441" s="20"/>
      <c r="N441" s="71" t="e">
        <f>#REF!*$J$3</f>
        <v>#REF!</v>
      </c>
      <c r="O441" s="24" t="e">
        <f t="shared" si="29"/>
        <v>#REF!</v>
      </c>
      <c r="P441" s="107" t="e">
        <f t="shared" si="28"/>
        <v>#REF!</v>
      </c>
      <c r="Q441" s="13" t="s">
        <v>324</v>
      </c>
    </row>
    <row r="442" spans="1:17" s="9" customFormat="1" ht="30" x14ac:dyDescent="0.25">
      <c r="A442" s="5">
        <v>199</v>
      </c>
      <c r="B442" s="6">
        <v>654321</v>
      </c>
      <c r="C442" s="30" t="s">
        <v>106</v>
      </c>
      <c r="D442" s="11" t="s">
        <v>469</v>
      </c>
      <c r="E442" s="7" t="s">
        <v>155</v>
      </c>
      <c r="F442" s="34" t="s">
        <v>436</v>
      </c>
      <c r="G442" s="38" t="s">
        <v>514</v>
      </c>
      <c r="H442" s="19"/>
      <c r="I442" s="19"/>
      <c r="J442" s="20"/>
      <c r="K442" s="20"/>
      <c r="L442" s="20"/>
      <c r="M442" s="20"/>
      <c r="N442" s="71" t="e">
        <f>#REF!*$J$3</f>
        <v>#REF!</v>
      </c>
      <c r="O442" s="24" t="e">
        <f t="shared" si="29"/>
        <v>#REF!</v>
      </c>
      <c r="P442" s="107" t="e">
        <f t="shared" si="28"/>
        <v>#REF!</v>
      </c>
      <c r="Q442" s="13" t="s">
        <v>323</v>
      </c>
    </row>
    <row r="443" spans="1:17" s="9" customFormat="1" ht="30" x14ac:dyDescent="0.25">
      <c r="A443" s="5">
        <v>200</v>
      </c>
      <c r="B443" s="6">
        <v>654321</v>
      </c>
      <c r="C443" s="30" t="s">
        <v>106</v>
      </c>
      <c r="D443" s="11" t="s">
        <v>483</v>
      </c>
      <c r="E443" s="7" t="s">
        <v>155</v>
      </c>
      <c r="F443" s="34" t="s">
        <v>377</v>
      </c>
      <c r="G443" s="38" t="s">
        <v>514</v>
      </c>
      <c r="H443" s="19"/>
      <c r="I443" s="19"/>
      <c r="J443" s="20"/>
      <c r="K443" s="20"/>
      <c r="L443" s="20"/>
      <c r="M443" s="20"/>
      <c r="N443" s="71" t="e">
        <f>#REF!*$J$3</f>
        <v>#REF!</v>
      </c>
      <c r="O443" s="24" t="e">
        <f t="shared" si="29"/>
        <v>#REF!</v>
      </c>
      <c r="P443" s="107" t="e">
        <f t="shared" si="28"/>
        <v>#REF!</v>
      </c>
      <c r="Q443" s="13" t="s">
        <v>323</v>
      </c>
    </row>
    <row r="444" spans="1:17" s="9" customFormat="1" ht="30" x14ac:dyDescent="0.25">
      <c r="A444" s="5">
        <v>201</v>
      </c>
      <c r="B444" s="6">
        <v>654321</v>
      </c>
      <c r="C444" s="30" t="s">
        <v>106</v>
      </c>
      <c r="D444" s="11" t="s">
        <v>461</v>
      </c>
      <c r="E444" s="7" t="s">
        <v>155</v>
      </c>
      <c r="F444" s="34" t="s">
        <v>162</v>
      </c>
      <c r="G444" s="38" t="s">
        <v>514</v>
      </c>
      <c r="H444" s="19"/>
      <c r="I444" s="19"/>
      <c r="J444" s="20"/>
      <c r="K444" s="20"/>
      <c r="L444" s="20"/>
      <c r="M444" s="20"/>
      <c r="N444" s="71" t="e">
        <f>#REF!*$J$3</f>
        <v>#REF!</v>
      </c>
      <c r="O444" s="24" t="e">
        <f t="shared" si="29"/>
        <v>#REF!</v>
      </c>
      <c r="P444" s="107" t="e">
        <f t="shared" si="28"/>
        <v>#REF!</v>
      </c>
      <c r="Q444" s="13" t="s">
        <v>324</v>
      </c>
    </row>
    <row r="445" spans="1:17" s="9" customFormat="1" ht="30" x14ac:dyDescent="0.25">
      <c r="A445" s="5">
        <v>202</v>
      </c>
      <c r="B445" s="6">
        <v>654321</v>
      </c>
      <c r="C445" s="30" t="s">
        <v>106</v>
      </c>
      <c r="D445" s="11" t="s">
        <v>461</v>
      </c>
      <c r="E445" s="7" t="s">
        <v>155</v>
      </c>
      <c r="F445" s="34" t="s">
        <v>163</v>
      </c>
      <c r="G445" s="38" t="s">
        <v>514</v>
      </c>
      <c r="H445" s="19"/>
      <c r="I445" s="19"/>
      <c r="J445" s="20"/>
      <c r="K445" s="20"/>
      <c r="L445" s="20"/>
      <c r="M445" s="20"/>
      <c r="N445" s="71" t="e">
        <f>#REF!*$J$3</f>
        <v>#REF!</v>
      </c>
      <c r="O445" s="24" t="e">
        <f t="shared" si="29"/>
        <v>#REF!</v>
      </c>
      <c r="P445" s="107" t="e">
        <f t="shared" si="28"/>
        <v>#REF!</v>
      </c>
      <c r="Q445" s="13" t="s">
        <v>324</v>
      </c>
    </row>
    <row r="446" spans="1:17" s="9" customFormat="1" ht="30" x14ac:dyDescent="0.25">
      <c r="A446" s="5">
        <v>203</v>
      </c>
      <c r="B446" s="6">
        <v>654321</v>
      </c>
      <c r="C446" s="30" t="s">
        <v>106</v>
      </c>
      <c r="D446" s="11" t="s">
        <v>461</v>
      </c>
      <c r="E446" s="7" t="s">
        <v>126</v>
      </c>
      <c r="F446" s="34" t="s">
        <v>484</v>
      </c>
      <c r="G446" s="38" t="s">
        <v>514</v>
      </c>
      <c r="H446" s="19"/>
      <c r="I446" s="19"/>
      <c r="J446" s="20"/>
      <c r="K446" s="20"/>
      <c r="L446" s="20"/>
      <c r="M446" s="20"/>
      <c r="N446" s="71" t="e">
        <f>#REF!*J241</f>
        <v>#REF!</v>
      </c>
      <c r="O446" s="24" t="e">
        <f>IF(N446&gt;=1,N446*1,1)</f>
        <v>#REF!</v>
      </c>
      <c r="P446" s="107" t="e">
        <f t="shared" si="28"/>
        <v>#REF!</v>
      </c>
      <c r="Q446" s="13" t="s">
        <v>314</v>
      </c>
    </row>
    <row r="447" spans="1:17" s="9" customFormat="1" ht="30" x14ac:dyDescent="0.25">
      <c r="A447" s="5">
        <v>204</v>
      </c>
      <c r="B447" s="6">
        <v>654321</v>
      </c>
      <c r="C447" s="30" t="s">
        <v>106</v>
      </c>
      <c r="D447" s="11" t="s">
        <v>461</v>
      </c>
      <c r="E447" s="7" t="s">
        <v>126</v>
      </c>
      <c r="F447" s="34" t="s">
        <v>173</v>
      </c>
      <c r="G447" s="38" t="s">
        <v>514</v>
      </c>
      <c r="H447" s="19"/>
      <c r="I447" s="19"/>
      <c r="J447" s="20"/>
      <c r="K447" s="20"/>
      <c r="L447" s="20"/>
      <c r="M447" s="20"/>
      <c r="N447" s="71" t="e">
        <f>#REF!*$J$3</f>
        <v>#REF!</v>
      </c>
      <c r="O447" s="24" t="e">
        <f>N447</f>
        <v>#REF!</v>
      </c>
      <c r="P447" s="107" t="e">
        <f t="shared" si="28"/>
        <v>#REF!</v>
      </c>
      <c r="Q447" s="13" t="s">
        <v>315</v>
      </c>
    </row>
    <row r="448" spans="1:17" s="9" customFormat="1" ht="30" x14ac:dyDescent="0.25">
      <c r="A448" s="5">
        <v>205</v>
      </c>
      <c r="B448" s="6">
        <v>654321</v>
      </c>
      <c r="C448" s="30" t="s">
        <v>106</v>
      </c>
      <c r="D448" s="11" t="s">
        <v>473</v>
      </c>
      <c r="E448" s="7" t="s">
        <v>126</v>
      </c>
      <c r="F448" s="34" t="s">
        <v>175</v>
      </c>
      <c r="G448" s="38" t="s">
        <v>514</v>
      </c>
      <c r="H448" s="19"/>
      <c r="I448" s="19"/>
      <c r="J448" s="20"/>
      <c r="K448" s="20"/>
      <c r="L448" s="20"/>
      <c r="M448" s="20"/>
      <c r="N448" s="71" t="e">
        <f>#REF!*$J$3</f>
        <v>#REF!</v>
      </c>
      <c r="O448" s="24" t="e">
        <f>N448</f>
        <v>#REF!</v>
      </c>
      <c r="P448" s="107" t="e">
        <f t="shared" si="28"/>
        <v>#REF!</v>
      </c>
      <c r="Q448" s="13" t="s">
        <v>313</v>
      </c>
    </row>
    <row r="449" spans="1:17" s="9" customFormat="1" ht="30" x14ac:dyDescent="0.25">
      <c r="A449" s="5">
        <v>206</v>
      </c>
      <c r="B449" s="6">
        <v>654321</v>
      </c>
      <c r="C449" s="30" t="s">
        <v>106</v>
      </c>
      <c r="D449" s="11" t="s">
        <v>461</v>
      </c>
      <c r="E449" s="7" t="s">
        <v>126</v>
      </c>
      <c r="F449" s="34" t="s">
        <v>176</v>
      </c>
      <c r="G449" s="38" t="s">
        <v>514</v>
      </c>
      <c r="H449" s="19"/>
      <c r="I449" s="19"/>
      <c r="J449" s="20"/>
      <c r="K449" s="20"/>
      <c r="L449" s="20"/>
      <c r="M449" s="20"/>
      <c r="N449" s="71" t="e">
        <f>#REF!*$J$3</f>
        <v>#REF!</v>
      </c>
      <c r="O449" s="24" t="e">
        <f>N449</f>
        <v>#REF!</v>
      </c>
      <c r="P449" s="107" t="e">
        <f t="shared" si="28"/>
        <v>#REF!</v>
      </c>
      <c r="Q449" s="13" t="s">
        <v>313</v>
      </c>
    </row>
    <row r="450" spans="1:17" s="9" customFormat="1" ht="30" x14ac:dyDescent="0.25">
      <c r="A450" s="5">
        <v>207</v>
      </c>
      <c r="B450" s="6">
        <v>654321</v>
      </c>
      <c r="C450" s="30" t="s">
        <v>106</v>
      </c>
      <c r="D450" s="11" t="s">
        <v>461</v>
      </c>
      <c r="E450" s="7" t="s">
        <v>126</v>
      </c>
      <c r="F450" s="34" t="s">
        <v>486</v>
      </c>
      <c r="G450" s="38" t="s">
        <v>514</v>
      </c>
      <c r="H450" s="19"/>
      <c r="I450" s="19"/>
      <c r="J450" s="20"/>
      <c r="K450" s="20"/>
      <c r="L450" s="20"/>
      <c r="M450" s="20"/>
      <c r="N450" s="71" t="e">
        <f>#REF!*$J$3</f>
        <v>#REF!</v>
      </c>
      <c r="O450" s="24" t="e">
        <f>IF(N450&gt;=1,N450*1,1)</f>
        <v>#REF!</v>
      </c>
      <c r="P450" s="107" t="e">
        <f t="shared" si="28"/>
        <v>#REF!</v>
      </c>
      <c r="Q450" s="13" t="s">
        <v>314</v>
      </c>
    </row>
    <row r="451" spans="1:17" s="9" customFormat="1" ht="30" x14ac:dyDescent="0.25">
      <c r="A451" s="5">
        <v>208</v>
      </c>
      <c r="B451" s="6">
        <v>654321</v>
      </c>
      <c r="C451" s="30" t="s">
        <v>106</v>
      </c>
      <c r="D451" s="11" t="s">
        <v>461</v>
      </c>
      <c r="E451" s="7" t="s">
        <v>126</v>
      </c>
      <c r="F451" s="34" t="s">
        <v>169</v>
      </c>
      <c r="G451" s="38" t="s">
        <v>514</v>
      </c>
      <c r="H451" s="19"/>
      <c r="I451" s="19"/>
      <c r="J451" s="20"/>
      <c r="K451" s="20"/>
      <c r="L451" s="20"/>
      <c r="M451" s="20"/>
      <c r="N451" s="71" t="e">
        <f>#REF!*$J$3</f>
        <v>#REF!</v>
      </c>
      <c r="O451" s="24" t="e">
        <f t="shared" ref="O451:O459" si="30">N451</f>
        <v>#REF!</v>
      </c>
      <c r="P451" s="107" t="e">
        <f t="shared" si="28"/>
        <v>#REF!</v>
      </c>
      <c r="Q451" s="13" t="s">
        <v>316</v>
      </c>
    </row>
    <row r="452" spans="1:17" s="9" customFormat="1" ht="30" x14ac:dyDescent="0.25">
      <c r="A452" s="5">
        <v>209</v>
      </c>
      <c r="B452" s="6">
        <v>654321</v>
      </c>
      <c r="C452" s="30" t="s">
        <v>106</v>
      </c>
      <c r="D452" s="11" t="s">
        <v>461</v>
      </c>
      <c r="E452" s="7" t="s">
        <v>126</v>
      </c>
      <c r="F452" s="34" t="s">
        <v>174</v>
      </c>
      <c r="G452" s="38" t="s">
        <v>514</v>
      </c>
      <c r="H452" s="19"/>
      <c r="I452" s="19"/>
      <c r="J452" s="20"/>
      <c r="K452" s="20"/>
      <c r="L452" s="20"/>
      <c r="M452" s="20"/>
      <c r="N452" s="71" t="e">
        <f>#REF!*$J$3</f>
        <v>#REF!</v>
      </c>
      <c r="O452" s="24" t="e">
        <f t="shared" si="30"/>
        <v>#REF!</v>
      </c>
      <c r="P452" s="107" t="e">
        <f t="shared" si="28"/>
        <v>#REF!</v>
      </c>
      <c r="Q452" s="13" t="s">
        <v>316</v>
      </c>
    </row>
    <row r="453" spans="1:17" s="9" customFormat="1" ht="30" x14ac:dyDescent="0.25">
      <c r="A453" s="5">
        <v>210</v>
      </c>
      <c r="B453" s="6">
        <v>654321</v>
      </c>
      <c r="C453" s="30" t="s">
        <v>106</v>
      </c>
      <c r="D453" s="11" t="s">
        <v>461</v>
      </c>
      <c r="E453" s="7" t="s">
        <v>126</v>
      </c>
      <c r="F453" s="34" t="s">
        <v>502</v>
      </c>
      <c r="G453" s="38" t="s">
        <v>514</v>
      </c>
      <c r="H453" s="19"/>
      <c r="I453" s="19"/>
      <c r="J453" s="20"/>
      <c r="K453" s="20"/>
      <c r="L453" s="20"/>
      <c r="M453" s="20"/>
      <c r="N453" s="71" t="e">
        <f>#REF!*$J$3</f>
        <v>#REF!</v>
      </c>
      <c r="O453" s="24" t="e">
        <f t="shared" si="30"/>
        <v>#REF!</v>
      </c>
      <c r="P453" s="107" t="e">
        <f t="shared" si="28"/>
        <v>#REF!</v>
      </c>
      <c r="Q453" s="13" t="s">
        <v>315</v>
      </c>
    </row>
    <row r="454" spans="1:17" s="9" customFormat="1" ht="30" x14ac:dyDescent="0.25">
      <c r="A454" s="5">
        <v>211</v>
      </c>
      <c r="B454" s="6">
        <v>654321</v>
      </c>
      <c r="C454" s="30" t="s">
        <v>106</v>
      </c>
      <c r="D454" s="11" t="s">
        <v>461</v>
      </c>
      <c r="E454" s="7" t="s">
        <v>126</v>
      </c>
      <c r="F454" s="34" t="s">
        <v>177</v>
      </c>
      <c r="G454" s="38" t="s">
        <v>514</v>
      </c>
      <c r="H454" s="19"/>
      <c r="I454" s="19"/>
      <c r="J454" s="20"/>
      <c r="K454" s="20"/>
      <c r="L454" s="20"/>
      <c r="M454" s="20"/>
      <c r="N454" s="71" t="e">
        <f>#REF!*$J$3</f>
        <v>#REF!</v>
      </c>
      <c r="O454" s="24" t="e">
        <f t="shared" si="30"/>
        <v>#REF!</v>
      </c>
      <c r="P454" s="107" t="e">
        <f t="shared" si="28"/>
        <v>#REF!</v>
      </c>
      <c r="Q454" s="13" t="s">
        <v>316</v>
      </c>
    </row>
    <row r="455" spans="1:17" s="9" customFormat="1" ht="30" x14ac:dyDescent="0.25">
      <c r="A455" s="5">
        <v>212</v>
      </c>
      <c r="B455" s="6">
        <v>654321</v>
      </c>
      <c r="C455" s="30" t="s">
        <v>106</v>
      </c>
      <c r="D455" s="11" t="s">
        <v>461</v>
      </c>
      <c r="E455" s="7" t="s">
        <v>126</v>
      </c>
      <c r="F455" s="34" t="s">
        <v>170</v>
      </c>
      <c r="G455" s="38" t="s">
        <v>514</v>
      </c>
      <c r="H455" s="19"/>
      <c r="I455" s="19"/>
      <c r="J455" s="20"/>
      <c r="K455" s="20"/>
      <c r="L455" s="20"/>
      <c r="M455" s="20"/>
      <c r="N455" s="71" t="e">
        <f>#REF!*$J$3</f>
        <v>#REF!</v>
      </c>
      <c r="O455" s="24" t="e">
        <f t="shared" si="30"/>
        <v>#REF!</v>
      </c>
      <c r="P455" s="107" t="e">
        <f t="shared" si="28"/>
        <v>#REF!</v>
      </c>
      <c r="Q455" s="13" t="s">
        <v>315</v>
      </c>
    </row>
    <row r="456" spans="1:17" s="9" customFormat="1" ht="30" x14ac:dyDescent="0.25">
      <c r="A456" s="5">
        <v>213</v>
      </c>
      <c r="B456" s="6">
        <v>654321</v>
      </c>
      <c r="C456" s="30" t="s">
        <v>106</v>
      </c>
      <c r="D456" s="11" t="s">
        <v>157</v>
      </c>
      <c r="E456" s="7" t="s">
        <v>126</v>
      </c>
      <c r="F456" s="34" t="s">
        <v>504</v>
      </c>
      <c r="G456" s="38" t="s">
        <v>514</v>
      </c>
      <c r="H456" s="19"/>
      <c r="I456" s="19"/>
      <c r="J456" s="20"/>
      <c r="K456" s="20"/>
      <c r="L456" s="20"/>
      <c r="M456" s="20"/>
      <c r="N456" s="71" t="e">
        <f>#REF!*$J$3</f>
        <v>#REF!</v>
      </c>
      <c r="O456" s="24" t="e">
        <f t="shared" si="30"/>
        <v>#REF!</v>
      </c>
      <c r="P456" s="107" t="e">
        <f t="shared" si="28"/>
        <v>#REF!</v>
      </c>
      <c r="Q456" s="13" t="s">
        <v>315</v>
      </c>
    </row>
    <row r="457" spans="1:17" s="9" customFormat="1" ht="30" x14ac:dyDescent="0.25">
      <c r="A457" s="5">
        <v>214</v>
      </c>
      <c r="B457" s="6">
        <v>654321</v>
      </c>
      <c r="C457" s="30" t="s">
        <v>106</v>
      </c>
      <c r="D457" s="11" t="s">
        <v>461</v>
      </c>
      <c r="E457" s="7" t="s">
        <v>126</v>
      </c>
      <c r="F457" s="34" t="s">
        <v>172</v>
      </c>
      <c r="G457" s="38" t="s">
        <v>514</v>
      </c>
      <c r="H457" s="19"/>
      <c r="I457" s="19"/>
      <c r="J457" s="20"/>
      <c r="K457" s="20"/>
      <c r="L457" s="20"/>
      <c r="M457" s="20"/>
      <c r="N457" s="71" t="e">
        <f>#REF!*$J$3</f>
        <v>#REF!</v>
      </c>
      <c r="O457" s="24" t="e">
        <f t="shared" si="30"/>
        <v>#REF!</v>
      </c>
      <c r="P457" s="107" t="e">
        <f t="shared" si="28"/>
        <v>#REF!</v>
      </c>
      <c r="Q457" s="13" t="s">
        <v>313</v>
      </c>
    </row>
    <row r="458" spans="1:17" s="9" customFormat="1" ht="30" x14ac:dyDescent="0.25">
      <c r="A458" s="5">
        <v>215</v>
      </c>
      <c r="B458" s="6">
        <v>654321</v>
      </c>
      <c r="C458" s="30" t="s">
        <v>106</v>
      </c>
      <c r="D458" s="11" t="s">
        <v>461</v>
      </c>
      <c r="E458" s="7" t="s">
        <v>126</v>
      </c>
      <c r="F458" s="34" t="s">
        <v>178</v>
      </c>
      <c r="G458" s="38" t="s">
        <v>514</v>
      </c>
      <c r="H458" s="19"/>
      <c r="I458" s="19"/>
      <c r="J458" s="20"/>
      <c r="K458" s="20"/>
      <c r="L458" s="20"/>
      <c r="M458" s="20"/>
      <c r="N458" s="71" t="e">
        <f>#REF!*$J$3</f>
        <v>#REF!</v>
      </c>
      <c r="O458" s="24" t="e">
        <f t="shared" si="30"/>
        <v>#REF!</v>
      </c>
      <c r="P458" s="107" t="e">
        <f t="shared" si="28"/>
        <v>#REF!</v>
      </c>
      <c r="Q458" s="13" t="s">
        <v>315</v>
      </c>
    </row>
    <row r="459" spans="1:17" s="9" customFormat="1" ht="30" x14ac:dyDescent="0.25">
      <c r="A459" s="5">
        <v>216</v>
      </c>
      <c r="B459" s="6">
        <v>654321</v>
      </c>
      <c r="C459" s="30" t="s">
        <v>106</v>
      </c>
      <c r="D459" s="11" t="s">
        <v>461</v>
      </c>
      <c r="E459" s="7" t="s">
        <v>126</v>
      </c>
      <c r="F459" s="34" t="s">
        <v>171</v>
      </c>
      <c r="G459" s="38" t="s">
        <v>514</v>
      </c>
      <c r="H459" s="19"/>
      <c r="I459" s="19"/>
      <c r="J459" s="20"/>
      <c r="K459" s="20"/>
      <c r="L459" s="20"/>
      <c r="M459" s="20"/>
      <c r="N459" s="71" t="e">
        <f>#REF!*$J$3</f>
        <v>#REF!</v>
      </c>
      <c r="O459" s="24" t="e">
        <f t="shared" si="30"/>
        <v>#REF!</v>
      </c>
      <c r="P459" s="107" t="e">
        <f t="shared" si="28"/>
        <v>#REF!</v>
      </c>
      <c r="Q459" s="13" t="s">
        <v>315</v>
      </c>
    </row>
    <row r="460" spans="1:17" s="9" customFormat="1" ht="30" x14ac:dyDescent="0.25">
      <c r="A460" s="5">
        <v>217</v>
      </c>
      <c r="B460" s="6">
        <v>654321</v>
      </c>
      <c r="C460" s="30" t="s">
        <v>106</v>
      </c>
      <c r="D460" s="11" t="s">
        <v>461</v>
      </c>
      <c r="E460" s="7" t="s">
        <v>107</v>
      </c>
      <c r="F460" s="34" t="s">
        <v>180</v>
      </c>
      <c r="G460" s="38" t="s">
        <v>514</v>
      </c>
      <c r="H460" s="19"/>
      <c r="I460" s="19"/>
      <c r="J460" s="20"/>
      <c r="K460" s="20"/>
      <c r="L460" s="20"/>
      <c r="M460" s="20"/>
      <c r="N460" s="71">
        <v>2</v>
      </c>
      <c r="O460" s="24" t="e">
        <f>N460*(SUM(#REF!))</f>
        <v>#REF!</v>
      </c>
      <c r="P460" s="107" t="e">
        <f t="shared" si="28"/>
        <v>#REF!</v>
      </c>
      <c r="Q460" s="13"/>
    </row>
    <row r="461" spans="1:17" s="9" customFormat="1" ht="30" x14ac:dyDescent="0.25">
      <c r="A461" s="5">
        <v>218</v>
      </c>
      <c r="B461" s="6">
        <v>654321</v>
      </c>
      <c r="C461" s="30" t="s">
        <v>106</v>
      </c>
      <c r="D461" s="11" t="s">
        <v>464</v>
      </c>
      <c r="E461" s="7" t="s">
        <v>107</v>
      </c>
      <c r="F461" s="34" t="s">
        <v>420</v>
      </c>
      <c r="G461" s="38" t="s">
        <v>514</v>
      </c>
      <c r="H461" s="19"/>
      <c r="I461" s="19"/>
      <c r="J461" s="20"/>
      <c r="K461" s="20"/>
      <c r="L461" s="20"/>
      <c r="M461" s="20"/>
      <c r="N461" s="71">
        <v>2</v>
      </c>
      <c r="O461" s="24" t="e">
        <f>N461*(SUM(#REF!))</f>
        <v>#REF!</v>
      </c>
      <c r="P461" s="107" t="e">
        <f t="shared" si="28"/>
        <v>#REF!</v>
      </c>
      <c r="Q461" s="13"/>
    </row>
    <row r="462" spans="1:17" s="9" customFormat="1" ht="30" x14ac:dyDescent="0.25">
      <c r="A462" s="5">
        <v>219</v>
      </c>
      <c r="B462" s="6">
        <v>654321</v>
      </c>
      <c r="C462" s="30" t="s">
        <v>106</v>
      </c>
      <c r="D462" s="11" t="s">
        <v>461</v>
      </c>
      <c r="E462" s="7" t="s">
        <v>126</v>
      </c>
      <c r="F462" s="34" t="s">
        <v>182</v>
      </c>
      <c r="G462" s="38" t="s">
        <v>514</v>
      </c>
      <c r="H462" s="19"/>
      <c r="I462" s="19"/>
      <c r="J462" s="20"/>
      <c r="K462" s="20"/>
      <c r="L462" s="20"/>
      <c r="M462" s="20"/>
      <c r="N462" s="71" t="e">
        <f>P475/8</f>
        <v>#REF!</v>
      </c>
      <c r="O462" s="24" t="e">
        <f>N462</f>
        <v>#REF!</v>
      </c>
      <c r="P462" s="107" t="e">
        <f t="shared" si="28"/>
        <v>#REF!</v>
      </c>
      <c r="Q462" s="13" t="s">
        <v>318</v>
      </c>
    </row>
    <row r="463" spans="1:17" s="9" customFormat="1" ht="30" x14ac:dyDescent="0.25">
      <c r="A463" s="5">
        <v>220</v>
      </c>
      <c r="B463" s="6">
        <v>654321</v>
      </c>
      <c r="C463" s="30" t="s">
        <v>106</v>
      </c>
      <c r="D463" s="11" t="s">
        <v>461</v>
      </c>
      <c r="E463" s="7" t="s">
        <v>107</v>
      </c>
      <c r="F463" s="34" t="s">
        <v>179</v>
      </c>
      <c r="G463" s="38" t="s">
        <v>514</v>
      </c>
      <c r="H463" s="19"/>
      <c r="I463" s="19"/>
      <c r="J463" s="20"/>
      <c r="K463" s="20"/>
      <c r="L463" s="20"/>
      <c r="M463" s="20"/>
      <c r="N463" s="71">
        <v>3</v>
      </c>
      <c r="O463" s="24" t="e">
        <f>N463*(SUM(#REF!))</f>
        <v>#REF!</v>
      </c>
      <c r="P463" s="107" t="e">
        <f t="shared" si="28"/>
        <v>#REF!</v>
      </c>
      <c r="Q463" s="13" t="s">
        <v>303</v>
      </c>
    </row>
    <row r="464" spans="1:17" s="9" customFormat="1" ht="30" x14ac:dyDescent="0.25">
      <c r="A464" s="5">
        <v>221</v>
      </c>
      <c r="B464" s="6">
        <v>654321</v>
      </c>
      <c r="C464" s="30" t="s">
        <v>106</v>
      </c>
      <c r="D464" s="11" t="s">
        <v>461</v>
      </c>
      <c r="E464" s="7" t="s">
        <v>121</v>
      </c>
      <c r="F464" s="34" t="s">
        <v>184</v>
      </c>
      <c r="G464" s="38" t="s">
        <v>514</v>
      </c>
      <c r="H464" s="19"/>
      <c r="I464" s="19"/>
      <c r="J464" s="20"/>
      <c r="K464" s="20"/>
      <c r="L464" s="20"/>
      <c r="M464" s="20"/>
      <c r="N464" s="71">
        <v>1</v>
      </c>
      <c r="O464" s="24" t="e">
        <f>(SUM(#REF!))*FORMULACION!N464</f>
        <v>#REF!</v>
      </c>
      <c r="P464" s="107" t="e">
        <f t="shared" si="28"/>
        <v>#REF!</v>
      </c>
      <c r="Q464" s="13" t="s">
        <v>310</v>
      </c>
    </row>
    <row r="465" spans="1:17" s="9" customFormat="1" ht="30" x14ac:dyDescent="0.25">
      <c r="A465" s="5">
        <v>222</v>
      </c>
      <c r="B465" s="6">
        <v>654321</v>
      </c>
      <c r="C465" s="30" t="s">
        <v>106</v>
      </c>
      <c r="D465" s="11" t="s">
        <v>473</v>
      </c>
      <c r="E465" s="7" t="s">
        <v>121</v>
      </c>
      <c r="F465" s="34" t="s">
        <v>185</v>
      </c>
      <c r="G465" s="38" t="s">
        <v>514</v>
      </c>
      <c r="H465" s="19"/>
      <c r="I465" s="19"/>
      <c r="J465" s="20"/>
      <c r="K465" s="20"/>
      <c r="L465" s="20"/>
      <c r="M465" s="20"/>
      <c r="N465" s="71" t="e">
        <f>#REF!*(SUM($K$3:$M$3))</f>
        <v>#REF!</v>
      </c>
      <c r="O465" s="24" t="e">
        <f t="shared" ref="O465:O476" si="31">N465</f>
        <v>#REF!</v>
      </c>
      <c r="P465" s="107" t="e">
        <f t="shared" si="28"/>
        <v>#REF!</v>
      </c>
      <c r="Q465" s="13" t="s">
        <v>311</v>
      </c>
    </row>
    <row r="466" spans="1:17" s="9" customFormat="1" ht="30" x14ac:dyDescent="0.25">
      <c r="A466" s="5">
        <v>223</v>
      </c>
      <c r="B466" s="6">
        <v>654321</v>
      </c>
      <c r="C466" s="30" t="s">
        <v>106</v>
      </c>
      <c r="D466" s="11" t="s">
        <v>461</v>
      </c>
      <c r="E466" s="7" t="s">
        <v>121</v>
      </c>
      <c r="F466" s="34" t="s">
        <v>474</v>
      </c>
      <c r="G466" s="38" t="s">
        <v>514</v>
      </c>
      <c r="H466" s="19"/>
      <c r="I466" s="19"/>
      <c r="J466" s="20"/>
      <c r="K466" s="20"/>
      <c r="L466" s="20"/>
      <c r="M466" s="20"/>
      <c r="N466" s="71" t="e">
        <f>#REF!*(SUM($K$3:$M$3))</f>
        <v>#REF!</v>
      </c>
      <c r="O466" s="24" t="e">
        <f t="shared" si="31"/>
        <v>#REF!</v>
      </c>
      <c r="P466" s="107" t="e">
        <f t="shared" si="28"/>
        <v>#REF!</v>
      </c>
      <c r="Q466" s="13" t="s">
        <v>311</v>
      </c>
    </row>
    <row r="467" spans="1:17" s="9" customFormat="1" ht="30" x14ac:dyDescent="0.25">
      <c r="A467" s="5">
        <v>224</v>
      </c>
      <c r="B467" s="6">
        <v>654321</v>
      </c>
      <c r="C467" s="30" t="s">
        <v>106</v>
      </c>
      <c r="D467" s="11" t="s">
        <v>461</v>
      </c>
      <c r="E467" s="7" t="s">
        <v>121</v>
      </c>
      <c r="F467" s="34" t="s">
        <v>475</v>
      </c>
      <c r="G467" s="38" t="s">
        <v>514</v>
      </c>
      <c r="H467" s="19"/>
      <c r="I467" s="19"/>
      <c r="J467" s="20"/>
      <c r="K467" s="20"/>
      <c r="L467" s="20"/>
      <c r="M467" s="20"/>
      <c r="N467" s="71" t="e">
        <f>#REF!*(SUM($K$3:$M$3))</f>
        <v>#REF!</v>
      </c>
      <c r="O467" s="24" t="e">
        <f t="shared" si="31"/>
        <v>#REF!</v>
      </c>
      <c r="P467" s="107" t="e">
        <f t="shared" si="28"/>
        <v>#REF!</v>
      </c>
      <c r="Q467" s="13" t="s">
        <v>311</v>
      </c>
    </row>
    <row r="468" spans="1:17" s="9" customFormat="1" ht="30" x14ac:dyDescent="0.25">
      <c r="A468" s="5">
        <v>225</v>
      </c>
      <c r="B468" s="6">
        <v>654321</v>
      </c>
      <c r="C468" s="30" t="s">
        <v>106</v>
      </c>
      <c r="D468" s="11" t="s">
        <v>461</v>
      </c>
      <c r="E468" s="7" t="s">
        <v>121</v>
      </c>
      <c r="F468" s="34" t="s">
        <v>183</v>
      </c>
      <c r="G468" s="38" t="s">
        <v>514</v>
      </c>
      <c r="H468" s="19"/>
      <c r="I468" s="19"/>
      <c r="J468" s="20"/>
      <c r="K468" s="20"/>
      <c r="L468" s="20"/>
      <c r="M468" s="20"/>
      <c r="N468" s="71" t="e">
        <f>#REF!*(SUM($K$3:$M$3))</f>
        <v>#REF!</v>
      </c>
      <c r="O468" s="24" t="e">
        <f t="shared" si="31"/>
        <v>#REF!</v>
      </c>
      <c r="P468" s="107" t="e">
        <f t="shared" si="28"/>
        <v>#REF!</v>
      </c>
      <c r="Q468" s="13" t="s">
        <v>311</v>
      </c>
    </row>
    <row r="469" spans="1:17" s="9" customFormat="1" ht="30" x14ac:dyDescent="0.25">
      <c r="A469" s="5">
        <v>226</v>
      </c>
      <c r="B469" s="6">
        <v>654321</v>
      </c>
      <c r="C469" s="30" t="s">
        <v>106</v>
      </c>
      <c r="D469" s="11" t="s">
        <v>461</v>
      </c>
      <c r="E469" s="7" t="s">
        <v>121</v>
      </c>
      <c r="F469" s="34" t="s">
        <v>478</v>
      </c>
      <c r="G469" s="38" t="s">
        <v>514</v>
      </c>
      <c r="H469" s="19"/>
      <c r="I469" s="19"/>
      <c r="J469" s="20"/>
      <c r="K469" s="20"/>
      <c r="L469" s="20"/>
      <c r="M469" s="20"/>
      <c r="N469" s="71" t="e">
        <f>#REF!*(SUM($K$3:$M$3))</f>
        <v>#REF!</v>
      </c>
      <c r="O469" s="24" t="e">
        <f t="shared" si="31"/>
        <v>#REF!</v>
      </c>
      <c r="P469" s="107" t="e">
        <f t="shared" si="28"/>
        <v>#REF!</v>
      </c>
      <c r="Q469" s="13" t="s">
        <v>311</v>
      </c>
    </row>
    <row r="470" spans="1:17" s="9" customFormat="1" ht="30" x14ac:dyDescent="0.25">
      <c r="A470" s="5">
        <v>227</v>
      </c>
      <c r="B470" s="6">
        <v>654321</v>
      </c>
      <c r="C470" s="30" t="s">
        <v>106</v>
      </c>
      <c r="D470" s="11" t="s">
        <v>461</v>
      </c>
      <c r="E470" s="7" t="s">
        <v>121</v>
      </c>
      <c r="F470" s="34" t="s">
        <v>479</v>
      </c>
      <c r="G470" s="38" t="s">
        <v>514</v>
      </c>
      <c r="H470" s="19"/>
      <c r="I470" s="19"/>
      <c r="J470" s="20"/>
      <c r="K470" s="20"/>
      <c r="L470" s="20"/>
      <c r="M470" s="20"/>
      <c r="N470" s="71" t="e">
        <f>#REF!*(SUM($K$3:$M$3))</f>
        <v>#REF!</v>
      </c>
      <c r="O470" s="24" t="e">
        <f t="shared" si="31"/>
        <v>#REF!</v>
      </c>
      <c r="P470" s="107" t="e">
        <f t="shared" si="28"/>
        <v>#REF!</v>
      </c>
      <c r="Q470" s="13" t="s">
        <v>311</v>
      </c>
    </row>
    <row r="471" spans="1:17" s="9" customFormat="1" ht="30" x14ac:dyDescent="0.25">
      <c r="A471" s="5">
        <v>228</v>
      </c>
      <c r="B471" s="6">
        <v>654321</v>
      </c>
      <c r="C471" s="30" t="s">
        <v>106</v>
      </c>
      <c r="D471" s="11" t="s">
        <v>461</v>
      </c>
      <c r="E471" s="7" t="s">
        <v>121</v>
      </c>
      <c r="F471" s="34" t="s">
        <v>480</v>
      </c>
      <c r="G471" s="38" t="s">
        <v>514</v>
      </c>
      <c r="H471" s="19"/>
      <c r="I471" s="19"/>
      <c r="J471" s="20"/>
      <c r="K471" s="20"/>
      <c r="L471" s="20"/>
      <c r="M471" s="20"/>
      <c r="N471" s="71" t="e">
        <f>#REF!*(SUM($K$3:$M$3))</f>
        <v>#REF!</v>
      </c>
      <c r="O471" s="24" t="e">
        <f t="shared" si="31"/>
        <v>#REF!</v>
      </c>
      <c r="P471" s="107" t="e">
        <f t="shared" si="28"/>
        <v>#REF!</v>
      </c>
      <c r="Q471" s="13" t="s">
        <v>311</v>
      </c>
    </row>
    <row r="472" spans="1:17" s="9" customFormat="1" ht="30" x14ac:dyDescent="0.25">
      <c r="A472" s="5">
        <v>229</v>
      </c>
      <c r="B472" s="6">
        <v>654321</v>
      </c>
      <c r="C472" s="30" t="s">
        <v>106</v>
      </c>
      <c r="D472" s="11" t="s">
        <v>461</v>
      </c>
      <c r="E472" s="7" t="s">
        <v>155</v>
      </c>
      <c r="F472" s="34" t="s">
        <v>186</v>
      </c>
      <c r="G472" s="38" t="s">
        <v>514</v>
      </c>
      <c r="H472" s="19"/>
      <c r="I472" s="19"/>
      <c r="J472" s="20"/>
      <c r="K472" s="20"/>
      <c r="L472" s="20"/>
      <c r="M472" s="20"/>
      <c r="N472" s="71" t="e">
        <f>#REF!*(SUM($K$3:$M$3))</f>
        <v>#REF!</v>
      </c>
      <c r="O472" s="24" t="e">
        <f t="shared" si="31"/>
        <v>#REF!</v>
      </c>
      <c r="P472" s="107" t="e">
        <f t="shared" si="28"/>
        <v>#REF!</v>
      </c>
      <c r="Q472" s="13" t="s">
        <v>325</v>
      </c>
    </row>
    <row r="473" spans="1:17" s="9" customFormat="1" ht="30" x14ac:dyDescent="0.25">
      <c r="A473" s="5">
        <v>230</v>
      </c>
      <c r="B473" s="6">
        <v>654321</v>
      </c>
      <c r="C473" s="30" t="s">
        <v>106</v>
      </c>
      <c r="D473" s="11" t="s">
        <v>461</v>
      </c>
      <c r="E473" s="7" t="s">
        <v>155</v>
      </c>
      <c r="F473" s="34" t="s">
        <v>181</v>
      </c>
      <c r="G473" s="38" t="s">
        <v>514</v>
      </c>
      <c r="H473" s="19"/>
      <c r="I473" s="19"/>
      <c r="J473" s="20"/>
      <c r="K473" s="20"/>
      <c r="L473" s="20"/>
      <c r="M473" s="20"/>
      <c r="N473" s="71" t="e">
        <f>#REF!*(SUM($K$3:$M$3))</f>
        <v>#REF!</v>
      </c>
      <c r="O473" s="24" t="e">
        <f t="shared" si="31"/>
        <v>#REF!</v>
      </c>
      <c r="P473" s="107" t="e">
        <f t="shared" si="28"/>
        <v>#REF!</v>
      </c>
      <c r="Q473" s="13" t="s">
        <v>325</v>
      </c>
    </row>
    <row r="474" spans="1:17" s="9" customFormat="1" ht="30" x14ac:dyDescent="0.25">
      <c r="A474" s="5">
        <v>231</v>
      </c>
      <c r="B474" s="6">
        <v>654321</v>
      </c>
      <c r="C474" s="30" t="s">
        <v>106</v>
      </c>
      <c r="D474" s="11" t="s">
        <v>461</v>
      </c>
      <c r="E474" s="7" t="s">
        <v>155</v>
      </c>
      <c r="F474" s="34" t="s">
        <v>437</v>
      </c>
      <c r="G474" s="38" t="s">
        <v>514</v>
      </c>
      <c r="H474" s="19"/>
      <c r="I474" s="19"/>
      <c r="J474" s="20"/>
      <c r="K474" s="20"/>
      <c r="L474" s="20"/>
      <c r="M474" s="20"/>
      <c r="N474" s="71" t="e">
        <f>#REF!*(SUM($K$3:$M$3))</f>
        <v>#REF!</v>
      </c>
      <c r="O474" s="24" t="e">
        <f t="shared" si="31"/>
        <v>#REF!</v>
      </c>
      <c r="P474" s="107" t="e">
        <f t="shared" si="28"/>
        <v>#REF!</v>
      </c>
      <c r="Q474" s="13" t="s">
        <v>326</v>
      </c>
    </row>
    <row r="475" spans="1:17" s="9" customFormat="1" ht="30" x14ac:dyDescent="0.25">
      <c r="A475" s="5">
        <v>232</v>
      </c>
      <c r="B475" s="6">
        <v>654321</v>
      </c>
      <c r="C475" s="30" t="s">
        <v>106</v>
      </c>
      <c r="D475" s="11" t="s">
        <v>461</v>
      </c>
      <c r="E475" s="7" t="s">
        <v>126</v>
      </c>
      <c r="F475" s="34" t="s">
        <v>503</v>
      </c>
      <c r="G475" s="38" t="s">
        <v>514</v>
      </c>
      <c r="H475" s="19"/>
      <c r="I475" s="19"/>
      <c r="J475" s="20"/>
      <c r="K475" s="20"/>
      <c r="L475" s="20"/>
      <c r="M475" s="20"/>
      <c r="N475" s="71" t="e">
        <f>#REF!*(SUM(K241:M241))</f>
        <v>#REF!</v>
      </c>
      <c r="O475" s="24" t="e">
        <f t="shared" si="31"/>
        <v>#REF!</v>
      </c>
      <c r="P475" s="107" t="e">
        <f t="shared" si="28"/>
        <v>#REF!</v>
      </c>
      <c r="Q475" s="13" t="s">
        <v>319</v>
      </c>
    </row>
    <row r="476" spans="1:17" s="9" customFormat="1" ht="30" x14ac:dyDescent="0.25">
      <c r="A476" s="5">
        <v>233</v>
      </c>
      <c r="B476" s="6">
        <v>654321</v>
      </c>
      <c r="C476" s="30" t="s">
        <v>106</v>
      </c>
      <c r="D476" s="11" t="s">
        <v>461</v>
      </c>
      <c r="E476" s="7" t="s">
        <v>126</v>
      </c>
      <c r="F476" s="34" t="s">
        <v>187</v>
      </c>
      <c r="G476" s="38" t="s">
        <v>514</v>
      </c>
      <c r="H476" s="19"/>
      <c r="I476" s="19"/>
      <c r="J476" s="20"/>
      <c r="K476" s="20"/>
      <c r="L476" s="20"/>
      <c r="M476" s="20"/>
      <c r="N476" s="71" t="e">
        <f>#REF!*(SUM($K$3:$M$3))</f>
        <v>#REF!</v>
      </c>
      <c r="O476" s="24" t="e">
        <f t="shared" si="31"/>
        <v>#REF!</v>
      </c>
      <c r="P476" s="107" t="e">
        <f t="shared" si="28"/>
        <v>#REF!</v>
      </c>
      <c r="Q476" s="13" t="s">
        <v>317</v>
      </c>
    </row>
    <row r="477" spans="1:17" ht="30" x14ac:dyDescent="0.25">
      <c r="A477" s="5">
        <v>234</v>
      </c>
      <c r="B477" s="6">
        <v>654321</v>
      </c>
      <c r="C477" s="30" t="s">
        <v>106</v>
      </c>
      <c r="D477" s="11" t="s">
        <v>461</v>
      </c>
      <c r="E477" s="7" t="s">
        <v>489</v>
      </c>
      <c r="F477" s="81" t="s">
        <v>505</v>
      </c>
      <c r="G477" s="38" t="s">
        <v>514</v>
      </c>
      <c r="H477" s="19"/>
      <c r="I477" s="19"/>
      <c r="J477" s="20"/>
      <c r="K477" s="20"/>
      <c r="L477" s="20"/>
      <c r="M477" s="20"/>
      <c r="N477" s="71"/>
      <c r="O477" s="24"/>
      <c r="P477" s="108"/>
      <c r="Q477" s="13"/>
    </row>
    <row r="478" spans="1:17" ht="30" x14ac:dyDescent="0.25">
      <c r="A478" s="5">
        <v>235</v>
      </c>
      <c r="B478" s="6">
        <v>654321</v>
      </c>
      <c r="C478" s="30" t="s">
        <v>106</v>
      </c>
      <c r="D478" s="11" t="s">
        <v>461</v>
      </c>
      <c r="E478" s="7" t="s">
        <v>489</v>
      </c>
      <c r="F478" s="81" t="s">
        <v>438</v>
      </c>
      <c r="G478" s="38" t="s">
        <v>514</v>
      </c>
      <c r="H478" s="19"/>
      <c r="I478" s="19"/>
      <c r="J478" s="20"/>
      <c r="K478" s="20"/>
      <c r="L478" s="20"/>
      <c r="M478" s="20"/>
      <c r="N478" s="71"/>
      <c r="O478" s="24"/>
      <c r="P478" s="108"/>
      <c r="Q478" s="13"/>
    </row>
    <row r="479" spans="1:17" ht="30" x14ac:dyDescent="0.25">
      <c r="A479" s="5">
        <v>236</v>
      </c>
      <c r="B479" s="6">
        <v>654321</v>
      </c>
      <c r="C479" s="30" t="s">
        <v>106</v>
      </c>
      <c r="D479" s="11" t="s">
        <v>461</v>
      </c>
      <c r="E479" s="7" t="s">
        <v>489</v>
      </c>
      <c r="F479" s="81" t="s">
        <v>439</v>
      </c>
      <c r="G479" s="38" t="s">
        <v>514</v>
      </c>
      <c r="H479" s="19"/>
      <c r="I479" s="19"/>
      <c r="J479" s="20"/>
      <c r="K479" s="20"/>
      <c r="L479" s="20"/>
      <c r="M479" s="20"/>
      <c r="N479" s="71"/>
      <c r="O479" s="24"/>
      <c r="P479" s="108"/>
      <c r="Q479" s="13"/>
    </row>
    <row r="480" spans="1:17" ht="30" x14ac:dyDescent="0.25">
      <c r="A480" s="5">
        <v>237</v>
      </c>
      <c r="B480" s="6">
        <v>654321</v>
      </c>
      <c r="C480" s="30" t="s">
        <v>106</v>
      </c>
      <c r="D480" s="11" t="s">
        <v>461</v>
      </c>
      <c r="E480" s="7" t="s">
        <v>489</v>
      </c>
      <c r="F480" s="81" t="s">
        <v>441</v>
      </c>
      <c r="G480" s="38" t="s">
        <v>514</v>
      </c>
      <c r="H480" s="19"/>
      <c r="I480" s="19"/>
      <c r="J480" s="20"/>
      <c r="K480" s="20"/>
      <c r="L480" s="20"/>
      <c r="M480" s="20"/>
      <c r="N480" s="71"/>
      <c r="O480" s="24"/>
      <c r="P480" s="108"/>
      <c r="Q480" s="13"/>
    </row>
    <row r="481" spans="1:17" ht="30" x14ac:dyDescent="0.25">
      <c r="A481" s="5">
        <v>238</v>
      </c>
      <c r="B481" s="6">
        <v>654321</v>
      </c>
      <c r="C481" s="30" t="s">
        <v>106</v>
      </c>
      <c r="D481" s="11" t="s">
        <v>461</v>
      </c>
      <c r="E481" s="7" t="s">
        <v>489</v>
      </c>
      <c r="F481" s="81" t="s">
        <v>490</v>
      </c>
      <c r="G481" s="38" t="s">
        <v>514</v>
      </c>
      <c r="H481" s="19"/>
      <c r="I481" s="19"/>
      <c r="J481" s="20"/>
      <c r="K481" s="20"/>
      <c r="L481" s="20"/>
      <c r="M481" s="20"/>
      <c r="N481" s="71"/>
      <c r="O481" s="24"/>
      <c r="P481" s="108"/>
      <c r="Q481" s="13"/>
    </row>
    <row r="482" spans="1:17" ht="30" x14ac:dyDescent="0.25">
      <c r="A482" s="5">
        <v>239</v>
      </c>
      <c r="B482" s="6">
        <v>654321</v>
      </c>
      <c r="C482" s="30" t="s">
        <v>106</v>
      </c>
      <c r="D482" s="11" t="s">
        <v>461</v>
      </c>
      <c r="E482" s="7" t="s">
        <v>489</v>
      </c>
      <c r="F482" s="81" t="s">
        <v>442</v>
      </c>
      <c r="G482" s="38" t="s">
        <v>514</v>
      </c>
      <c r="H482" s="19"/>
      <c r="I482" s="19"/>
      <c r="J482" s="20"/>
      <c r="K482" s="20"/>
      <c r="L482" s="20"/>
      <c r="M482" s="20"/>
      <c r="N482" s="71"/>
      <c r="O482" s="24"/>
      <c r="P482" s="108"/>
      <c r="Q482" s="13"/>
    </row>
    <row r="483" spans="1:17" ht="30" x14ac:dyDescent="0.25">
      <c r="A483" s="5">
        <v>240</v>
      </c>
      <c r="B483" s="6">
        <v>654321</v>
      </c>
      <c r="C483" s="30" t="s">
        <v>106</v>
      </c>
      <c r="D483" s="11" t="s">
        <v>461</v>
      </c>
      <c r="E483" s="7" t="s">
        <v>489</v>
      </c>
      <c r="F483" s="81" t="s">
        <v>443</v>
      </c>
      <c r="G483" s="38" t="s">
        <v>514</v>
      </c>
      <c r="H483" s="19"/>
      <c r="I483" s="19"/>
      <c r="J483" s="20"/>
      <c r="K483" s="20"/>
      <c r="L483" s="20"/>
      <c r="M483" s="20"/>
      <c r="N483" s="71"/>
      <c r="O483" s="24"/>
      <c r="P483" s="108"/>
      <c r="Q483" s="13"/>
    </row>
    <row r="484" spans="1:17" ht="30" x14ac:dyDescent="0.25">
      <c r="A484" s="5">
        <v>241</v>
      </c>
      <c r="B484" s="6">
        <v>654321</v>
      </c>
      <c r="C484" s="30" t="s">
        <v>106</v>
      </c>
      <c r="D484" s="11" t="s">
        <v>461</v>
      </c>
      <c r="E484" s="7" t="s">
        <v>489</v>
      </c>
      <c r="F484" s="81" t="s">
        <v>444</v>
      </c>
      <c r="G484" s="38" t="s">
        <v>514</v>
      </c>
      <c r="H484" s="19"/>
      <c r="I484" s="19"/>
      <c r="J484" s="20"/>
      <c r="K484" s="20"/>
      <c r="L484" s="20"/>
      <c r="M484" s="20"/>
      <c r="N484" s="71"/>
      <c r="O484" s="24"/>
      <c r="P484" s="108"/>
      <c r="Q484" s="13"/>
    </row>
    <row r="485" spans="1:17" s="9" customFormat="1" ht="30" x14ac:dyDescent="0.25">
      <c r="A485" s="5">
        <v>1</v>
      </c>
      <c r="B485" s="6">
        <v>654321</v>
      </c>
      <c r="C485" s="36" t="s">
        <v>16</v>
      </c>
      <c r="D485" s="7" t="s">
        <v>17</v>
      </c>
      <c r="E485" s="7" t="s">
        <v>18</v>
      </c>
      <c r="F485" s="8" t="s">
        <v>383</v>
      </c>
      <c r="G485" s="39" t="s">
        <v>515</v>
      </c>
      <c r="H485" s="5"/>
      <c r="I485" s="5"/>
      <c r="J485" s="5"/>
      <c r="K485" s="5"/>
      <c r="L485" s="5"/>
      <c r="M485" s="5"/>
      <c r="N485" s="20" t="e">
        <f>IF($P$3&lt;=100,1,IF(AND($P$3&gt;=101,$P$3&lt;=200),2,IF(AND($P$3&gt;=201,$P$3&lt;=300),3,0)))</f>
        <v>#REF!</v>
      </c>
      <c r="O485" s="24" t="e">
        <f t="shared" ref="O485:O491" si="32">N485</f>
        <v>#REF!</v>
      </c>
      <c r="P485" s="107" t="e">
        <f>ROUND(O485,0)</f>
        <v>#REF!</v>
      </c>
      <c r="Q485" s="13" t="s">
        <v>509</v>
      </c>
    </row>
    <row r="486" spans="1:17" s="9" customFormat="1" ht="30" x14ac:dyDescent="0.25">
      <c r="A486" s="5">
        <v>2</v>
      </c>
      <c r="B486" s="6">
        <v>654321</v>
      </c>
      <c r="C486" s="36" t="s">
        <v>16</v>
      </c>
      <c r="D486" s="7" t="s">
        <v>17</v>
      </c>
      <c r="E486" s="7" t="s">
        <v>18</v>
      </c>
      <c r="F486" s="8" t="s">
        <v>19</v>
      </c>
      <c r="G486" s="39" t="s">
        <v>515</v>
      </c>
      <c r="H486" s="5"/>
      <c r="I486" s="5"/>
      <c r="J486" s="5"/>
      <c r="K486" s="5"/>
      <c r="L486" s="5"/>
      <c r="M486" s="5"/>
      <c r="N486" s="20" t="e">
        <f>IF($P$3&lt;=100,1,IF(AND($P$3&gt;=101,$P$3&lt;=200),2,IF(AND($P$3&gt;=201,$P$3&lt;=300),3,0)))</f>
        <v>#REF!</v>
      </c>
      <c r="O486" s="24" t="e">
        <f t="shared" si="32"/>
        <v>#REF!</v>
      </c>
      <c r="P486" s="107" t="e">
        <f>ROUND(O486,0)</f>
        <v>#REF!</v>
      </c>
      <c r="Q486" s="13" t="s">
        <v>509</v>
      </c>
    </row>
    <row r="487" spans="1:17" s="9" customFormat="1" ht="30" x14ac:dyDescent="0.25">
      <c r="A487" s="5">
        <v>3</v>
      </c>
      <c r="B487" s="6">
        <v>654321</v>
      </c>
      <c r="C487" s="36" t="s">
        <v>16</v>
      </c>
      <c r="D487" s="7" t="s">
        <v>20</v>
      </c>
      <c r="E487" s="7" t="s">
        <v>18</v>
      </c>
      <c r="F487" s="8" t="s">
        <v>506</v>
      </c>
      <c r="G487" s="39" t="s">
        <v>515</v>
      </c>
      <c r="H487" s="5"/>
      <c r="I487" s="5"/>
      <c r="J487" s="5"/>
      <c r="K487" s="5"/>
      <c r="L487" s="5"/>
      <c r="M487" s="5"/>
      <c r="N487" s="20" t="e">
        <f>IF($P$3&lt;=160,1,IF(AND($P$3&gt;=161,$P$3&lt;=300),2,0))</f>
        <v>#REF!</v>
      </c>
      <c r="O487" s="24" t="e">
        <f t="shared" si="32"/>
        <v>#REF!</v>
      </c>
      <c r="P487" s="107" t="e">
        <f>ROUND(O487,0)</f>
        <v>#REF!</v>
      </c>
      <c r="Q487" s="13" t="s">
        <v>510</v>
      </c>
    </row>
    <row r="488" spans="1:17" s="9" customFormat="1" ht="30" x14ac:dyDescent="0.25">
      <c r="A488" s="5">
        <v>4</v>
      </c>
      <c r="B488" s="6">
        <v>654321</v>
      </c>
      <c r="C488" s="36" t="s">
        <v>16</v>
      </c>
      <c r="D488" s="7" t="s">
        <v>20</v>
      </c>
      <c r="E488" s="7" t="s">
        <v>18</v>
      </c>
      <c r="F488" s="33" t="s">
        <v>446</v>
      </c>
      <c r="G488" s="39" t="s">
        <v>515</v>
      </c>
      <c r="H488" s="5"/>
      <c r="I488" s="5"/>
      <c r="J488" s="5"/>
      <c r="K488" s="5"/>
      <c r="L488" s="5"/>
      <c r="M488" s="5"/>
      <c r="N488" s="20" t="e">
        <f>IF($P$3&lt;=160,1,IF(AND($P$3&gt;=161,$P$3&lt;=300),2,0))</f>
        <v>#REF!</v>
      </c>
      <c r="O488" s="24" t="e">
        <f t="shared" si="32"/>
        <v>#REF!</v>
      </c>
      <c r="P488" s="107" t="e">
        <f>N488</f>
        <v>#REF!</v>
      </c>
      <c r="Q488" s="13" t="s">
        <v>510</v>
      </c>
    </row>
    <row r="489" spans="1:17" s="9" customFormat="1" ht="30" x14ac:dyDescent="0.25">
      <c r="A489" s="5">
        <v>5</v>
      </c>
      <c r="B489" s="6">
        <v>654321</v>
      </c>
      <c r="C489" s="36" t="s">
        <v>16</v>
      </c>
      <c r="D489" s="7" t="s">
        <v>20</v>
      </c>
      <c r="E489" s="7" t="s">
        <v>18</v>
      </c>
      <c r="F489" s="8" t="s">
        <v>511</v>
      </c>
      <c r="G489" s="39" t="s">
        <v>515</v>
      </c>
      <c r="H489" s="5"/>
      <c r="I489" s="5"/>
      <c r="J489" s="5"/>
      <c r="K489" s="5"/>
      <c r="L489" s="5"/>
      <c r="M489" s="5"/>
      <c r="N489" s="20" t="e">
        <f>IF($P$3&lt;=100,1,IF(AND($P$3&gt;=101,$P$3&lt;=200),2,IF(AND($P$3&gt;=201,$P$3&lt;=300),3,0)))</f>
        <v>#REF!</v>
      </c>
      <c r="O489" s="24" t="e">
        <f>N489</f>
        <v>#REF!</v>
      </c>
      <c r="P489" s="107" t="e">
        <f t="shared" ref="P489:P521" si="33">ROUND(O489,0)</f>
        <v>#REF!</v>
      </c>
      <c r="Q489" s="13" t="s">
        <v>510</v>
      </c>
    </row>
    <row r="490" spans="1:17" s="9" customFormat="1" ht="30" x14ac:dyDescent="0.25">
      <c r="A490" s="5">
        <v>8</v>
      </c>
      <c r="B490" s="6">
        <v>654321</v>
      </c>
      <c r="C490" s="30" t="s">
        <v>16</v>
      </c>
      <c r="D490" s="7" t="s">
        <v>21</v>
      </c>
      <c r="E490" s="7" t="s">
        <v>18</v>
      </c>
      <c r="F490" s="8" t="s">
        <v>330</v>
      </c>
      <c r="G490" s="39" t="s">
        <v>515</v>
      </c>
      <c r="H490" s="5"/>
      <c r="I490" s="5"/>
      <c r="J490" s="5"/>
      <c r="K490" s="5"/>
      <c r="L490" s="5"/>
      <c r="M490" s="5"/>
      <c r="N490" s="20">
        <f>P484/20</f>
        <v>0</v>
      </c>
      <c r="O490" s="24">
        <f>IF(N490&gt;=1,(N490*1),(((1-N490)+N490)))</f>
        <v>1</v>
      </c>
      <c r="P490" s="107">
        <f t="shared" si="33"/>
        <v>1</v>
      </c>
      <c r="Q490" s="13" t="s">
        <v>213</v>
      </c>
    </row>
    <row r="491" spans="1:17" s="9" customFormat="1" ht="30" x14ac:dyDescent="0.25">
      <c r="A491" s="5">
        <v>6</v>
      </c>
      <c r="B491" s="6">
        <v>654321</v>
      </c>
      <c r="C491" s="30" t="s">
        <v>16</v>
      </c>
      <c r="D491" s="7" t="s">
        <v>21</v>
      </c>
      <c r="E491" s="7" t="s">
        <v>18</v>
      </c>
      <c r="F491" s="32" t="s">
        <v>396</v>
      </c>
      <c r="G491" s="39" t="s">
        <v>515</v>
      </c>
      <c r="H491" s="5"/>
      <c r="I491" s="5"/>
      <c r="J491" s="5"/>
      <c r="K491" s="5"/>
      <c r="L491" s="5"/>
      <c r="M491" s="5"/>
      <c r="N491" s="20" t="e">
        <f>#REF!</f>
        <v>#REF!</v>
      </c>
      <c r="O491" s="24" t="e">
        <f t="shared" si="32"/>
        <v>#REF!</v>
      </c>
      <c r="P491" s="107" t="e">
        <f t="shared" si="33"/>
        <v>#REF!</v>
      </c>
      <c r="Q491" s="13" t="s">
        <v>204</v>
      </c>
    </row>
    <row r="492" spans="1:17" s="9" customFormat="1" ht="30" x14ac:dyDescent="0.25">
      <c r="A492" s="5">
        <v>9</v>
      </c>
      <c r="B492" s="6">
        <v>654321</v>
      </c>
      <c r="C492" s="30" t="s">
        <v>16</v>
      </c>
      <c r="D492" s="7" t="s">
        <v>21</v>
      </c>
      <c r="E492" s="7" t="s">
        <v>18</v>
      </c>
      <c r="F492" s="8" t="s">
        <v>331</v>
      </c>
      <c r="G492" s="39" t="s">
        <v>515</v>
      </c>
      <c r="H492" s="5"/>
      <c r="I492" s="5"/>
      <c r="J492" s="5"/>
      <c r="K492" s="5"/>
      <c r="L492" s="5"/>
      <c r="M492" s="5"/>
      <c r="N492" s="20">
        <v>1</v>
      </c>
      <c r="O492" s="24">
        <f>N492</f>
        <v>1</v>
      </c>
      <c r="P492" s="107">
        <f t="shared" si="33"/>
        <v>1</v>
      </c>
      <c r="Q492" s="13" t="s">
        <v>125</v>
      </c>
    </row>
    <row r="493" spans="1:17" s="9" customFormat="1" ht="30" x14ac:dyDescent="0.25">
      <c r="A493" s="5">
        <v>7</v>
      </c>
      <c r="B493" s="6">
        <v>654321</v>
      </c>
      <c r="C493" s="30" t="s">
        <v>16</v>
      </c>
      <c r="D493" s="7" t="s">
        <v>21</v>
      </c>
      <c r="E493" s="7" t="s">
        <v>18</v>
      </c>
      <c r="F493" s="8" t="s">
        <v>329</v>
      </c>
      <c r="G493" s="39" t="s">
        <v>515</v>
      </c>
      <c r="H493" s="5"/>
      <c r="I493" s="5"/>
      <c r="J493" s="5"/>
      <c r="K493" s="5"/>
      <c r="L493" s="5"/>
      <c r="M493" s="5"/>
      <c r="N493" s="20" t="e">
        <f>#REF!*P484</f>
        <v>#REF!</v>
      </c>
      <c r="O493" s="24" t="e">
        <f>IF(N493&gt;=1,(N493*1),(((1-N493)+N493)))</f>
        <v>#REF!</v>
      </c>
      <c r="P493" s="107" t="e">
        <f t="shared" si="33"/>
        <v>#REF!</v>
      </c>
      <c r="Q493" s="13" t="s">
        <v>211</v>
      </c>
    </row>
    <row r="494" spans="1:17" s="9" customFormat="1" ht="30" x14ac:dyDescent="0.25">
      <c r="A494" s="5">
        <v>10</v>
      </c>
      <c r="B494" s="6">
        <v>654321</v>
      </c>
      <c r="C494" s="30" t="s">
        <v>22</v>
      </c>
      <c r="D494" s="11" t="s">
        <v>23</v>
      </c>
      <c r="E494" s="11" t="s">
        <v>24</v>
      </c>
      <c r="F494" s="8" t="s">
        <v>25</v>
      </c>
      <c r="G494" s="39" t="s">
        <v>515</v>
      </c>
      <c r="H494" s="18"/>
      <c r="I494" s="18"/>
      <c r="J494" s="18"/>
      <c r="K494" s="18"/>
      <c r="L494" s="18"/>
      <c r="M494" s="18"/>
      <c r="N494" s="26" t="e">
        <f>#REF!*P484</f>
        <v>#REF!</v>
      </c>
      <c r="O494" s="24" t="e">
        <f>IF(N494&gt;=1,((1-N494)+N494),(N494*0))</f>
        <v>#REF!</v>
      </c>
      <c r="P494" s="107" t="e">
        <f t="shared" si="33"/>
        <v>#REF!</v>
      </c>
      <c r="Q494" s="13" t="s">
        <v>494</v>
      </c>
    </row>
    <row r="495" spans="1:17" s="9" customFormat="1" ht="30" x14ac:dyDescent="0.25">
      <c r="A495" s="5">
        <v>11</v>
      </c>
      <c r="B495" s="6">
        <v>654321</v>
      </c>
      <c r="C495" s="30" t="s">
        <v>22</v>
      </c>
      <c r="D495" s="11" t="s">
        <v>23</v>
      </c>
      <c r="E495" s="11" t="s">
        <v>24</v>
      </c>
      <c r="F495" s="8" t="s">
        <v>212</v>
      </c>
      <c r="G495" s="39" t="s">
        <v>515</v>
      </c>
      <c r="H495" s="18"/>
      <c r="I495" s="18"/>
      <c r="J495" s="18"/>
      <c r="K495" s="18"/>
      <c r="L495" s="18"/>
      <c r="M495" s="18"/>
      <c r="N495" s="26" t="e">
        <f>#REF!*P484</f>
        <v>#REF!</v>
      </c>
      <c r="O495" s="24" t="e">
        <f>IF(N495&gt;=1,(N495*0),((1-N495)+N495))</f>
        <v>#REF!</v>
      </c>
      <c r="P495" s="107" t="e">
        <f t="shared" si="33"/>
        <v>#REF!</v>
      </c>
      <c r="Q495" s="13" t="s">
        <v>495</v>
      </c>
    </row>
    <row r="496" spans="1:17" s="9" customFormat="1" ht="30" x14ac:dyDescent="0.25">
      <c r="A496" s="5">
        <v>12</v>
      </c>
      <c r="B496" s="6">
        <v>654321</v>
      </c>
      <c r="C496" s="30" t="s">
        <v>22</v>
      </c>
      <c r="D496" s="11" t="s">
        <v>23</v>
      </c>
      <c r="E496" s="11" t="s">
        <v>24</v>
      </c>
      <c r="F496" s="8" t="s">
        <v>26</v>
      </c>
      <c r="G496" s="39" t="s">
        <v>515</v>
      </c>
      <c r="H496" s="18"/>
      <c r="I496" s="18"/>
      <c r="J496" s="18"/>
      <c r="K496" s="18"/>
      <c r="L496" s="18"/>
      <c r="M496" s="18"/>
      <c r="N496" s="26">
        <v>1</v>
      </c>
      <c r="O496" s="24">
        <f>N496</f>
        <v>1</v>
      </c>
      <c r="P496" s="107">
        <f t="shared" si="33"/>
        <v>1</v>
      </c>
      <c r="Q496" s="13" t="s">
        <v>494</v>
      </c>
    </row>
    <row r="497" spans="1:17" s="9" customFormat="1" ht="30" x14ac:dyDescent="0.25">
      <c r="A497" s="5">
        <v>13</v>
      </c>
      <c r="B497" s="6">
        <v>654321</v>
      </c>
      <c r="C497" s="30" t="s">
        <v>22</v>
      </c>
      <c r="D497" s="11" t="s">
        <v>23</v>
      </c>
      <c r="E497" s="11" t="s">
        <v>27</v>
      </c>
      <c r="F497" s="33" t="s">
        <v>328</v>
      </c>
      <c r="G497" s="39" t="s">
        <v>515</v>
      </c>
      <c r="H497" s="18"/>
      <c r="I497" s="18"/>
      <c r="J497" s="18"/>
      <c r="K497" s="18"/>
      <c r="L497" s="18"/>
      <c r="M497" s="18"/>
      <c r="N497" s="26" t="e">
        <f>#REF!*P484</f>
        <v>#REF!</v>
      </c>
      <c r="O497" s="24" t="e">
        <f>IF(N497&gt;=1,((2-N497)+N497),(N497*0))</f>
        <v>#REF!</v>
      </c>
      <c r="P497" s="107" t="e">
        <f t="shared" si="33"/>
        <v>#REF!</v>
      </c>
      <c r="Q497" s="13" t="s">
        <v>494</v>
      </c>
    </row>
    <row r="498" spans="1:17" s="9" customFormat="1" ht="30" x14ac:dyDescent="0.25">
      <c r="A498" s="5">
        <v>14</v>
      </c>
      <c r="B498" s="6">
        <v>654321</v>
      </c>
      <c r="C498" s="30" t="s">
        <v>22</v>
      </c>
      <c r="D498" s="11" t="s">
        <v>23</v>
      </c>
      <c r="E498" s="11" t="s">
        <v>27</v>
      </c>
      <c r="F498" s="8" t="s">
        <v>397</v>
      </c>
      <c r="G498" s="39" t="s">
        <v>515</v>
      </c>
      <c r="H498" s="18"/>
      <c r="I498" s="18"/>
      <c r="J498" s="18"/>
      <c r="K498" s="18"/>
      <c r="L498" s="18"/>
      <c r="M498" s="18"/>
      <c r="N498" s="26" t="e">
        <f>#REF!*P484</f>
        <v>#REF!</v>
      </c>
      <c r="O498" s="24" t="e">
        <f>IF(N498&gt;=1,(N498*0),((1-N498)+N498))</f>
        <v>#REF!</v>
      </c>
      <c r="P498" s="107" t="e">
        <f t="shared" si="33"/>
        <v>#REF!</v>
      </c>
      <c r="Q498" s="13" t="s">
        <v>215</v>
      </c>
    </row>
    <row r="499" spans="1:17" s="9" customFormat="1" ht="30" x14ac:dyDescent="0.25">
      <c r="A499" s="5">
        <v>15</v>
      </c>
      <c r="B499" s="6">
        <v>654321</v>
      </c>
      <c r="C499" s="30" t="s">
        <v>22</v>
      </c>
      <c r="D499" s="11" t="s">
        <v>23</v>
      </c>
      <c r="E499" s="11" t="s">
        <v>27</v>
      </c>
      <c r="F499" s="8" t="s">
        <v>451</v>
      </c>
      <c r="G499" s="39" t="s">
        <v>515</v>
      </c>
      <c r="H499" s="18"/>
      <c r="I499" s="18"/>
      <c r="J499" s="18"/>
      <c r="K499" s="18"/>
      <c r="L499" s="18"/>
      <c r="M499" s="18"/>
      <c r="N499" s="26" t="e">
        <f>#REF!*P484</f>
        <v>#REF!</v>
      </c>
      <c r="O499" s="24" t="e">
        <f>IF(N499&gt;=1,(N499*0),((1-N499)+N499))</f>
        <v>#REF!</v>
      </c>
      <c r="P499" s="107" t="e">
        <f t="shared" si="33"/>
        <v>#REF!</v>
      </c>
      <c r="Q499" s="13" t="s">
        <v>215</v>
      </c>
    </row>
    <row r="500" spans="1:17" s="9" customFormat="1" ht="30" x14ac:dyDescent="0.25">
      <c r="A500" s="5">
        <v>16</v>
      </c>
      <c r="B500" s="6">
        <v>654321</v>
      </c>
      <c r="C500" s="30" t="s">
        <v>22</v>
      </c>
      <c r="D500" s="11" t="s">
        <v>23</v>
      </c>
      <c r="E500" s="11" t="s">
        <v>27</v>
      </c>
      <c r="F500" s="8" t="s">
        <v>216</v>
      </c>
      <c r="G500" s="39" t="s">
        <v>515</v>
      </c>
      <c r="H500" s="18"/>
      <c r="I500" s="18"/>
      <c r="J500" s="18"/>
      <c r="K500" s="18"/>
      <c r="L500" s="18"/>
      <c r="M500" s="18"/>
      <c r="N500" s="26">
        <v>1</v>
      </c>
      <c r="O500" s="24" t="e">
        <f>IF((#REF!="CUMPLE"),FORMULACION!N500*1,FORMULACION!N500*0)</f>
        <v>#REF!</v>
      </c>
      <c r="P500" s="107" t="e">
        <f t="shared" si="33"/>
        <v>#REF!</v>
      </c>
      <c r="Q500" s="13" t="s">
        <v>214</v>
      </c>
    </row>
    <row r="501" spans="1:17" s="9" customFormat="1" ht="30" x14ac:dyDescent="0.25">
      <c r="A501" s="5">
        <v>17</v>
      </c>
      <c r="B501" s="6">
        <v>654321</v>
      </c>
      <c r="C501" s="30" t="s">
        <v>22</v>
      </c>
      <c r="D501" s="11" t="s">
        <v>23</v>
      </c>
      <c r="E501" s="11" t="s">
        <v>28</v>
      </c>
      <c r="F501" s="8" t="s">
        <v>332</v>
      </c>
      <c r="G501" s="39" t="s">
        <v>515</v>
      </c>
      <c r="H501" s="18"/>
      <c r="I501" s="18"/>
      <c r="J501" s="18"/>
      <c r="K501" s="18"/>
      <c r="L501" s="18"/>
      <c r="M501" s="18"/>
      <c r="N501" s="26">
        <v>2</v>
      </c>
      <c r="O501" s="24">
        <v>2</v>
      </c>
      <c r="P501" s="107">
        <f t="shared" si="33"/>
        <v>2</v>
      </c>
      <c r="Q501" s="13" t="s">
        <v>217</v>
      </c>
    </row>
    <row r="502" spans="1:17" s="9" customFormat="1" ht="30" x14ac:dyDescent="0.25">
      <c r="A502" s="5">
        <v>18</v>
      </c>
      <c r="B502" s="6">
        <v>654321</v>
      </c>
      <c r="C502" s="30" t="s">
        <v>22</v>
      </c>
      <c r="D502" s="11" t="s">
        <v>23</v>
      </c>
      <c r="E502" s="11" t="s">
        <v>28</v>
      </c>
      <c r="F502" s="8" t="s">
        <v>29</v>
      </c>
      <c r="G502" s="39" t="s">
        <v>515</v>
      </c>
      <c r="H502" s="18"/>
      <c r="I502" s="18"/>
      <c r="J502" s="18"/>
      <c r="K502" s="18"/>
      <c r="L502" s="18"/>
      <c r="M502" s="18"/>
      <c r="N502" s="26">
        <v>1</v>
      </c>
      <c r="O502" s="24">
        <f>N502</f>
        <v>1</v>
      </c>
      <c r="P502" s="107">
        <f t="shared" si="33"/>
        <v>1</v>
      </c>
      <c r="Q502" s="13" t="s">
        <v>218</v>
      </c>
    </row>
    <row r="503" spans="1:17" s="9" customFormat="1" ht="30" x14ac:dyDescent="0.25">
      <c r="A503" s="5">
        <v>19</v>
      </c>
      <c r="B503" s="6">
        <v>654321</v>
      </c>
      <c r="C503" s="30" t="s">
        <v>22</v>
      </c>
      <c r="D503" s="11" t="s">
        <v>23</v>
      </c>
      <c r="E503" s="11" t="s">
        <v>28</v>
      </c>
      <c r="F503" s="8" t="s">
        <v>399</v>
      </c>
      <c r="G503" s="39" t="s">
        <v>515</v>
      </c>
      <c r="H503" s="18"/>
      <c r="I503" s="18"/>
      <c r="J503" s="18"/>
      <c r="K503" s="18"/>
      <c r="L503" s="18"/>
      <c r="M503" s="18"/>
      <c r="N503" s="26">
        <v>1</v>
      </c>
      <c r="O503" s="24">
        <f>N503</f>
        <v>1</v>
      </c>
      <c r="P503" s="107">
        <f t="shared" si="33"/>
        <v>1</v>
      </c>
      <c r="Q503" s="13" t="s">
        <v>218</v>
      </c>
    </row>
    <row r="504" spans="1:17" s="9" customFormat="1" ht="30" x14ac:dyDescent="0.25">
      <c r="A504" s="5">
        <v>20</v>
      </c>
      <c r="B504" s="6">
        <v>654321</v>
      </c>
      <c r="C504" s="30" t="s">
        <v>22</v>
      </c>
      <c r="D504" s="11" t="s">
        <v>23</v>
      </c>
      <c r="E504" s="11" t="s">
        <v>30</v>
      </c>
      <c r="F504" s="8" t="s">
        <v>453</v>
      </c>
      <c r="G504" s="39" t="s">
        <v>515</v>
      </c>
      <c r="H504" s="18"/>
      <c r="I504" s="18"/>
      <c r="J504" s="18"/>
      <c r="K504" s="18"/>
      <c r="L504" s="18"/>
      <c r="M504" s="18"/>
      <c r="N504" s="26">
        <v>1</v>
      </c>
      <c r="O504" s="24">
        <f>N504</f>
        <v>1</v>
      </c>
      <c r="P504" s="107">
        <f t="shared" si="33"/>
        <v>1</v>
      </c>
      <c r="Q504" s="13" t="s">
        <v>218</v>
      </c>
    </row>
    <row r="505" spans="1:17" s="9" customFormat="1" ht="30" x14ac:dyDescent="0.25">
      <c r="A505" s="5">
        <v>21</v>
      </c>
      <c r="B505" s="6">
        <v>654321</v>
      </c>
      <c r="C505" s="30" t="s">
        <v>22</v>
      </c>
      <c r="D505" s="11" t="s">
        <v>23</v>
      </c>
      <c r="E505" s="11" t="s">
        <v>30</v>
      </c>
      <c r="F505" s="8" t="s">
        <v>497</v>
      </c>
      <c r="G505" s="39" t="s">
        <v>515</v>
      </c>
      <c r="H505" s="18"/>
      <c r="I505" s="18"/>
      <c r="J505" s="18"/>
      <c r="K505" s="18"/>
      <c r="L505" s="18"/>
      <c r="M505" s="18"/>
      <c r="N505" s="26">
        <v>1</v>
      </c>
      <c r="O505" s="24">
        <f>N505</f>
        <v>1</v>
      </c>
      <c r="P505" s="107">
        <f t="shared" si="33"/>
        <v>1</v>
      </c>
      <c r="Q505" s="13" t="s">
        <v>218</v>
      </c>
    </row>
    <row r="506" spans="1:17" s="9" customFormat="1" ht="30" x14ac:dyDescent="0.25">
      <c r="A506" s="5">
        <v>22</v>
      </c>
      <c r="B506" s="6">
        <v>654321</v>
      </c>
      <c r="C506" s="30" t="s">
        <v>22</v>
      </c>
      <c r="D506" s="11" t="s">
        <v>23</v>
      </c>
      <c r="E506" s="11" t="s">
        <v>30</v>
      </c>
      <c r="F506" s="8" t="s">
        <v>496</v>
      </c>
      <c r="G506" s="39" t="s">
        <v>515</v>
      </c>
      <c r="H506" s="18"/>
      <c r="I506" s="18"/>
      <c r="J506" s="18"/>
      <c r="K506" s="18"/>
      <c r="L506" s="18"/>
      <c r="M506" s="18"/>
      <c r="N506" s="26" t="e">
        <f>#REF!*P484</f>
        <v>#REF!</v>
      </c>
      <c r="O506" s="24" t="e">
        <f>IF(N506&gt;=1,((1-N506)+N506),(N506*0))</f>
        <v>#REF!</v>
      </c>
      <c r="P506" s="107" t="e">
        <f t="shared" si="33"/>
        <v>#REF!</v>
      </c>
      <c r="Q506" s="13" t="s">
        <v>219</v>
      </c>
    </row>
    <row r="507" spans="1:17" s="9" customFormat="1" ht="30" x14ac:dyDescent="0.25">
      <c r="A507" s="5">
        <v>23</v>
      </c>
      <c r="B507" s="6">
        <v>654321</v>
      </c>
      <c r="C507" s="30" t="s">
        <v>22</v>
      </c>
      <c r="D507" s="11" t="s">
        <v>23</v>
      </c>
      <c r="E507" s="11" t="s">
        <v>30</v>
      </c>
      <c r="F507" s="8" t="s">
        <v>31</v>
      </c>
      <c r="G507" s="39" t="s">
        <v>515</v>
      </c>
      <c r="H507" s="18"/>
      <c r="I507" s="18"/>
      <c r="J507" s="18"/>
      <c r="K507" s="18"/>
      <c r="L507" s="18"/>
      <c r="M507" s="18"/>
      <c r="N507" s="26">
        <v>1</v>
      </c>
      <c r="O507" s="24">
        <f>IF(N507&gt;=1,((1-N507)+N507),(N507*0))</f>
        <v>1</v>
      </c>
      <c r="P507" s="107">
        <f t="shared" si="33"/>
        <v>1</v>
      </c>
      <c r="Q507" s="13" t="s">
        <v>221</v>
      </c>
    </row>
    <row r="508" spans="1:17" s="9" customFormat="1" ht="30" x14ac:dyDescent="0.25">
      <c r="A508" s="5">
        <v>24</v>
      </c>
      <c r="B508" s="6">
        <v>654321</v>
      </c>
      <c r="C508" s="30" t="s">
        <v>22</v>
      </c>
      <c r="D508" s="11" t="s">
        <v>23</v>
      </c>
      <c r="E508" s="11" t="s">
        <v>30</v>
      </c>
      <c r="F508" s="8" t="s">
        <v>450</v>
      </c>
      <c r="G508" s="39" t="s">
        <v>515</v>
      </c>
      <c r="H508" s="18"/>
      <c r="I508" s="18"/>
      <c r="J508" s="18"/>
      <c r="K508" s="18"/>
      <c r="L508" s="18"/>
      <c r="M508" s="18"/>
      <c r="N508" s="26">
        <v>1</v>
      </c>
      <c r="O508" s="24" t="e">
        <f>IF((#REF!="CUMPLE"),FORMULACION!N508*1,FORMULACION!N508*0)</f>
        <v>#REF!</v>
      </c>
      <c r="P508" s="107" t="e">
        <f t="shared" si="33"/>
        <v>#REF!</v>
      </c>
      <c r="Q508" s="13" t="s">
        <v>214</v>
      </c>
    </row>
    <row r="509" spans="1:17" s="9" customFormat="1" ht="30" x14ac:dyDescent="0.25">
      <c r="A509" s="5">
        <v>25</v>
      </c>
      <c r="B509" s="6">
        <v>654321</v>
      </c>
      <c r="C509" s="30" t="s">
        <v>22</v>
      </c>
      <c r="D509" s="11" t="s">
        <v>32</v>
      </c>
      <c r="E509" s="11" t="s">
        <v>33</v>
      </c>
      <c r="F509" s="8" t="s">
        <v>34</v>
      </c>
      <c r="G509" s="39" t="s">
        <v>515</v>
      </c>
      <c r="H509" s="18"/>
      <c r="I509" s="18"/>
      <c r="J509" s="18"/>
      <c r="K509" s="18"/>
      <c r="L509" s="18"/>
      <c r="M509" s="18">
        <f>5-17</f>
        <v>-12</v>
      </c>
      <c r="N509" s="26" t="e">
        <f>#REF!*P484</f>
        <v>#REF!</v>
      </c>
      <c r="O509" s="24" t="e">
        <f>IF(N509&gt;=5,((5-N509)+N509),(N509*1))</f>
        <v>#REF!</v>
      </c>
      <c r="P509" s="107" t="e">
        <f t="shared" si="33"/>
        <v>#REF!</v>
      </c>
      <c r="Q509" s="13" t="s">
        <v>498</v>
      </c>
    </row>
    <row r="510" spans="1:17" s="9" customFormat="1" ht="30" x14ac:dyDescent="0.25">
      <c r="A510" s="5">
        <v>26</v>
      </c>
      <c r="B510" s="6">
        <v>654321</v>
      </c>
      <c r="C510" s="30" t="s">
        <v>22</v>
      </c>
      <c r="D510" s="11" t="s">
        <v>32</v>
      </c>
      <c r="E510" s="11" t="s">
        <v>33</v>
      </c>
      <c r="F510" s="8" t="s">
        <v>35</v>
      </c>
      <c r="G510" s="39" t="s">
        <v>515</v>
      </c>
      <c r="H510" s="18"/>
      <c r="I510" s="18"/>
      <c r="J510" s="18"/>
      <c r="K510" s="18"/>
      <c r="L510" s="18"/>
      <c r="M510" s="18"/>
      <c r="N510" s="26" t="e">
        <f>#REF!*$P$3</f>
        <v>#REF!</v>
      </c>
      <c r="O510" s="24" t="e">
        <f>IF(N510&gt;=6,((6-N510)+N510),(N510*1))</f>
        <v>#REF!</v>
      </c>
      <c r="P510" s="107" t="e">
        <f t="shared" si="33"/>
        <v>#REF!</v>
      </c>
      <c r="Q510" s="13" t="s">
        <v>220</v>
      </c>
    </row>
    <row r="511" spans="1:17" s="9" customFormat="1" ht="30" x14ac:dyDescent="0.25">
      <c r="A511" s="5">
        <v>27</v>
      </c>
      <c r="B511" s="6">
        <v>654321</v>
      </c>
      <c r="C511" s="30" t="s">
        <v>22</v>
      </c>
      <c r="D511" s="11" t="s">
        <v>32</v>
      </c>
      <c r="E511" s="11" t="s">
        <v>33</v>
      </c>
      <c r="F511" s="8" t="s">
        <v>36</v>
      </c>
      <c r="G511" s="39" t="s">
        <v>515</v>
      </c>
      <c r="H511" s="18"/>
      <c r="I511" s="18"/>
      <c r="J511" s="18"/>
      <c r="K511" s="18"/>
      <c r="L511" s="18"/>
      <c r="M511" s="18"/>
      <c r="N511" s="26" t="e">
        <f>#REF!*$P$3</f>
        <v>#REF!</v>
      </c>
      <c r="O511" s="24" t="e">
        <f>IF(N511&gt;=6,((6-N511)+N511),(N511*1))</f>
        <v>#REF!</v>
      </c>
      <c r="P511" s="107" t="e">
        <f t="shared" si="33"/>
        <v>#REF!</v>
      </c>
      <c r="Q511" s="13" t="s">
        <v>220</v>
      </c>
    </row>
    <row r="512" spans="1:17" s="9" customFormat="1" ht="30" x14ac:dyDescent="0.25">
      <c r="A512" s="5">
        <v>28</v>
      </c>
      <c r="B512" s="6">
        <v>654321</v>
      </c>
      <c r="C512" s="30" t="s">
        <v>22</v>
      </c>
      <c r="D512" s="11" t="s">
        <v>32</v>
      </c>
      <c r="E512" s="11" t="s">
        <v>33</v>
      </c>
      <c r="F512" s="8" t="s">
        <v>37</v>
      </c>
      <c r="G512" s="39" t="s">
        <v>515</v>
      </c>
      <c r="H512" s="18"/>
      <c r="I512" s="18"/>
      <c r="J512" s="18"/>
      <c r="K512" s="18"/>
      <c r="L512" s="18"/>
      <c r="M512" s="18"/>
      <c r="N512" s="26" t="e">
        <f>#REF!*$P$3</f>
        <v>#REF!</v>
      </c>
      <c r="O512" s="24" t="e">
        <f>IF(N512&gt;=6,((6-N512)+N512),(N512*1))</f>
        <v>#REF!</v>
      </c>
      <c r="P512" s="107" t="e">
        <f t="shared" si="33"/>
        <v>#REF!</v>
      </c>
      <c r="Q512" s="13" t="s">
        <v>220</v>
      </c>
    </row>
    <row r="513" spans="1:17" s="9" customFormat="1" ht="30" x14ac:dyDescent="0.25">
      <c r="A513" s="5">
        <v>29</v>
      </c>
      <c r="B513" s="6">
        <v>654321</v>
      </c>
      <c r="C513" s="30" t="s">
        <v>22</v>
      </c>
      <c r="D513" s="11" t="s">
        <v>32</v>
      </c>
      <c r="E513" s="11" t="s">
        <v>33</v>
      </c>
      <c r="F513" s="8" t="s">
        <v>38</v>
      </c>
      <c r="G513" s="39" t="s">
        <v>515</v>
      </c>
      <c r="H513" s="18"/>
      <c r="I513" s="18"/>
      <c r="J513" s="18"/>
      <c r="K513" s="18"/>
      <c r="L513" s="18"/>
      <c r="M513" s="18"/>
      <c r="N513" s="26" t="e">
        <f>#REF!*$P$3</f>
        <v>#REF!</v>
      </c>
      <c r="O513" s="24" t="e">
        <f>IF(N513&gt;=6,((6-N513)+N513),(N513*1))</f>
        <v>#REF!</v>
      </c>
      <c r="P513" s="107" t="e">
        <f t="shared" si="33"/>
        <v>#REF!</v>
      </c>
      <c r="Q513" s="13" t="s">
        <v>220</v>
      </c>
    </row>
    <row r="514" spans="1:17" s="9" customFormat="1" ht="30" x14ac:dyDescent="0.25">
      <c r="A514" s="5">
        <v>30</v>
      </c>
      <c r="B514" s="6">
        <v>654321</v>
      </c>
      <c r="C514" s="30" t="s">
        <v>22</v>
      </c>
      <c r="D514" s="11" t="s">
        <v>32</v>
      </c>
      <c r="E514" s="11" t="s">
        <v>33</v>
      </c>
      <c r="F514" s="8" t="s">
        <v>39</v>
      </c>
      <c r="G514" s="39" t="s">
        <v>515</v>
      </c>
      <c r="H514" s="18"/>
      <c r="I514" s="18"/>
      <c r="J514" s="18"/>
      <c r="K514" s="18"/>
      <c r="L514" s="18"/>
      <c r="M514" s="18"/>
      <c r="N514" s="26" t="e">
        <f>#REF!*$P$3</f>
        <v>#REF!</v>
      </c>
      <c r="O514" s="24" t="e">
        <f>IF(N514&gt;=6,((6-N514)+N514),(N514*1))</f>
        <v>#REF!</v>
      </c>
      <c r="P514" s="107" t="e">
        <f t="shared" si="33"/>
        <v>#REF!</v>
      </c>
      <c r="Q514" s="13" t="s">
        <v>220</v>
      </c>
    </row>
    <row r="515" spans="1:17" s="9" customFormat="1" ht="30" x14ac:dyDescent="0.25">
      <c r="A515" s="5">
        <v>31</v>
      </c>
      <c r="B515" s="6">
        <v>654321</v>
      </c>
      <c r="C515" s="30" t="s">
        <v>22</v>
      </c>
      <c r="D515" s="11" t="s">
        <v>32</v>
      </c>
      <c r="E515" s="11" t="s">
        <v>33</v>
      </c>
      <c r="F515" s="8" t="s">
        <v>40</v>
      </c>
      <c r="G515" s="39" t="s">
        <v>515</v>
      </c>
      <c r="H515" s="18"/>
      <c r="I515" s="18"/>
      <c r="J515" s="18"/>
      <c r="K515" s="18"/>
      <c r="L515" s="18"/>
      <c r="M515" s="18"/>
      <c r="N515" s="26">
        <v>1</v>
      </c>
      <c r="O515" s="24" t="e">
        <f>IF((#REF!="CUMPLE"),FORMULACION!N515*1,FORMULACION!N515*0)</f>
        <v>#REF!</v>
      </c>
      <c r="P515" s="107" t="e">
        <f t="shared" si="33"/>
        <v>#REF!</v>
      </c>
      <c r="Q515" s="13" t="s">
        <v>214</v>
      </c>
    </row>
    <row r="516" spans="1:17" s="9" customFormat="1" ht="30" x14ac:dyDescent="0.25">
      <c r="A516" s="5">
        <v>32</v>
      </c>
      <c r="B516" s="6">
        <v>654321</v>
      </c>
      <c r="C516" s="30" t="s">
        <v>22</v>
      </c>
      <c r="D516" s="11" t="s">
        <v>32</v>
      </c>
      <c r="E516" s="11" t="s">
        <v>33</v>
      </c>
      <c r="F516" s="8" t="s">
        <v>389</v>
      </c>
      <c r="G516" s="39" t="s">
        <v>515</v>
      </c>
      <c r="H516" s="18"/>
      <c r="I516" s="18"/>
      <c r="J516" s="18"/>
      <c r="K516" s="18"/>
      <c r="L516" s="18"/>
      <c r="M516" s="18"/>
      <c r="N516" s="26" t="e">
        <f>#REF!*$P$3</f>
        <v>#REF!</v>
      </c>
      <c r="O516" s="24" t="e">
        <f>IF(N516&gt;=4,((4-N516)+N516),(N516*1))</f>
        <v>#REF!</v>
      </c>
      <c r="P516" s="107" t="e">
        <f t="shared" si="33"/>
        <v>#REF!</v>
      </c>
      <c r="Q516" s="13" t="s">
        <v>222</v>
      </c>
    </row>
    <row r="517" spans="1:17" s="9" customFormat="1" ht="30" x14ac:dyDescent="0.25">
      <c r="A517" s="5">
        <v>33</v>
      </c>
      <c r="B517" s="6">
        <v>654321</v>
      </c>
      <c r="C517" s="30" t="s">
        <v>22</v>
      </c>
      <c r="D517" s="11" t="s">
        <v>32</v>
      </c>
      <c r="E517" s="11" t="s">
        <v>33</v>
      </c>
      <c r="F517" s="32" t="s">
        <v>395</v>
      </c>
      <c r="G517" s="39" t="s">
        <v>515</v>
      </c>
      <c r="H517" s="18"/>
      <c r="I517" s="18"/>
      <c r="J517" s="18"/>
      <c r="K517" s="18"/>
      <c r="L517" s="18"/>
      <c r="M517" s="18"/>
      <c r="N517" s="26" t="e">
        <f>#REF!*$P$3</f>
        <v>#REF!</v>
      </c>
      <c r="O517" s="24" t="e">
        <f>IF(N517&gt;=6,((6-N517)+N517),(N517*1))</f>
        <v>#REF!</v>
      </c>
      <c r="P517" s="107" t="e">
        <f t="shared" si="33"/>
        <v>#REF!</v>
      </c>
      <c r="Q517" s="13" t="s">
        <v>220</v>
      </c>
    </row>
    <row r="518" spans="1:17" s="9" customFormat="1" ht="30" x14ac:dyDescent="0.25">
      <c r="A518" s="5">
        <v>34</v>
      </c>
      <c r="B518" s="6">
        <v>654321</v>
      </c>
      <c r="C518" s="30" t="s">
        <v>22</v>
      </c>
      <c r="D518" s="11" t="s">
        <v>32</v>
      </c>
      <c r="E518" s="11" t="s">
        <v>33</v>
      </c>
      <c r="F518" s="8" t="s">
        <v>391</v>
      </c>
      <c r="G518" s="39" t="s">
        <v>515</v>
      </c>
      <c r="H518" s="18"/>
      <c r="I518" s="18"/>
      <c r="J518" s="18"/>
      <c r="K518" s="18"/>
      <c r="L518" s="18"/>
      <c r="M518" s="18"/>
      <c r="N518" s="26" t="e">
        <f>#REF!*$P$3</f>
        <v>#REF!</v>
      </c>
      <c r="O518" s="24" t="e">
        <f>IF(N518&gt;=4,((4-N518)+N518),(N518*1))</f>
        <v>#REF!</v>
      </c>
      <c r="P518" s="107" t="e">
        <f t="shared" si="33"/>
        <v>#REF!</v>
      </c>
      <c r="Q518" s="13" t="s">
        <v>222</v>
      </c>
    </row>
    <row r="519" spans="1:17" s="9" customFormat="1" ht="30" x14ac:dyDescent="0.25">
      <c r="A519" s="5">
        <v>35</v>
      </c>
      <c r="B519" s="6">
        <v>654321</v>
      </c>
      <c r="C519" s="30" t="s">
        <v>22</v>
      </c>
      <c r="D519" s="11" t="s">
        <v>32</v>
      </c>
      <c r="E519" s="11" t="s">
        <v>33</v>
      </c>
      <c r="F519" s="8" t="s">
        <v>388</v>
      </c>
      <c r="G519" s="39" t="s">
        <v>515</v>
      </c>
      <c r="H519" s="18"/>
      <c r="I519" s="18"/>
      <c r="J519" s="18"/>
      <c r="K519" s="18"/>
      <c r="L519" s="18"/>
      <c r="M519" s="18"/>
      <c r="N519" s="26" t="e">
        <f>#REF!*$P$3</f>
        <v>#REF!</v>
      </c>
      <c r="O519" s="24" t="e">
        <f>IF(N519&gt;=4,((4-N519)+N519),(N519*1))</f>
        <v>#REF!</v>
      </c>
      <c r="P519" s="107" t="e">
        <f t="shared" si="33"/>
        <v>#REF!</v>
      </c>
      <c r="Q519" s="13" t="s">
        <v>222</v>
      </c>
    </row>
    <row r="520" spans="1:17" s="9" customFormat="1" ht="30" x14ac:dyDescent="0.25">
      <c r="A520" s="5">
        <v>36</v>
      </c>
      <c r="B520" s="6">
        <v>654321</v>
      </c>
      <c r="C520" s="30" t="s">
        <v>22</v>
      </c>
      <c r="D520" s="11" t="s">
        <v>32</v>
      </c>
      <c r="E520" s="11" t="s">
        <v>41</v>
      </c>
      <c r="F520" s="8" t="s">
        <v>333</v>
      </c>
      <c r="G520" s="39" t="s">
        <v>515</v>
      </c>
      <c r="H520" s="18"/>
      <c r="I520" s="18"/>
      <c r="J520" s="18"/>
      <c r="K520" s="18"/>
      <c r="L520" s="18"/>
      <c r="M520" s="18"/>
      <c r="N520" s="26">
        <f>SUM(K484:M484)</f>
        <v>0</v>
      </c>
      <c r="O520" s="24">
        <f>N520</f>
        <v>0</v>
      </c>
      <c r="P520" s="107">
        <f t="shared" si="33"/>
        <v>0</v>
      </c>
      <c r="Q520" s="13" t="s">
        <v>225</v>
      </c>
    </row>
    <row r="521" spans="1:17" s="9" customFormat="1" ht="30" x14ac:dyDescent="0.25">
      <c r="A521" s="5">
        <v>37</v>
      </c>
      <c r="B521" s="6">
        <v>654321</v>
      </c>
      <c r="C521" s="30" t="s">
        <v>22</v>
      </c>
      <c r="D521" s="11" t="s">
        <v>32</v>
      </c>
      <c r="E521" s="11" t="s">
        <v>41</v>
      </c>
      <c r="F521" s="8" t="s">
        <v>447</v>
      </c>
      <c r="G521" s="39" t="s">
        <v>515</v>
      </c>
      <c r="H521" s="18"/>
      <c r="I521" s="18"/>
      <c r="J521" s="18"/>
      <c r="K521" s="18"/>
      <c r="L521" s="18"/>
      <c r="M521" s="18"/>
      <c r="N521" s="26">
        <f>SUM(I484:M484)</f>
        <v>0</v>
      </c>
      <c r="O521" s="24">
        <f>N521</f>
        <v>0</v>
      </c>
      <c r="P521" s="107">
        <f t="shared" si="33"/>
        <v>0</v>
      </c>
      <c r="Q521" s="13" t="s">
        <v>223</v>
      </c>
    </row>
    <row r="522" spans="1:17" s="9" customFormat="1" ht="30" x14ac:dyDescent="0.25">
      <c r="A522" s="5">
        <v>38</v>
      </c>
      <c r="B522" s="6">
        <v>654321</v>
      </c>
      <c r="C522" s="30" t="s">
        <v>22</v>
      </c>
      <c r="D522" s="11" t="s">
        <v>32</v>
      </c>
      <c r="E522" s="11" t="s">
        <v>41</v>
      </c>
      <c r="F522" s="31" t="s">
        <v>393</v>
      </c>
      <c r="G522" s="39" t="s">
        <v>515</v>
      </c>
      <c r="H522" s="18"/>
      <c r="I522" s="18"/>
      <c r="J522" s="18"/>
      <c r="K522" s="18"/>
      <c r="L522" s="18"/>
      <c r="M522" s="18"/>
      <c r="N522" s="26"/>
      <c r="O522" s="24"/>
      <c r="P522" s="107"/>
      <c r="Q522" s="13"/>
    </row>
    <row r="523" spans="1:17" s="9" customFormat="1" ht="30" x14ac:dyDescent="0.25">
      <c r="A523" s="5">
        <v>39</v>
      </c>
      <c r="B523" s="6">
        <v>654321</v>
      </c>
      <c r="C523" s="30" t="s">
        <v>22</v>
      </c>
      <c r="D523" s="11" t="s">
        <v>32</v>
      </c>
      <c r="E523" s="11" t="s">
        <v>41</v>
      </c>
      <c r="F523" s="8" t="s">
        <v>448</v>
      </c>
      <c r="G523" s="39" t="s">
        <v>515</v>
      </c>
      <c r="H523" s="18"/>
      <c r="I523" s="18"/>
      <c r="J523" s="18"/>
      <c r="K523" s="18"/>
      <c r="L523" s="18"/>
      <c r="M523" s="18"/>
      <c r="N523" s="26">
        <f>H484</f>
        <v>0</v>
      </c>
      <c r="O523" s="24">
        <f>N523</f>
        <v>0</v>
      </c>
      <c r="P523" s="107">
        <f t="shared" ref="P523:P567" si="34">ROUND(O523,0)</f>
        <v>0</v>
      </c>
      <c r="Q523" s="13" t="s">
        <v>224</v>
      </c>
    </row>
    <row r="524" spans="1:17" s="9" customFormat="1" ht="30" x14ac:dyDescent="0.25">
      <c r="A524" s="5">
        <v>40</v>
      </c>
      <c r="B524" s="6">
        <v>654321</v>
      </c>
      <c r="C524" s="30" t="s">
        <v>22</v>
      </c>
      <c r="D524" s="11" t="s">
        <v>32</v>
      </c>
      <c r="E524" s="11" t="s">
        <v>42</v>
      </c>
      <c r="F524" s="34" t="s">
        <v>334</v>
      </c>
      <c r="G524" s="39" t="s">
        <v>515</v>
      </c>
      <c r="H524" s="18"/>
      <c r="I524" s="18"/>
      <c r="J524" s="18"/>
      <c r="K524" s="18"/>
      <c r="L524" s="18"/>
      <c r="M524" s="18"/>
      <c r="N524" s="26" t="e">
        <f>#REF!*P484</f>
        <v>#REF!</v>
      </c>
      <c r="O524" s="24" t="e">
        <f>IF(N524&gt;=12,((12-N524)+N524),(N524*1))</f>
        <v>#REF!</v>
      </c>
      <c r="P524" s="107" t="e">
        <f t="shared" si="34"/>
        <v>#REF!</v>
      </c>
      <c r="Q524" s="13" t="s">
        <v>234</v>
      </c>
    </row>
    <row r="525" spans="1:17" s="9" customFormat="1" ht="30" x14ac:dyDescent="0.25">
      <c r="A525" s="5">
        <v>41</v>
      </c>
      <c r="B525" s="6">
        <v>654321</v>
      </c>
      <c r="C525" s="30" t="s">
        <v>22</v>
      </c>
      <c r="D525" s="11" t="s">
        <v>32</v>
      </c>
      <c r="E525" s="11" t="s">
        <v>42</v>
      </c>
      <c r="F525" s="8" t="s">
        <v>335</v>
      </c>
      <c r="G525" s="39" t="s">
        <v>515</v>
      </c>
      <c r="H525" s="18"/>
      <c r="I525" s="18"/>
      <c r="J525" s="18"/>
      <c r="K525" s="18"/>
      <c r="L525" s="18"/>
      <c r="M525" s="18"/>
      <c r="N525" s="26" t="e">
        <f>#REF!*P484</f>
        <v>#REF!</v>
      </c>
      <c r="O525" s="24" t="e">
        <f>IF(N525&gt;=8,((8-N525)+N525),(N525*1))</f>
        <v>#REF!</v>
      </c>
      <c r="P525" s="107" t="e">
        <f t="shared" si="34"/>
        <v>#REF!</v>
      </c>
      <c r="Q525" s="13" t="s">
        <v>235</v>
      </c>
    </row>
    <row r="526" spans="1:17" s="9" customFormat="1" ht="30" x14ac:dyDescent="0.25">
      <c r="A526" s="5">
        <v>42</v>
      </c>
      <c r="B526" s="6">
        <v>654321</v>
      </c>
      <c r="C526" s="30" t="s">
        <v>22</v>
      </c>
      <c r="D526" s="11" t="s">
        <v>32</v>
      </c>
      <c r="E526" s="11" t="s">
        <v>42</v>
      </c>
      <c r="F526" s="8" t="s">
        <v>43</v>
      </c>
      <c r="G526" s="39" t="s">
        <v>515</v>
      </c>
      <c r="H526" s="18"/>
      <c r="I526" s="18"/>
      <c r="J526" s="18"/>
      <c r="K526" s="18"/>
      <c r="L526" s="18"/>
      <c r="M526" s="18"/>
      <c r="N526" s="26" t="e">
        <f>#REF!*P484</f>
        <v>#REF!</v>
      </c>
      <c r="O526" s="24" t="e">
        <f>IF(N526&gt;=12,((12-N526)+N526),(N526*1))</f>
        <v>#REF!</v>
      </c>
      <c r="P526" s="107" t="e">
        <f t="shared" si="34"/>
        <v>#REF!</v>
      </c>
      <c r="Q526" s="13" t="s">
        <v>234</v>
      </c>
    </row>
    <row r="527" spans="1:17" s="9" customFormat="1" ht="30" x14ac:dyDescent="0.25">
      <c r="A527" s="5">
        <v>43</v>
      </c>
      <c r="B527" s="6">
        <v>654321</v>
      </c>
      <c r="C527" s="30" t="s">
        <v>22</v>
      </c>
      <c r="D527" s="11" t="s">
        <v>32</v>
      </c>
      <c r="E527" s="11" t="s">
        <v>42</v>
      </c>
      <c r="F527" s="8" t="s">
        <v>336</v>
      </c>
      <c r="G527" s="39" t="s">
        <v>515</v>
      </c>
      <c r="H527" s="18"/>
      <c r="I527" s="18"/>
      <c r="J527" s="18"/>
      <c r="K527" s="18"/>
      <c r="L527" s="18"/>
      <c r="M527" s="18"/>
      <c r="N527" s="26">
        <v>2</v>
      </c>
      <c r="O527" s="24">
        <f>N527</f>
        <v>2</v>
      </c>
      <c r="P527" s="107">
        <f t="shared" si="34"/>
        <v>2</v>
      </c>
      <c r="Q527" s="13" t="s">
        <v>226</v>
      </c>
    </row>
    <row r="528" spans="1:17" s="9" customFormat="1" ht="30" x14ac:dyDescent="0.25">
      <c r="A528" s="5">
        <v>44</v>
      </c>
      <c r="B528" s="6">
        <v>654321</v>
      </c>
      <c r="C528" s="30" t="s">
        <v>22</v>
      </c>
      <c r="D528" s="11" t="s">
        <v>32</v>
      </c>
      <c r="E528" s="11" t="s">
        <v>42</v>
      </c>
      <c r="F528" s="8" t="s">
        <v>401</v>
      </c>
      <c r="G528" s="39" t="s">
        <v>515</v>
      </c>
      <c r="H528" s="18"/>
      <c r="I528" s="18"/>
      <c r="J528" s="18"/>
      <c r="K528" s="18"/>
      <c r="L528" s="18"/>
      <c r="M528" s="18"/>
      <c r="N528" s="26">
        <v>3</v>
      </c>
      <c r="O528" s="24">
        <f>N528</f>
        <v>3</v>
      </c>
      <c r="P528" s="107">
        <f t="shared" si="34"/>
        <v>3</v>
      </c>
      <c r="Q528" s="13" t="s">
        <v>227</v>
      </c>
    </row>
    <row r="529" spans="1:17" s="9" customFormat="1" ht="30" x14ac:dyDescent="0.25">
      <c r="A529" s="5">
        <v>45</v>
      </c>
      <c r="B529" s="6">
        <v>654321</v>
      </c>
      <c r="C529" s="30" t="s">
        <v>22</v>
      </c>
      <c r="D529" s="11" t="s">
        <v>32</v>
      </c>
      <c r="E529" s="11" t="s">
        <v>42</v>
      </c>
      <c r="F529" s="8" t="s">
        <v>337</v>
      </c>
      <c r="G529" s="39" t="s">
        <v>515</v>
      </c>
      <c r="H529" s="18"/>
      <c r="I529" s="18"/>
      <c r="J529" s="18"/>
      <c r="K529" s="18"/>
      <c r="L529" s="18"/>
      <c r="M529" s="18"/>
      <c r="N529" s="26">
        <v>3</v>
      </c>
      <c r="O529" s="24" t="e">
        <f>IF(P497&gt;=400,N529*1,N529*0)</f>
        <v>#REF!</v>
      </c>
      <c r="P529" s="107" t="e">
        <f t="shared" si="34"/>
        <v>#REF!</v>
      </c>
      <c r="Q529" s="13" t="s">
        <v>228</v>
      </c>
    </row>
    <row r="530" spans="1:17" s="9" customFormat="1" ht="30" x14ac:dyDescent="0.25">
      <c r="A530" s="5">
        <v>46</v>
      </c>
      <c r="B530" s="6">
        <v>654321</v>
      </c>
      <c r="C530" s="30" t="s">
        <v>22</v>
      </c>
      <c r="D530" s="11" t="s">
        <v>32</v>
      </c>
      <c r="E530" s="11" t="s">
        <v>42</v>
      </c>
      <c r="F530" s="8" t="s">
        <v>44</v>
      </c>
      <c r="G530" s="39" t="s">
        <v>515</v>
      </c>
      <c r="H530" s="18"/>
      <c r="I530" s="18"/>
      <c r="J530" s="18"/>
      <c r="K530" s="18"/>
      <c r="L530" s="18"/>
      <c r="M530" s="18"/>
      <c r="N530" s="26" t="e">
        <f>#REF!*P484</f>
        <v>#REF!</v>
      </c>
      <c r="O530" s="24" t="e">
        <f>IF(N530&gt;=8,((8-N530)+N530),(N530*1))</f>
        <v>#REF!</v>
      </c>
      <c r="P530" s="107" t="e">
        <f t="shared" si="34"/>
        <v>#REF!</v>
      </c>
      <c r="Q530" s="13" t="s">
        <v>236</v>
      </c>
    </row>
    <row r="531" spans="1:17" s="9" customFormat="1" ht="30" x14ac:dyDescent="0.25">
      <c r="A531" s="5">
        <v>47</v>
      </c>
      <c r="B531" s="6">
        <v>654321</v>
      </c>
      <c r="C531" s="30" t="s">
        <v>22</v>
      </c>
      <c r="D531" s="11" t="s">
        <v>32</v>
      </c>
      <c r="E531" s="11" t="s">
        <v>45</v>
      </c>
      <c r="F531" s="8" t="s">
        <v>338</v>
      </c>
      <c r="G531" s="39" t="s">
        <v>515</v>
      </c>
      <c r="H531" s="18"/>
      <c r="I531" s="18"/>
      <c r="J531" s="18"/>
      <c r="K531" s="18"/>
      <c r="L531" s="18"/>
      <c r="M531" s="18"/>
      <c r="N531" s="26" t="e">
        <f>#REF!*P484</f>
        <v>#REF!</v>
      </c>
      <c r="O531" s="24" t="e">
        <f>IF(N531&gt;=3,((3-N531)+N531),(N531*1))</f>
        <v>#REF!</v>
      </c>
      <c r="P531" s="107" t="e">
        <f t="shared" si="34"/>
        <v>#REF!</v>
      </c>
      <c r="Q531" s="13" t="s">
        <v>237</v>
      </c>
    </row>
    <row r="532" spans="1:17" s="9" customFormat="1" ht="30" x14ac:dyDescent="0.25">
      <c r="A532" s="5">
        <v>48</v>
      </c>
      <c r="B532" s="6">
        <v>654321</v>
      </c>
      <c r="C532" s="30" t="s">
        <v>22</v>
      </c>
      <c r="D532" s="11" t="s">
        <v>32</v>
      </c>
      <c r="E532" s="11" t="s">
        <v>45</v>
      </c>
      <c r="F532" s="8" t="s">
        <v>339</v>
      </c>
      <c r="G532" s="39" t="s">
        <v>515</v>
      </c>
      <c r="H532" s="18"/>
      <c r="I532" s="18"/>
      <c r="J532" s="18"/>
      <c r="K532" s="18"/>
      <c r="L532" s="18"/>
      <c r="M532" s="18"/>
      <c r="N532" s="26">
        <v>15</v>
      </c>
      <c r="O532" s="24">
        <f>N532</f>
        <v>15</v>
      </c>
      <c r="P532" s="107">
        <f t="shared" si="34"/>
        <v>15</v>
      </c>
      <c r="Q532" s="13" t="s">
        <v>229</v>
      </c>
    </row>
    <row r="533" spans="1:17" s="9" customFormat="1" ht="30" x14ac:dyDescent="0.25">
      <c r="A533" s="5">
        <v>49</v>
      </c>
      <c r="B533" s="6">
        <v>654321</v>
      </c>
      <c r="C533" s="30" t="s">
        <v>22</v>
      </c>
      <c r="D533" s="11" t="s">
        <v>32</v>
      </c>
      <c r="E533" s="11" t="s">
        <v>45</v>
      </c>
      <c r="F533" s="8" t="s">
        <v>499</v>
      </c>
      <c r="G533" s="39" t="s">
        <v>515</v>
      </c>
      <c r="H533" s="18"/>
      <c r="I533" s="18"/>
      <c r="J533" s="18"/>
      <c r="K533" s="18"/>
      <c r="L533" s="18"/>
      <c r="M533" s="18"/>
      <c r="N533" s="26" t="e">
        <f>#REF!*P484</f>
        <v>#REF!</v>
      </c>
      <c r="O533" s="24" t="e">
        <f>IF(N533&gt;=8,((8-N533)+N533),(N533*1))</f>
        <v>#REF!</v>
      </c>
      <c r="P533" s="107" t="e">
        <f t="shared" si="34"/>
        <v>#REF!</v>
      </c>
      <c r="Q533" s="13" t="s">
        <v>236</v>
      </c>
    </row>
    <row r="534" spans="1:17" s="9" customFormat="1" ht="30" x14ac:dyDescent="0.25">
      <c r="A534" s="5">
        <v>52</v>
      </c>
      <c r="B534" s="6">
        <v>654321</v>
      </c>
      <c r="C534" s="30" t="s">
        <v>22</v>
      </c>
      <c r="D534" s="11" t="s">
        <v>32</v>
      </c>
      <c r="E534" s="11" t="s">
        <v>45</v>
      </c>
      <c r="F534" s="33" t="s">
        <v>402</v>
      </c>
      <c r="G534" s="39" t="s">
        <v>515</v>
      </c>
      <c r="H534" s="18"/>
      <c r="I534" s="18"/>
      <c r="J534" s="18"/>
      <c r="K534" s="18"/>
      <c r="L534" s="18"/>
      <c r="M534" s="18"/>
      <c r="N534" s="26" t="e">
        <f>#REF!*P484</f>
        <v>#REF!</v>
      </c>
      <c r="O534" s="24" t="e">
        <f>IF(N534&gt;=6,((6-N534)+N534),(N534*1))</f>
        <v>#REF!</v>
      </c>
      <c r="P534" s="107" t="e">
        <f t="shared" si="34"/>
        <v>#REF!</v>
      </c>
      <c r="Q534" s="13" t="s">
        <v>238</v>
      </c>
    </row>
    <row r="535" spans="1:17" s="9" customFormat="1" ht="30" x14ac:dyDescent="0.25">
      <c r="A535" s="5">
        <v>53</v>
      </c>
      <c r="B535" s="6">
        <v>654321</v>
      </c>
      <c r="C535" s="30" t="s">
        <v>22</v>
      </c>
      <c r="D535" s="11" t="s">
        <v>32</v>
      </c>
      <c r="E535" s="11" t="s">
        <v>45</v>
      </c>
      <c r="F535" s="8" t="s">
        <v>340</v>
      </c>
      <c r="G535" s="39" t="s">
        <v>515</v>
      </c>
      <c r="H535" s="18"/>
      <c r="I535" s="18"/>
      <c r="J535" s="18"/>
      <c r="K535" s="18"/>
      <c r="L535" s="18"/>
      <c r="M535" s="18"/>
      <c r="N535" s="26" t="e">
        <f>#REF!*P484</f>
        <v>#REF!</v>
      </c>
      <c r="O535" s="24" t="e">
        <f>IF(N535&gt;=4,((4-N535)+N535),(N535*1))</f>
        <v>#REF!</v>
      </c>
      <c r="P535" s="107" t="e">
        <f t="shared" si="34"/>
        <v>#REF!</v>
      </c>
      <c r="Q535" s="13" t="s">
        <v>239</v>
      </c>
    </row>
    <row r="536" spans="1:17" s="9" customFormat="1" ht="30" x14ac:dyDescent="0.25">
      <c r="A536" s="5">
        <v>54</v>
      </c>
      <c r="B536" s="6">
        <v>654321</v>
      </c>
      <c r="C536" s="30" t="s">
        <v>22</v>
      </c>
      <c r="D536" s="11" t="s">
        <v>32</v>
      </c>
      <c r="E536" s="11" t="s">
        <v>45</v>
      </c>
      <c r="F536" s="8" t="s">
        <v>341</v>
      </c>
      <c r="G536" s="39" t="s">
        <v>515</v>
      </c>
      <c r="H536" s="18"/>
      <c r="I536" s="18"/>
      <c r="J536" s="18"/>
      <c r="K536" s="18"/>
      <c r="L536" s="18"/>
      <c r="M536" s="18"/>
      <c r="N536" s="26" t="e">
        <f>#REF!*P484</f>
        <v>#REF!</v>
      </c>
      <c r="O536" s="24" t="e">
        <f>IF(N536&gt;=4,((4-N536)+N536),(N536*1))</f>
        <v>#REF!</v>
      </c>
      <c r="P536" s="107" t="e">
        <f t="shared" si="34"/>
        <v>#REF!</v>
      </c>
      <c r="Q536" s="13" t="s">
        <v>240</v>
      </c>
    </row>
    <row r="537" spans="1:17" s="9" customFormat="1" ht="30" x14ac:dyDescent="0.25">
      <c r="A537" s="5">
        <v>55</v>
      </c>
      <c r="B537" s="6">
        <v>654321</v>
      </c>
      <c r="C537" s="30" t="s">
        <v>22</v>
      </c>
      <c r="D537" s="11" t="s">
        <v>32</v>
      </c>
      <c r="E537" s="11" t="s">
        <v>45</v>
      </c>
      <c r="F537" s="8" t="s">
        <v>404</v>
      </c>
      <c r="G537" s="39" t="s">
        <v>515</v>
      </c>
      <c r="H537" s="18"/>
      <c r="I537" s="18"/>
      <c r="J537" s="18"/>
      <c r="K537" s="18"/>
      <c r="L537" s="18"/>
      <c r="M537" s="18"/>
      <c r="N537" s="26" t="e">
        <f>#REF!*P484</f>
        <v>#REF!</v>
      </c>
      <c r="O537" s="24" t="e">
        <f>IF(N537&gt;=4,((4-N537)+N537),(N537*1))</f>
        <v>#REF!</v>
      </c>
      <c r="P537" s="107" t="e">
        <f t="shared" si="34"/>
        <v>#REF!</v>
      </c>
      <c r="Q537" s="13" t="s">
        <v>239</v>
      </c>
    </row>
    <row r="538" spans="1:17" s="9" customFormat="1" ht="30" x14ac:dyDescent="0.25">
      <c r="A538" s="5">
        <v>56</v>
      </c>
      <c r="B538" s="6">
        <v>654321</v>
      </c>
      <c r="C538" s="30" t="s">
        <v>22</v>
      </c>
      <c r="D538" s="11" t="s">
        <v>32</v>
      </c>
      <c r="E538" s="11" t="s">
        <v>45</v>
      </c>
      <c r="F538" s="8" t="s">
        <v>342</v>
      </c>
      <c r="G538" s="39" t="s">
        <v>515</v>
      </c>
      <c r="H538" s="18"/>
      <c r="I538" s="18"/>
      <c r="J538" s="18"/>
      <c r="K538" s="18"/>
      <c r="L538" s="18"/>
      <c r="M538" s="18"/>
      <c r="N538" s="26" t="e">
        <f>#REF!*$P$3</f>
        <v>#REF!</v>
      </c>
      <c r="O538" s="24" t="e">
        <f>IF(N538&gt;=4,((4-N538)+N538),(N538*1))</f>
        <v>#REF!</v>
      </c>
      <c r="P538" s="107" t="e">
        <f t="shared" si="34"/>
        <v>#REF!</v>
      </c>
      <c r="Q538" s="13" t="s">
        <v>239</v>
      </c>
    </row>
    <row r="539" spans="1:17" s="9" customFormat="1" ht="30" x14ac:dyDescent="0.25">
      <c r="A539" s="5">
        <v>57</v>
      </c>
      <c r="B539" s="6">
        <v>654321</v>
      </c>
      <c r="C539" s="30" t="s">
        <v>22</v>
      </c>
      <c r="D539" s="11" t="s">
        <v>32</v>
      </c>
      <c r="E539" s="11" t="s">
        <v>45</v>
      </c>
      <c r="F539" s="8" t="s">
        <v>343</v>
      </c>
      <c r="G539" s="39" t="s">
        <v>515</v>
      </c>
      <c r="H539" s="18"/>
      <c r="I539" s="18"/>
      <c r="J539" s="18"/>
      <c r="K539" s="18"/>
      <c r="L539" s="18"/>
      <c r="M539" s="18"/>
      <c r="N539" s="26">
        <v>2</v>
      </c>
      <c r="O539" s="24">
        <f>N539</f>
        <v>2</v>
      </c>
      <c r="P539" s="107">
        <f t="shared" si="34"/>
        <v>2</v>
      </c>
      <c r="Q539" s="13" t="s">
        <v>230</v>
      </c>
    </row>
    <row r="540" spans="1:17" s="9" customFormat="1" ht="30" x14ac:dyDescent="0.25">
      <c r="A540" s="5">
        <v>58</v>
      </c>
      <c r="B540" s="6">
        <v>654321</v>
      </c>
      <c r="C540" s="30" t="s">
        <v>22</v>
      </c>
      <c r="D540" s="11" t="s">
        <v>32</v>
      </c>
      <c r="E540" s="11" t="s">
        <v>45</v>
      </c>
      <c r="F540" s="33" t="s">
        <v>454</v>
      </c>
      <c r="G540" s="39" t="s">
        <v>515</v>
      </c>
      <c r="H540" s="18"/>
      <c r="I540" s="18"/>
      <c r="J540" s="18"/>
      <c r="K540" s="18"/>
      <c r="L540" s="18"/>
      <c r="M540" s="18"/>
      <c r="N540" s="26">
        <v>2</v>
      </c>
      <c r="O540" s="24">
        <f>N540</f>
        <v>2</v>
      </c>
      <c r="P540" s="107">
        <f t="shared" si="34"/>
        <v>2</v>
      </c>
      <c r="Q540" s="13" t="s">
        <v>230</v>
      </c>
    </row>
    <row r="541" spans="1:17" s="9" customFormat="1" ht="30" x14ac:dyDescent="0.25">
      <c r="A541" s="5">
        <v>59</v>
      </c>
      <c r="B541" s="6">
        <v>654321</v>
      </c>
      <c r="C541" s="30" t="s">
        <v>22</v>
      </c>
      <c r="D541" s="11" t="s">
        <v>32</v>
      </c>
      <c r="E541" s="11" t="s">
        <v>45</v>
      </c>
      <c r="F541" s="8" t="s">
        <v>344</v>
      </c>
      <c r="G541" s="39" t="s">
        <v>515</v>
      </c>
      <c r="H541" s="18"/>
      <c r="I541" s="18"/>
      <c r="J541" s="18"/>
      <c r="K541" s="18"/>
      <c r="L541" s="18"/>
      <c r="M541" s="18"/>
      <c r="N541" s="26" t="e">
        <f>#REF!*$P$3</f>
        <v>#REF!</v>
      </c>
      <c r="O541" s="24" t="e">
        <f t="shared" ref="O541:O546" si="35">IF(N541&gt;=4,((4-N541)+N541),(N541*1))</f>
        <v>#REF!</v>
      </c>
      <c r="P541" s="107" t="e">
        <f t="shared" si="34"/>
        <v>#REF!</v>
      </c>
      <c r="Q541" s="13" t="s">
        <v>240</v>
      </c>
    </row>
    <row r="542" spans="1:17" s="9" customFormat="1" ht="30" x14ac:dyDescent="0.25">
      <c r="A542" s="5">
        <v>60</v>
      </c>
      <c r="B542" s="6">
        <v>654321</v>
      </c>
      <c r="C542" s="30" t="s">
        <v>22</v>
      </c>
      <c r="D542" s="11" t="s">
        <v>32</v>
      </c>
      <c r="E542" s="11" t="s">
        <v>45</v>
      </c>
      <c r="F542" s="8" t="s">
        <v>345</v>
      </c>
      <c r="G542" s="39" t="s">
        <v>515</v>
      </c>
      <c r="H542" s="18"/>
      <c r="I542" s="18"/>
      <c r="J542" s="18"/>
      <c r="K542" s="18"/>
      <c r="L542" s="18"/>
      <c r="M542" s="18"/>
      <c r="N542" s="26" t="e">
        <f>#REF!*$P$3</f>
        <v>#REF!</v>
      </c>
      <c r="O542" s="24" t="e">
        <f t="shared" si="35"/>
        <v>#REF!</v>
      </c>
      <c r="P542" s="107" t="e">
        <f t="shared" si="34"/>
        <v>#REF!</v>
      </c>
      <c r="Q542" s="13" t="s">
        <v>240</v>
      </c>
    </row>
    <row r="543" spans="1:17" s="9" customFormat="1" ht="30" x14ac:dyDescent="0.25">
      <c r="A543" s="5">
        <v>61</v>
      </c>
      <c r="B543" s="6">
        <v>654321</v>
      </c>
      <c r="C543" s="30" t="s">
        <v>22</v>
      </c>
      <c r="D543" s="11" t="s">
        <v>32</v>
      </c>
      <c r="E543" s="11" t="s">
        <v>45</v>
      </c>
      <c r="F543" s="8" t="s">
        <v>346</v>
      </c>
      <c r="G543" s="39" t="s">
        <v>515</v>
      </c>
      <c r="H543" s="18"/>
      <c r="I543" s="18"/>
      <c r="J543" s="18"/>
      <c r="K543" s="18"/>
      <c r="L543" s="18"/>
      <c r="M543" s="18"/>
      <c r="N543" s="26" t="e">
        <f>#REF!*$P$3</f>
        <v>#REF!</v>
      </c>
      <c r="O543" s="24" t="e">
        <f t="shared" si="35"/>
        <v>#REF!</v>
      </c>
      <c r="P543" s="107" t="e">
        <f t="shared" si="34"/>
        <v>#REF!</v>
      </c>
      <c r="Q543" s="13" t="s">
        <v>240</v>
      </c>
    </row>
    <row r="544" spans="1:17" s="9" customFormat="1" ht="30" x14ac:dyDescent="0.25">
      <c r="A544" s="5">
        <v>62</v>
      </c>
      <c r="B544" s="6">
        <v>654321</v>
      </c>
      <c r="C544" s="30" t="s">
        <v>22</v>
      </c>
      <c r="D544" s="11" t="s">
        <v>32</v>
      </c>
      <c r="E544" s="11" t="s">
        <v>45</v>
      </c>
      <c r="F544" s="8" t="s">
        <v>347</v>
      </c>
      <c r="G544" s="39" t="s">
        <v>515</v>
      </c>
      <c r="H544" s="18"/>
      <c r="I544" s="18"/>
      <c r="J544" s="18"/>
      <c r="K544" s="18"/>
      <c r="L544" s="18"/>
      <c r="M544" s="18"/>
      <c r="N544" s="26" t="e">
        <f>#REF!*$P$3</f>
        <v>#REF!</v>
      </c>
      <c r="O544" s="24" t="e">
        <f t="shared" si="35"/>
        <v>#REF!</v>
      </c>
      <c r="P544" s="107" t="e">
        <f t="shared" si="34"/>
        <v>#REF!</v>
      </c>
      <c r="Q544" s="13" t="s">
        <v>239</v>
      </c>
    </row>
    <row r="545" spans="1:17" s="9" customFormat="1" ht="30" x14ac:dyDescent="0.25">
      <c r="A545" s="5">
        <v>63</v>
      </c>
      <c r="B545" s="6">
        <v>654321</v>
      </c>
      <c r="C545" s="30" t="s">
        <v>22</v>
      </c>
      <c r="D545" s="11" t="s">
        <v>32</v>
      </c>
      <c r="E545" s="11" t="s">
        <v>45</v>
      </c>
      <c r="F545" s="8" t="s">
        <v>348</v>
      </c>
      <c r="G545" s="39" t="s">
        <v>515</v>
      </c>
      <c r="H545" s="18"/>
      <c r="I545" s="18"/>
      <c r="J545" s="18"/>
      <c r="K545" s="18"/>
      <c r="L545" s="18"/>
      <c r="M545" s="18"/>
      <c r="N545" s="26" t="e">
        <f>#REF!*$P$3</f>
        <v>#REF!</v>
      </c>
      <c r="O545" s="24" t="e">
        <f t="shared" si="35"/>
        <v>#REF!</v>
      </c>
      <c r="P545" s="107" t="e">
        <f t="shared" si="34"/>
        <v>#REF!</v>
      </c>
      <c r="Q545" s="13" t="s">
        <v>239</v>
      </c>
    </row>
    <row r="546" spans="1:17" s="9" customFormat="1" ht="30" x14ac:dyDescent="0.25">
      <c r="A546" s="5">
        <v>64</v>
      </c>
      <c r="B546" s="6">
        <v>654321</v>
      </c>
      <c r="C546" s="30" t="s">
        <v>22</v>
      </c>
      <c r="D546" s="11" t="s">
        <v>32</v>
      </c>
      <c r="E546" s="11" t="s">
        <v>45</v>
      </c>
      <c r="F546" s="8" t="s">
        <v>349</v>
      </c>
      <c r="G546" s="39" t="s">
        <v>515</v>
      </c>
      <c r="H546" s="18"/>
      <c r="I546" s="18"/>
      <c r="J546" s="18"/>
      <c r="K546" s="18"/>
      <c r="L546" s="18"/>
      <c r="M546" s="18"/>
      <c r="N546" s="26" t="e">
        <f>#REF!*$P$3</f>
        <v>#REF!</v>
      </c>
      <c r="O546" s="24" t="e">
        <f t="shared" si="35"/>
        <v>#REF!</v>
      </c>
      <c r="P546" s="107" t="e">
        <f t="shared" si="34"/>
        <v>#REF!</v>
      </c>
      <c r="Q546" s="13" t="s">
        <v>239</v>
      </c>
    </row>
    <row r="547" spans="1:17" s="9" customFormat="1" ht="30" x14ac:dyDescent="0.25">
      <c r="A547" s="5">
        <v>65</v>
      </c>
      <c r="B547" s="6">
        <v>654321</v>
      </c>
      <c r="C547" s="30" t="s">
        <v>22</v>
      </c>
      <c r="D547" s="11" t="s">
        <v>32</v>
      </c>
      <c r="E547" s="11" t="s">
        <v>45</v>
      </c>
      <c r="F547" s="8" t="s">
        <v>455</v>
      </c>
      <c r="G547" s="39" t="s">
        <v>515</v>
      </c>
      <c r="H547" s="18"/>
      <c r="I547" s="18"/>
      <c r="J547" s="18"/>
      <c r="K547" s="18"/>
      <c r="L547" s="18"/>
      <c r="M547" s="18"/>
      <c r="N547" s="26" t="e">
        <f>#REF!*$P$3</f>
        <v>#REF!</v>
      </c>
      <c r="O547" s="24" t="e">
        <f>IF(N547&gt;=10,((10-N547)+N547),(N547*1))</f>
        <v>#REF!</v>
      </c>
      <c r="P547" s="107" t="e">
        <f t="shared" si="34"/>
        <v>#REF!</v>
      </c>
      <c r="Q547" s="13" t="s">
        <v>241</v>
      </c>
    </row>
    <row r="548" spans="1:17" s="9" customFormat="1" ht="30" x14ac:dyDescent="0.25">
      <c r="A548" s="5">
        <v>66</v>
      </c>
      <c r="B548" s="6">
        <v>654321</v>
      </c>
      <c r="C548" s="30" t="s">
        <v>22</v>
      </c>
      <c r="D548" s="11" t="s">
        <v>32</v>
      </c>
      <c r="E548" s="11" t="s">
        <v>45</v>
      </c>
      <c r="F548" s="8" t="s">
        <v>350</v>
      </c>
      <c r="G548" s="39" t="s">
        <v>515</v>
      </c>
      <c r="H548" s="18"/>
      <c r="I548" s="18"/>
      <c r="J548" s="18"/>
      <c r="K548" s="18"/>
      <c r="L548" s="18"/>
      <c r="M548" s="18"/>
      <c r="N548" s="26">
        <v>1</v>
      </c>
      <c r="O548" s="24">
        <f>N548</f>
        <v>1</v>
      </c>
      <c r="P548" s="107">
        <f t="shared" si="34"/>
        <v>1</v>
      </c>
      <c r="Q548" s="13" t="s">
        <v>231</v>
      </c>
    </row>
    <row r="549" spans="1:17" s="9" customFormat="1" ht="30" x14ac:dyDescent="0.25">
      <c r="A549" s="5">
        <v>67</v>
      </c>
      <c r="B549" s="6">
        <v>654321</v>
      </c>
      <c r="C549" s="30" t="s">
        <v>22</v>
      </c>
      <c r="D549" s="11" t="s">
        <v>32</v>
      </c>
      <c r="E549" s="11" t="s">
        <v>45</v>
      </c>
      <c r="F549" s="8" t="s">
        <v>46</v>
      </c>
      <c r="G549" s="39" t="s">
        <v>515</v>
      </c>
      <c r="H549" s="18"/>
      <c r="I549" s="18"/>
      <c r="J549" s="18"/>
      <c r="K549" s="18"/>
      <c r="L549" s="18"/>
      <c r="M549" s="18"/>
      <c r="N549" s="26" t="e">
        <f>#REF!*$P$3</f>
        <v>#REF!</v>
      </c>
      <c r="O549" s="24" t="e">
        <f>IF(N549&gt;=4,((4-N549)+N549),(N549*1))</f>
        <v>#REF!</v>
      </c>
      <c r="P549" s="107" t="e">
        <f t="shared" si="34"/>
        <v>#REF!</v>
      </c>
      <c r="Q549" s="13" t="s">
        <v>222</v>
      </c>
    </row>
    <row r="550" spans="1:17" s="9" customFormat="1" ht="30" x14ac:dyDescent="0.25">
      <c r="A550" s="5">
        <v>68</v>
      </c>
      <c r="B550" s="6">
        <v>654321</v>
      </c>
      <c r="C550" s="30" t="s">
        <v>22</v>
      </c>
      <c r="D550" s="11" t="s">
        <v>32</v>
      </c>
      <c r="E550" s="11" t="s">
        <v>45</v>
      </c>
      <c r="F550" s="8" t="s">
        <v>47</v>
      </c>
      <c r="G550" s="39" t="s">
        <v>515</v>
      </c>
      <c r="H550" s="18"/>
      <c r="I550" s="18"/>
      <c r="J550" s="18"/>
      <c r="K550" s="18"/>
      <c r="L550" s="18"/>
      <c r="M550" s="18"/>
      <c r="N550" s="26">
        <v>1</v>
      </c>
      <c r="O550" s="24" t="e">
        <f>IF((#REF!="CUMPLE"),FORMULACION!N550*1,FORMULACION!N550*0)</f>
        <v>#REF!</v>
      </c>
      <c r="P550" s="107" t="e">
        <f t="shared" si="34"/>
        <v>#REF!</v>
      </c>
      <c r="Q550" s="13" t="s">
        <v>214</v>
      </c>
    </row>
    <row r="551" spans="1:17" s="9" customFormat="1" ht="30" x14ac:dyDescent="0.25">
      <c r="A551" s="5">
        <v>69</v>
      </c>
      <c r="B551" s="6">
        <v>654321</v>
      </c>
      <c r="C551" s="30" t="s">
        <v>22</v>
      </c>
      <c r="D551" s="11" t="s">
        <v>32</v>
      </c>
      <c r="E551" s="11" t="s">
        <v>45</v>
      </c>
      <c r="F551" s="8" t="s">
        <v>48</v>
      </c>
      <c r="G551" s="39" t="s">
        <v>515</v>
      </c>
      <c r="H551" s="18"/>
      <c r="I551" s="18"/>
      <c r="J551" s="18"/>
      <c r="K551" s="18"/>
      <c r="L551" s="18"/>
      <c r="M551" s="18"/>
      <c r="N551" s="26">
        <v>1</v>
      </c>
      <c r="O551" s="24">
        <f>N551</f>
        <v>1</v>
      </c>
      <c r="P551" s="107">
        <f t="shared" si="34"/>
        <v>1</v>
      </c>
      <c r="Q551" s="13" t="s">
        <v>231</v>
      </c>
    </row>
    <row r="552" spans="1:17" s="9" customFormat="1" ht="30" x14ac:dyDescent="0.25">
      <c r="A552" s="5">
        <v>70</v>
      </c>
      <c r="B552" s="6">
        <v>654321</v>
      </c>
      <c r="C552" s="30" t="s">
        <v>22</v>
      </c>
      <c r="D552" s="11" t="s">
        <v>32</v>
      </c>
      <c r="E552" s="11" t="s">
        <v>49</v>
      </c>
      <c r="F552" s="8" t="s">
        <v>352</v>
      </c>
      <c r="G552" s="39" t="s">
        <v>515</v>
      </c>
      <c r="H552" s="18"/>
      <c r="I552" s="18"/>
      <c r="J552" s="18"/>
      <c r="K552" s="18"/>
      <c r="L552" s="18"/>
      <c r="M552" s="18"/>
      <c r="N552" s="26" t="e">
        <f>$P$3</f>
        <v>#REF!</v>
      </c>
      <c r="O552" s="24" t="e">
        <f>N552</f>
        <v>#REF!</v>
      </c>
      <c r="P552" s="107" t="e">
        <f t="shared" si="34"/>
        <v>#REF!</v>
      </c>
      <c r="Q552" s="13" t="s">
        <v>232</v>
      </c>
    </row>
    <row r="553" spans="1:17" s="9" customFormat="1" ht="30" x14ac:dyDescent="0.25">
      <c r="A553" s="5">
        <v>71</v>
      </c>
      <c r="B553" s="6">
        <v>654321</v>
      </c>
      <c r="C553" s="30" t="s">
        <v>22</v>
      </c>
      <c r="D553" s="11" t="s">
        <v>32</v>
      </c>
      <c r="E553" s="11" t="s">
        <v>49</v>
      </c>
      <c r="F553" s="8" t="s">
        <v>351</v>
      </c>
      <c r="G553" s="39" t="s">
        <v>515</v>
      </c>
      <c r="H553" s="18"/>
      <c r="I553" s="18"/>
      <c r="J553" s="18"/>
      <c r="K553" s="18"/>
      <c r="L553" s="18"/>
      <c r="M553" s="18"/>
      <c r="N553" s="26">
        <f>P484*0.1</f>
        <v>0</v>
      </c>
      <c r="O553" s="24">
        <f>N553</f>
        <v>0</v>
      </c>
      <c r="P553" s="107">
        <f t="shared" si="34"/>
        <v>0</v>
      </c>
      <c r="Q553" s="13" t="s">
        <v>233</v>
      </c>
    </row>
    <row r="554" spans="1:17" s="9" customFormat="1" ht="30" x14ac:dyDescent="0.25">
      <c r="A554" s="5">
        <v>72</v>
      </c>
      <c r="B554" s="6">
        <v>654321</v>
      </c>
      <c r="C554" s="30" t="s">
        <v>50</v>
      </c>
      <c r="D554" s="12" t="s">
        <v>50</v>
      </c>
      <c r="E554" s="12" t="s">
        <v>50</v>
      </c>
      <c r="F554" s="8" t="s">
        <v>51</v>
      </c>
      <c r="G554" s="39" t="s">
        <v>515</v>
      </c>
      <c r="H554" s="5"/>
      <c r="I554" s="5"/>
      <c r="J554" s="5"/>
      <c r="K554" s="5"/>
      <c r="L554" s="5"/>
      <c r="M554" s="5"/>
      <c r="N554" s="26">
        <v>1</v>
      </c>
      <c r="O554" s="24">
        <f>N554</f>
        <v>1</v>
      </c>
      <c r="P554" s="107">
        <f t="shared" si="34"/>
        <v>1</v>
      </c>
      <c r="Q554" s="13" t="s">
        <v>231</v>
      </c>
    </row>
    <row r="555" spans="1:17" s="9" customFormat="1" ht="30" x14ac:dyDescent="0.25">
      <c r="A555" s="5">
        <v>73</v>
      </c>
      <c r="B555" s="6">
        <v>654321</v>
      </c>
      <c r="C555" s="30" t="s">
        <v>50</v>
      </c>
      <c r="D555" s="12" t="s">
        <v>50</v>
      </c>
      <c r="E555" s="12" t="s">
        <v>50</v>
      </c>
      <c r="F555" s="8" t="s">
        <v>52</v>
      </c>
      <c r="G555" s="39" t="s">
        <v>515</v>
      </c>
      <c r="H555" s="5"/>
      <c r="I555" s="5"/>
      <c r="J555" s="5"/>
      <c r="K555" s="5"/>
      <c r="L555" s="5"/>
      <c r="M555" s="5"/>
      <c r="N555" s="26">
        <v>1</v>
      </c>
      <c r="O555" s="24" t="e">
        <f>IF((#REF!="CUMPLE"),FORMULACION!N555*1,FORMULACION!N555*0)</f>
        <v>#REF!</v>
      </c>
      <c r="P555" s="107" t="e">
        <f t="shared" si="34"/>
        <v>#REF!</v>
      </c>
      <c r="Q555" s="13" t="s">
        <v>231</v>
      </c>
    </row>
    <row r="556" spans="1:17" s="9" customFormat="1" ht="30" x14ac:dyDescent="0.25">
      <c r="A556" s="5">
        <v>74</v>
      </c>
      <c r="B556" s="6">
        <v>654321</v>
      </c>
      <c r="C556" s="30" t="s">
        <v>50</v>
      </c>
      <c r="D556" s="12" t="s">
        <v>50</v>
      </c>
      <c r="E556" s="12" t="s">
        <v>50</v>
      </c>
      <c r="F556" s="8" t="s">
        <v>53</v>
      </c>
      <c r="G556" s="39" t="s">
        <v>515</v>
      </c>
      <c r="H556" s="5"/>
      <c r="I556" s="5"/>
      <c r="J556" s="5"/>
      <c r="K556" s="5"/>
      <c r="L556" s="5"/>
      <c r="M556" s="5"/>
      <c r="N556" s="26">
        <v>1</v>
      </c>
      <c r="O556" s="24" t="e">
        <f>IF((#REF!="CUMPLE"),FORMULACION!N556*1,FORMULACION!N556*0)</f>
        <v>#REF!</v>
      </c>
      <c r="P556" s="107" t="e">
        <f t="shared" si="34"/>
        <v>#REF!</v>
      </c>
      <c r="Q556" s="13" t="s">
        <v>231</v>
      </c>
    </row>
    <row r="557" spans="1:17" s="9" customFormat="1" ht="30" x14ac:dyDescent="0.25">
      <c r="A557" s="5">
        <v>75</v>
      </c>
      <c r="B557" s="6">
        <v>654321</v>
      </c>
      <c r="C557" s="30" t="s">
        <v>50</v>
      </c>
      <c r="D557" s="12" t="s">
        <v>50</v>
      </c>
      <c r="E557" s="12" t="s">
        <v>50</v>
      </c>
      <c r="F557" s="8" t="s">
        <v>54</v>
      </c>
      <c r="G557" s="39" t="s">
        <v>515</v>
      </c>
      <c r="H557" s="5"/>
      <c r="I557" s="5"/>
      <c r="J557" s="5"/>
      <c r="K557" s="5"/>
      <c r="L557" s="5"/>
      <c r="M557" s="5"/>
      <c r="N557" s="26">
        <v>1</v>
      </c>
      <c r="O557" s="24">
        <f>N557</f>
        <v>1</v>
      </c>
      <c r="P557" s="107">
        <f t="shared" si="34"/>
        <v>1</v>
      </c>
      <c r="Q557" s="13" t="s">
        <v>231</v>
      </c>
    </row>
    <row r="558" spans="1:17" s="9" customFormat="1" ht="30" x14ac:dyDescent="0.25">
      <c r="A558" s="5">
        <v>76</v>
      </c>
      <c r="B558" s="6">
        <v>654321</v>
      </c>
      <c r="C558" s="30" t="s">
        <v>55</v>
      </c>
      <c r="D558" s="7" t="s">
        <v>56</v>
      </c>
      <c r="E558" s="7" t="s">
        <v>57</v>
      </c>
      <c r="F558" s="8" t="s">
        <v>406</v>
      </c>
      <c r="G558" s="39" t="s">
        <v>515</v>
      </c>
      <c r="H558" s="5"/>
      <c r="I558" s="5"/>
      <c r="J558" s="5"/>
      <c r="K558" s="5"/>
      <c r="L558" s="5"/>
      <c r="M558" s="5"/>
      <c r="N558" s="26" t="e">
        <f>#REF!*P484</f>
        <v>#REF!</v>
      </c>
      <c r="O558" s="24" t="e">
        <f>IF(N558&gt;=6,((6-N558)+N558),(N558*1))</f>
        <v>#REF!</v>
      </c>
      <c r="P558" s="107" t="e">
        <f t="shared" si="34"/>
        <v>#REF!</v>
      </c>
      <c r="Q558" s="13" t="s">
        <v>242</v>
      </c>
    </row>
    <row r="559" spans="1:17" s="9" customFormat="1" ht="30" x14ac:dyDescent="0.25">
      <c r="A559" s="5">
        <v>77</v>
      </c>
      <c r="B559" s="6">
        <v>654321</v>
      </c>
      <c r="C559" s="30" t="s">
        <v>55</v>
      </c>
      <c r="D559" s="7" t="s">
        <v>56</v>
      </c>
      <c r="E559" s="7" t="s">
        <v>57</v>
      </c>
      <c r="F559" s="8" t="s">
        <v>405</v>
      </c>
      <c r="G559" s="39" t="s">
        <v>515</v>
      </c>
      <c r="H559" s="5"/>
      <c r="I559" s="5"/>
      <c r="J559" s="5"/>
      <c r="K559" s="5"/>
      <c r="L559" s="5"/>
      <c r="M559" s="5"/>
      <c r="N559" s="20" t="e">
        <f>#REF!</f>
        <v>#REF!</v>
      </c>
      <c r="O559" s="24" t="e">
        <f>N559</f>
        <v>#REF!</v>
      </c>
      <c r="P559" s="107" t="e">
        <f t="shared" si="34"/>
        <v>#REF!</v>
      </c>
      <c r="Q559" s="13" t="s">
        <v>203</v>
      </c>
    </row>
    <row r="560" spans="1:17" s="9" customFormat="1" ht="30" x14ac:dyDescent="0.25">
      <c r="A560" s="5">
        <v>78</v>
      </c>
      <c r="B560" s="6">
        <v>654321</v>
      </c>
      <c r="C560" s="30" t="s">
        <v>55</v>
      </c>
      <c r="D560" s="7" t="s">
        <v>56</v>
      </c>
      <c r="E560" s="7" t="s">
        <v>57</v>
      </c>
      <c r="F560" s="8" t="s">
        <v>456</v>
      </c>
      <c r="G560" s="39" t="s">
        <v>515</v>
      </c>
      <c r="H560" s="5"/>
      <c r="I560" s="5"/>
      <c r="J560" s="5"/>
      <c r="K560" s="5"/>
      <c r="L560" s="5"/>
      <c r="M560" s="5"/>
      <c r="N560" s="26" t="e">
        <f>#REF!*P484</f>
        <v>#REF!</v>
      </c>
      <c r="O560" s="24" t="e">
        <f>IF(N560&gt;=5,((5-N560)+N560),(N560*1))</f>
        <v>#REF!</v>
      </c>
      <c r="P560" s="107" t="e">
        <f t="shared" si="34"/>
        <v>#REF!</v>
      </c>
      <c r="Q560" s="13" t="s">
        <v>242</v>
      </c>
    </row>
    <row r="561" spans="1:17" s="9" customFormat="1" ht="30" x14ac:dyDescent="0.25">
      <c r="A561" s="5">
        <v>79</v>
      </c>
      <c r="B561" s="6">
        <v>654321</v>
      </c>
      <c r="C561" s="30" t="s">
        <v>55</v>
      </c>
      <c r="D561" s="7" t="s">
        <v>56</v>
      </c>
      <c r="E561" s="7" t="s">
        <v>57</v>
      </c>
      <c r="F561" s="35" t="s">
        <v>407</v>
      </c>
      <c r="G561" s="39" t="s">
        <v>515</v>
      </c>
      <c r="H561" s="5"/>
      <c r="I561" s="5"/>
      <c r="J561" s="5"/>
      <c r="K561" s="5"/>
      <c r="L561" s="5"/>
      <c r="M561" s="5"/>
      <c r="N561" s="26" t="e">
        <f>N560</f>
        <v>#REF!</v>
      </c>
      <c r="O561" s="24" t="e">
        <f>O560</f>
        <v>#REF!</v>
      </c>
      <c r="P561" s="107" t="e">
        <f t="shared" si="34"/>
        <v>#REF!</v>
      </c>
      <c r="Q561" s="13" t="s">
        <v>242</v>
      </c>
    </row>
    <row r="562" spans="1:17" s="9" customFormat="1" ht="30" x14ac:dyDescent="0.25">
      <c r="A562" s="5">
        <v>80</v>
      </c>
      <c r="B562" s="6">
        <v>654321</v>
      </c>
      <c r="C562" s="30" t="s">
        <v>55</v>
      </c>
      <c r="D562" s="7" t="s">
        <v>58</v>
      </c>
      <c r="E562" s="7" t="s">
        <v>59</v>
      </c>
      <c r="F562" s="8" t="s">
        <v>457</v>
      </c>
      <c r="G562" s="39" t="s">
        <v>515</v>
      </c>
      <c r="H562" s="5"/>
      <c r="I562" s="5"/>
      <c r="J562" s="5"/>
      <c r="K562" s="5"/>
      <c r="L562" s="5"/>
      <c r="M562" s="5"/>
      <c r="N562" s="20">
        <v>0</v>
      </c>
      <c r="O562" s="24" t="e">
        <f>IF(#REF!="Cálido",(#REF!+2),0)</f>
        <v>#REF!</v>
      </c>
      <c r="P562" s="107" t="e">
        <f t="shared" si="34"/>
        <v>#REF!</v>
      </c>
      <c r="Q562" s="13" t="s">
        <v>243</v>
      </c>
    </row>
    <row r="563" spans="1:17" s="9" customFormat="1" ht="30" x14ac:dyDescent="0.25">
      <c r="A563" s="5">
        <v>81</v>
      </c>
      <c r="B563" s="6">
        <v>654321</v>
      </c>
      <c r="C563" s="30" t="s">
        <v>55</v>
      </c>
      <c r="D563" s="7" t="s">
        <v>60</v>
      </c>
      <c r="E563" s="7" t="s">
        <v>17</v>
      </c>
      <c r="F563" s="8" t="s">
        <v>353</v>
      </c>
      <c r="G563" s="39" t="s">
        <v>515</v>
      </c>
      <c r="H563" s="5"/>
      <c r="I563" s="5"/>
      <c r="J563" s="5"/>
      <c r="K563" s="5"/>
      <c r="L563" s="5"/>
      <c r="M563" s="5"/>
      <c r="N563" s="20">
        <v>1</v>
      </c>
      <c r="O563" s="24">
        <f>N563</f>
        <v>1</v>
      </c>
      <c r="P563" s="107">
        <f t="shared" si="34"/>
        <v>1</v>
      </c>
      <c r="Q563" s="13" t="s">
        <v>231</v>
      </c>
    </row>
    <row r="564" spans="1:17" s="9" customFormat="1" ht="30" x14ac:dyDescent="0.25">
      <c r="A564" s="5">
        <v>82</v>
      </c>
      <c r="B564" s="6">
        <v>654321</v>
      </c>
      <c r="C564" s="30" t="s">
        <v>61</v>
      </c>
      <c r="D564" s="11" t="s">
        <v>62</v>
      </c>
      <c r="E564" s="7" t="s">
        <v>62</v>
      </c>
      <c r="F564" s="33" t="s">
        <v>354</v>
      </c>
      <c r="G564" s="39" t="s">
        <v>515</v>
      </c>
      <c r="H564" s="5"/>
      <c r="I564" s="5"/>
      <c r="J564" s="5"/>
      <c r="K564" s="5"/>
      <c r="L564" s="5"/>
      <c r="M564" s="5"/>
      <c r="N564" s="26" t="e">
        <f>$H$3*0.7</f>
        <v>#REF!</v>
      </c>
      <c r="O564" s="24" t="e">
        <f>N564</f>
        <v>#REF!</v>
      </c>
      <c r="P564" s="107" t="e">
        <f t="shared" si="34"/>
        <v>#REF!</v>
      </c>
      <c r="Q564" s="13" t="s">
        <v>244</v>
      </c>
    </row>
    <row r="565" spans="1:17" s="9" customFormat="1" ht="30" x14ac:dyDescent="0.25">
      <c r="A565" s="5">
        <v>83</v>
      </c>
      <c r="B565" s="6">
        <v>654321</v>
      </c>
      <c r="C565" s="30" t="s">
        <v>61</v>
      </c>
      <c r="D565" s="11" t="s">
        <v>62</v>
      </c>
      <c r="E565" s="7" t="s">
        <v>62</v>
      </c>
      <c r="F565" s="33" t="s">
        <v>410</v>
      </c>
      <c r="G565" s="39" t="s">
        <v>515</v>
      </c>
      <c r="H565" s="5"/>
      <c r="I565" s="5"/>
      <c r="J565" s="5"/>
      <c r="K565" s="5"/>
      <c r="L565" s="5"/>
      <c r="M565" s="5"/>
      <c r="N565" s="26" t="e">
        <f>$H$3*0.7</f>
        <v>#REF!</v>
      </c>
      <c r="O565" s="24" t="e">
        <f>N565</f>
        <v>#REF!</v>
      </c>
      <c r="P565" s="107" t="e">
        <f t="shared" si="34"/>
        <v>#REF!</v>
      </c>
      <c r="Q565" s="13" t="s">
        <v>244</v>
      </c>
    </row>
    <row r="566" spans="1:17" s="9" customFormat="1" ht="30" x14ac:dyDescent="0.25">
      <c r="A566" s="5">
        <v>84</v>
      </c>
      <c r="B566" s="6">
        <v>654321</v>
      </c>
      <c r="C566" s="30" t="s">
        <v>61</v>
      </c>
      <c r="D566" s="11" t="s">
        <v>62</v>
      </c>
      <c r="E566" s="7" t="s">
        <v>62</v>
      </c>
      <c r="F566" s="8" t="s">
        <v>355</v>
      </c>
      <c r="G566" s="39" t="s">
        <v>515</v>
      </c>
      <c r="H566" s="5"/>
      <c r="I566" s="5"/>
      <c r="J566" s="5"/>
      <c r="K566" s="5"/>
      <c r="L566" s="5"/>
      <c r="M566" s="5"/>
      <c r="N566" s="20">
        <v>3</v>
      </c>
      <c r="O566" s="24" t="e">
        <f>IF((#REF!="CUMPLE"),FORMULACION!N566*1,FORMULACION!N566*0)</f>
        <v>#REF!</v>
      </c>
      <c r="P566" s="107" t="e">
        <f t="shared" si="34"/>
        <v>#REF!</v>
      </c>
      <c r="Q566" s="13" t="s">
        <v>247</v>
      </c>
    </row>
    <row r="567" spans="1:17" s="9" customFormat="1" ht="30" x14ac:dyDescent="0.25">
      <c r="A567" s="5">
        <v>85</v>
      </c>
      <c r="B567" s="6">
        <v>654321</v>
      </c>
      <c r="C567" s="30" t="s">
        <v>61</v>
      </c>
      <c r="D567" s="11" t="s">
        <v>63</v>
      </c>
      <c r="E567" s="7" t="s">
        <v>64</v>
      </c>
      <c r="F567" s="8" t="s">
        <v>356</v>
      </c>
      <c r="G567" s="39" t="s">
        <v>515</v>
      </c>
      <c r="H567" s="5"/>
      <c r="I567" s="5"/>
      <c r="J567" s="5"/>
      <c r="K567" s="5"/>
      <c r="L567" s="5"/>
      <c r="M567" s="5"/>
      <c r="N567" s="20" t="e">
        <f>5*#REF!</f>
        <v>#REF!</v>
      </c>
      <c r="O567" s="24" t="e">
        <f>N567</f>
        <v>#REF!</v>
      </c>
      <c r="P567" s="107" t="e">
        <f t="shared" si="34"/>
        <v>#REF!</v>
      </c>
      <c r="Q567" s="13" t="s">
        <v>249</v>
      </c>
    </row>
    <row r="568" spans="1:17" s="9" customFormat="1" ht="30" x14ac:dyDescent="0.25">
      <c r="A568" s="5">
        <v>86</v>
      </c>
      <c r="B568" s="6">
        <v>654321</v>
      </c>
      <c r="C568" s="30" t="s">
        <v>61</v>
      </c>
      <c r="D568" s="11" t="s">
        <v>65</v>
      </c>
      <c r="E568" s="7" t="s">
        <v>66</v>
      </c>
      <c r="F568" s="33" t="s">
        <v>384</v>
      </c>
      <c r="G568" s="39" t="s">
        <v>515</v>
      </c>
      <c r="H568" s="5"/>
      <c r="I568" s="5"/>
      <c r="J568" s="5"/>
      <c r="K568" s="5"/>
      <c r="L568" s="5"/>
      <c r="M568" s="5"/>
      <c r="N568" s="20">
        <v>0</v>
      </c>
      <c r="O568" s="24">
        <v>0</v>
      </c>
      <c r="P568" s="107">
        <v>0</v>
      </c>
      <c r="Q568" s="13" t="s">
        <v>385</v>
      </c>
    </row>
    <row r="569" spans="1:17" s="9" customFormat="1" ht="30" x14ac:dyDescent="0.25">
      <c r="A569" s="5">
        <v>87</v>
      </c>
      <c r="B569" s="6">
        <v>654321</v>
      </c>
      <c r="C569" s="30" t="s">
        <v>61</v>
      </c>
      <c r="D569" s="11" t="s">
        <v>65</v>
      </c>
      <c r="E569" s="7" t="s">
        <v>66</v>
      </c>
      <c r="F569" s="33" t="s">
        <v>458</v>
      </c>
      <c r="G569" s="39" t="s">
        <v>515</v>
      </c>
      <c r="H569" s="5"/>
      <c r="I569" s="5"/>
      <c r="J569" s="5"/>
      <c r="K569" s="5"/>
      <c r="L569" s="5"/>
      <c r="M569" s="5"/>
      <c r="N569" s="20">
        <v>0</v>
      </c>
      <c r="O569" s="24">
        <v>0</v>
      </c>
      <c r="P569" s="107">
        <f t="shared" ref="P569:P600" si="36">ROUND(O569,0)</f>
        <v>0</v>
      </c>
      <c r="Q569" s="13" t="s">
        <v>386</v>
      </c>
    </row>
    <row r="570" spans="1:17" s="9" customFormat="1" ht="30" x14ac:dyDescent="0.25">
      <c r="A570" s="5">
        <v>88</v>
      </c>
      <c r="B570" s="6">
        <v>654321</v>
      </c>
      <c r="C570" s="30" t="s">
        <v>61</v>
      </c>
      <c r="D570" s="11" t="s">
        <v>65</v>
      </c>
      <c r="E570" s="7" t="s">
        <v>67</v>
      </c>
      <c r="F570" s="33" t="s">
        <v>68</v>
      </c>
      <c r="G570" s="39" t="s">
        <v>515</v>
      </c>
      <c r="H570" s="5"/>
      <c r="I570" s="5"/>
      <c r="J570" s="5"/>
      <c r="K570" s="5"/>
      <c r="L570" s="5"/>
      <c r="M570" s="5"/>
      <c r="N570" s="20">
        <f>$O$83</f>
        <v>0</v>
      </c>
      <c r="O570" s="24">
        <f>N570+10</f>
        <v>10</v>
      </c>
      <c r="P570" s="107">
        <f t="shared" si="36"/>
        <v>10</v>
      </c>
      <c r="Q570" s="13" t="s">
        <v>250</v>
      </c>
    </row>
    <row r="571" spans="1:17" s="9" customFormat="1" ht="45" x14ac:dyDescent="0.25">
      <c r="A571" s="5">
        <v>89</v>
      </c>
      <c r="B571" s="6">
        <v>654321</v>
      </c>
      <c r="C571" s="30" t="s">
        <v>61</v>
      </c>
      <c r="D571" s="11" t="s">
        <v>65</v>
      </c>
      <c r="E571" s="7" t="s">
        <v>67</v>
      </c>
      <c r="F571" s="33" t="s">
        <v>245</v>
      </c>
      <c r="G571" s="39" t="s">
        <v>515</v>
      </c>
      <c r="H571" s="5"/>
      <c r="I571" s="5"/>
      <c r="J571" s="5"/>
      <c r="K571" s="5"/>
      <c r="L571" s="5"/>
      <c r="M571" s="5"/>
      <c r="N571" s="20" t="e">
        <f>$N$91</f>
        <v>#REF!</v>
      </c>
      <c r="O571" s="24" t="e">
        <f>N571+10</f>
        <v>#REF!</v>
      </c>
      <c r="P571" s="107" t="e">
        <f t="shared" si="36"/>
        <v>#REF!</v>
      </c>
      <c r="Q571" s="13" t="s">
        <v>251</v>
      </c>
    </row>
    <row r="572" spans="1:17" s="9" customFormat="1" ht="30" x14ac:dyDescent="0.25">
      <c r="A572" s="5">
        <v>90</v>
      </c>
      <c r="B572" s="6">
        <v>654321</v>
      </c>
      <c r="C572" s="30" t="s">
        <v>61</v>
      </c>
      <c r="D572" s="11" t="s">
        <v>65</v>
      </c>
      <c r="E572" s="7" t="s">
        <v>69</v>
      </c>
      <c r="F572" s="33" t="s">
        <v>70</v>
      </c>
      <c r="G572" s="39" t="s">
        <v>515</v>
      </c>
      <c r="H572" s="5"/>
      <c r="I572" s="5"/>
      <c r="J572" s="5"/>
      <c r="K572" s="5"/>
      <c r="L572" s="5"/>
      <c r="M572" s="5"/>
      <c r="N572" s="20" t="e">
        <f>N564</f>
        <v>#REF!</v>
      </c>
      <c r="O572" s="24" t="e">
        <f>N572</f>
        <v>#REF!</v>
      </c>
      <c r="P572" s="107" t="e">
        <f t="shared" si="36"/>
        <v>#REF!</v>
      </c>
      <c r="Q572" s="13" t="s">
        <v>244</v>
      </c>
    </row>
    <row r="573" spans="1:17" s="9" customFormat="1" ht="30" x14ac:dyDescent="0.25">
      <c r="A573" s="5">
        <v>91</v>
      </c>
      <c r="B573" s="6">
        <v>654321</v>
      </c>
      <c r="C573" s="30" t="s">
        <v>61</v>
      </c>
      <c r="D573" s="30" t="s">
        <v>61</v>
      </c>
      <c r="E573" s="7" t="s">
        <v>71</v>
      </c>
      <c r="F573" s="8" t="s">
        <v>72</v>
      </c>
      <c r="G573" s="39" t="s">
        <v>515</v>
      </c>
      <c r="H573" s="5"/>
      <c r="I573" s="5"/>
      <c r="J573" s="5"/>
      <c r="K573" s="5"/>
      <c r="L573" s="5"/>
      <c r="M573" s="5"/>
      <c r="N573" s="20">
        <f>P484*0.05</f>
        <v>0</v>
      </c>
      <c r="O573" s="24">
        <f>N573</f>
        <v>0</v>
      </c>
      <c r="P573" s="107">
        <f t="shared" si="36"/>
        <v>0</v>
      </c>
      <c r="Q573" s="13" t="s">
        <v>261</v>
      </c>
    </row>
    <row r="574" spans="1:17" s="9" customFormat="1" ht="30" x14ac:dyDescent="0.25">
      <c r="A574" s="5">
        <v>92</v>
      </c>
      <c r="B574" s="6">
        <v>654321</v>
      </c>
      <c r="C574" s="30" t="s">
        <v>61</v>
      </c>
      <c r="D574" s="30" t="s">
        <v>61</v>
      </c>
      <c r="E574" s="7" t="s">
        <v>71</v>
      </c>
      <c r="F574" s="8" t="s">
        <v>73</v>
      </c>
      <c r="G574" s="39" t="s">
        <v>515</v>
      </c>
      <c r="H574" s="5"/>
      <c r="I574" s="5"/>
      <c r="J574" s="5"/>
      <c r="K574" s="5"/>
      <c r="L574" s="5"/>
      <c r="M574" s="5"/>
      <c r="N574" s="20">
        <v>3</v>
      </c>
      <c r="O574" s="24" t="e">
        <f>IF((#REF!="CUMPLE"),FORMULACION!N574*1,FORMULACION!N574*0)</f>
        <v>#REF!</v>
      </c>
      <c r="P574" s="107" t="e">
        <f t="shared" si="36"/>
        <v>#REF!</v>
      </c>
      <c r="Q574" s="13" t="s">
        <v>248</v>
      </c>
    </row>
    <row r="575" spans="1:17" s="9" customFormat="1" ht="30" x14ac:dyDescent="0.25">
      <c r="A575" s="5">
        <v>93</v>
      </c>
      <c r="B575" s="6">
        <v>654321</v>
      </c>
      <c r="C575" s="30" t="s">
        <v>74</v>
      </c>
      <c r="D575" s="11" t="s">
        <v>75</v>
      </c>
      <c r="E575" s="7" t="s">
        <v>76</v>
      </c>
      <c r="F575" s="8" t="s">
        <v>77</v>
      </c>
      <c r="G575" s="39" t="s">
        <v>515</v>
      </c>
      <c r="H575" s="5"/>
      <c r="I575" s="5"/>
      <c r="J575" s="5"/>
      <c r="K575" s="5"/>
      <c r="L575" s="5"/>
      <c r="M575" s="5"/>
      <c r="N575" s="20" t="e">
        <f>#REF!</f>
        <v>#REF!</v>
      </c>
      <c r="O575" s="24" t="e">
        <f t="shared" ref="O575:O584" si="37">N575</f>
        <v>#REF!</v>
      </c>
      <c r="P575" s="107" t="e">
        <f t="shared" si="36"/>
        <v>#REF!</v>
      </c>
      <c r="Q575" s="13" t="s">
        <v>203</v>
      </c>
    </row>
    <row r="576" spans="1:17" s="9" customFormat="1" ht="30" x14ac:dyDescent="0.25">
      <c r="A576" s="5">
        <v>94</v>
      </c>
      <c r="B576" s="6">
        <v>654321</v>
      </c>
      <c r="C576" s="30" t="s">
        <v>74</v>
      </c>
      <c r="D576" s="11" t="s">
        <v>75</v>
      </c>
      <c r="E576" s="7" t="s">
        <v>76</v>
      </c>
      <c r="F576" s="33" t="s">
        <v>78</v>
      </c>
      <c r="G576" s="39" t="s">
        <v>515</v>
      </c>
      <c r="H576" s="5"/>
      <c r="I576" s="5"/>
      <c r="J576" s="5"/>
      <c r="K576" s="5"/>
      <c r="L576" s="5"/>
      <c r="M576" s="5"/>
      <c r="N576" s="20" t="e">
        <f>N564</f>
        <v>#REF!</v>
      </c>
      <c r="O576" s="24" t="e">
        <f t="shared" si="37"/>
        <v>#REF!</v>
      </c>
      <c r="P576" s="107" t="e">
        <f t="shared" si="36"/>
        <v>#REF!</v>
      </c>
      <c r="Q576" s="13" t="s">
        <v>244</v>
      </c>
    </row>
    <row r="577" spans="1:17" s="9" customFormat="1" ht="30" x14ac:dyDescent="0.25">
      <c r="A577" s="5">
        <v>95</v>
      </c>
      <c r="B577" s="6">
        <v>654321</v>
      </c>
      <c r="C577" s="30" t="s">
        <v>74</v>
      </c>
      <c r="D577" s="11" t="s">
        <v>75</v>
      </c>
      <c r="E577" s="7" t="s">
        <v>76</v>
      </c>
      <c r="F577" s="8" t="s">
        <v>79</v>
      </c>
      <c r="G577" s="39" t="s">
        <v>515</v>
      </c>
      <c r="H577" s="5"/>
      <c r="I577" s="5"/>
      <c r="J577" s="5"/>
      <c r="K577" s="5"/>
      <c r="L577" s="5"/>
      <c r="M577" s="5"/>
      <c r="N577" s="20" t="e">
        <f>#REF!*0.4</f>
        <v>#REF!</v>
      </c>
      <c r="O577" s="24" t="e">
        <f t="shared" si="37"/>
        <v>#REF!</v>
      </c>
      <c r="P577" s="107" t="e">
        <f t="shared" si="36"/>
        <v>#REF!</v>
      </c>
      <c r="Q577" s="13" t="s">
        <v>254</v>
      </c>
    </row>
    <row r="578" spans="1:17" s="9" customFormat="1" ht="30" x14ac:dyDescent="0.25">
      <c r="A578" s="5">
        <v>96</v>
      </c>
      <c r="B578" s="6">
        <v>654321</v>
      </c>
      <c r="C578" s="30" t="s">
        <v>74</v>
      </c>
      <c r="D578" s="11" t="s">
        <v>75</v>
      </c>
      <c r="E578" s="7" t="s">
        <v>80</v>
      </c>
      <c r="F578" s="33" t="s">
        <v>81</v>
      </c>
      <c r="G578" s="39" t="s">
        <v>515</v>
      </c>
      <c r="H578" s="5"/>
      <c r="I578" s="5"/>
      <c r="J578" s="5"/>
      <c r="K578" s="5"/>
      <c r="L578" s="5"/>
      <c r="M578" s="5"/>
      <c r="N578" s="20" t="e">
        <f>#REF!</f>
        <v>#REF!</v>
      </c>
      <c r="O578" s="24" t="e">
        <f t="shared" si="37"/>
        <v>#REF!</v>
      </c>
      <c r="P578" s="107" t="e">
        <f t="shared" si="36"/>
        <v>#REF!</v>
      </c>
      <c r="Q578" s="13" t="s">
        <v>246</v>
      </c>
    </row>
    <row r="579" spans="1:17" s="9" customFormat="1" ht="30" x14ac:dyDescent="0.25">
      <c r="A579" s="5">
        <v>97</v>
      </c>
      <c r="B579" s="6">
        <v>654321</v>
      </c>
      <c r="C579" s="30" t="s">
        <v>74</v>
      </c>
      <c r="D579" s="11" t="s">
        <v>75</v>
      </c>
      <c r="E579" s="7" t="s">
        <v>80</v>
      </c>
      <c r="F579" s="8" t="s">
        <v>357</v>
      </c>
      <c r="G579" s="39" t="s">
        <v>515</v>
      </c>
      <c r="H579" s="5"/>
      <c r="I579" s="5"/>
      <c r="J579" s="5"/>
      <c r="K579" s="5"/>
      <c r="L579" s="5"/>
      <c r="M579" s="5"/>
      <c r="N579" s="20" t="e">
        <f>#REF!*4</f>
        <v>#REF!</v>
      </c>
      <c r="O579" s="24" t="e">
        <f t="shared" si="37"/>
        <v>#REF!</v>
      </c>
      <c r="P579" s="107" t="e">
        <f t="shared" si="36"/>
        <v>#REF!</v>
      </c>
      <c r="Q579" s="13" t="s">
        <v>256</v>
      </c>
    </row>
    <row r="580" spans="1:17" s="9" customFormat="1" ht="30" x14ac:dyDescent="0.25">
      <c r="A580" s="5">
        <v>98</v>
      </c>
      <c r="B580" s="6">
        <v>654321</v>
      </c>
      <c r="C580" s="30" t="s">
        <v>61</v>
      </c>
      <c r="D580" s="11" t="s">
        <v>75</v>
      </c>
      <c r="E580" s="11" t="s">
        <v>75</v>
      </c>
      <c r="F580" s="33" t="s">
        <v>358</v>
      </c>
      <c r="G580" s="39" t="s">
        <v>515</v>
      </c>
      <c r="H580" s="5"/>
      <c r="I580" s="5"/>
      <c r="J580" s="5"/>
      <c r="K580" s="5"/>
      <c r="L580" s="5"/>
      <c r="M580" s="5"/>
      <c r="N580" s="20">
        <f>N569</f>
        <v>0</v>
      </c>
      <c r="O580" s="24">
        <f t="shared" si="37"/>
        <v>0</v>
      </c>
      <c r="P580" s="107">
        <f t="shared" si="36"/>
        <v>0</v>
      </c>
      <c r="Q580" s="13" t="s">
        <v>255</v>
      </c>
    </row>
    <row r="581" spans="1:17" s="9" customFormat="1" ht="30" x14ac:dyDescent="0.25">
      <c r="A581" s="5">
        <v>99</v>
      </c>
      <c r="B581" s="6">
        <v>654321</v>
      </c>
      <c r="C581" s="30" t="s">
        <v>74</v>
      </c>
      <c r="D581" s="11" t="s">
        <v>75</v>
      </c>
      <c r="E581" s="7" t="s">
        <v>18</v>
      </c>
      <c r="F581" s="8" t="s">
        <v>359</v>
      </c>
      <c r="G581" s="39" t="s">
        <v>515</v>
      </c>
      <c r="H581" s="5"/>
      <c r="I581" s="5"/>
      <c r="J581" s="5"/>
      <c r="K581" s="5"/>
      <c r="L581" s="5"/>
      <c r="M581" s="5"/>
      <c r="N581" s="20" t="e">
        <f>#REF!+3</f>
        <v>#REF!</v>
      </c>
      <c r="O581" s="24" t="e">
        <f t="shared" si="37"/>
        <v>#REF!</v>
      </c>
      <c r="P581" s="107" t="e">
        <f t="shared" si="36"/>
        <v>#REF!</v>
      </c>
      <c r="Q581" s="13" t="s">
        <v>257</v>
      </c>
    </row>
    <row r="582" spans="1:17" s="9" customFormat="1" ht="30" x14ac:dyDescent="0.25">
      <c r="A582" s="5">
        <v>100</v>
      </c>
      <c r="B582" s="6">
        <v>654321</v>
      </c>
      <c r="C582" s="30" t="s">
        <v>74</v>
      </c>
      <c r="D582" s="11" t="s">
        <v>75</v>
      </c>
      <c r="E582" s="7" t="s">
        <v>76</v>
      </c>
      <c r="F582" s="8" t="s">
        <v>360</v>
      </c>
      <c r="G582" s="39" t="s">
        <v>515</v>
      </c>
      <c r="H582" s="5"/>
      <c r="I582" s="5"/>
      <c r="J582" s="5"/>
      <c r="K582" s="5"/>
      <c r="L582" s="5"/>
      <c r="M582" s="5"/>
      <c r="N582" s="20" t="e">
        <f>SUM(#REF!)</f>
        <v>#REF!</v>
      </c>
      <c r="O582" s="24" t="e">
        <f t="shared" si="37"/>
        <v>#REF!</v>
      </c>
      <c r="P582" s="107" t="e">
        <f t="shared" si="36"/>
        <v>#REF!</v>
      </c>
      <c r="Q582" s="13" t="s">
        <v>258</v>
      </c>
    </row>
    <row r="583" spans="1:17" s="9" customFormat="1" ht="30" x14ac:dyDescent="0.25">
      <c r="A583" s="5">
        <v>101</v>
      </c>
      <c r="B583" s="6">
        <v>654321</v>
      </c>
      <c r="C583" s="30" t="s">
        <v>74</v>
      </c>
      <c r="D583" s="11" t="s">
        <v>75</v>
      </c>
      <c r="E583" s="7" t="s">
        <v>18</v>
      </c>
      <c r="F583" s="8" t="s">
        <v>82</v>
      </c>
      <c r="G583" s="39" t="s">
        <v>515</v>
      </c>
      <c r="H583" s="5"/>
      <c r="I583" s="5"/>
      <c r="J583" s="5"/>
      <c r="K583" s="5"/>
      <c r="L583" s="5"/>
      <c r="M583" s="5"/>
      <c r="N583" s="20" t="e">
        <f>(SUM(#REF!))*0.5</f>
        <v>#REF!</v>
      </c>
      <c r="O583" s="24" t="e">
        <f t="shared" si="37"/>
        <v>#REF!</v>
      </c>
      <c r="P583" s="107" t="e">
        <f t="shared" si="36"/>
        <v>#REF!</v>
      </c>
      <c r="Q583" s="13" t="s">
        <v>259</v>
      </c>
    </row>
    <row r="584" spans="1:17" s="9" customFormat="1" ht="30" x14ac:dyDescent="0.25">
      <c r="A584" s="5">
        <v>102</v>
      </c>
      <c r="B584" s="6">
        <v>654321</v>
      </c>
      <c r="C584" s="30" t="s">
        <v>74</v>
      </c>
      <c r="D584" s="11" t="s">
        <v>75</v>
      </c>
      <c r="E584" s="7" t="s">
        <v>80</v>
      </c>
      <c r="F584" s="8" t="s">
        <v>83</v>
      </c>
      <c r="G584" s="39" t="s">
        <v>515</v>
      </c>
      <c r="H584" s="5"/>
      <c r="I584" s="5"/>
      <c r="J584" s="5"/>
      <c r="K584" s="5"/>
      <c r="L584" s="5"/>
      <c r="M584" s="5"/>
      <c r="N584" s="20" t="e">
        <f>#REF!</f>
        <v>#REF!</v>
      </c>
      <c r="O584" s="24" t="e">
        <f t="shared" si="37"/>
        <v>#REF!</v>
      </c>
      <c r="P584" s="107" t="e">
        <f t="shared" si="36"/>
        <v>#REF!</v>
      </c>
      <c r="Q584" s="13" t="s">
        <v>260</v>
      </c>
    </row>
    <row r="585" spans="1:17" s="9" customFormat="1" ht="30" x14ac:dyDescent="0.25">
      <c r="A585" s="5">
        <v>103</v>
      </c>
      <c r="B585" s="6">
        <v>654321</v>
      </c>
      <c r="C585" s="30" t="s">
        <v>74</v>
      </c>
      <c r="D585" s="11" t="s">
        <v>84</v>
      </c>
      <c r="E585" s="7" t="s">
        <v>85</v>
      </c>
      <c r="F585" s="8" t="s">
        <v>86</v>
      </c>
      <c r="G585" s="39" t="s">
        <v>515</v>
      </c>
      <c r="H585" s="5"/>
      <c r="I585" s="5"/>
      <c r="J585" s="5"/>
      <c r="K585" s="5"/>
      <c r="L585" s="5"/>
      <c r="M585" s="5"/>
      <c r="N585" s="20" t="e">
        <f>#REF!*P484</f>
        <v>#REF!</v>
      </c>
      <c r="O585" s="24" t="e">
        <f>IF(N585&gt;=6,((6-N585)+N585),(N585*1))</f>
        <v>#REF!</v>
      </c>
      <c r="P585" s="107" t="e">
        <f t="shared" si="36"/>
        <v>#REF!</v>
      </c>
      <c r="Q585" s="13" t="s">
        <v>242</v>
      </c>
    </row>
    <row r="586" spans="1:17" s="9" customFormat="1" ht="30" x14ac:dyDescent="0.25">
      <c r="A586" s="5">
        <v>104</v>
      </c>
      <c r="B586" s="6">
        <v>654321</v>
      </c>
      <c r="C586" s="30" t="s">
        <v>74</v>
      </c>
      <c r="D586" s="11" t="s">
        <v>84</v>
      </c>
      <c r="E586" s="7" t="s">
        <v>85</v>
      </c>
      <c r="F586" s="8" t="s">
        <v>87</v>
      </c>
      <c r="G586" s="39" t="s">
        <v>515</v>
      </c>
      <c r="H586" s="5"/>
      <c r="I586" s="5"/>
      <c r="J586" s="5"/>
      <c r="K586" s="5"/>
      <c r="L586" s="5"/>
      <c r="M586" s="5"/>
      <c r="N586" s="20" t="e">
        <f>#REF!*P484</f>
        <v>#REF!</v>
      </c>
      <c r="O586" s="24" t="e">
        <f>IF(N586&gt;=8,((8-N586)+N586),(N586*1))</f>
        <v>#REF!</v>
      </c>
      <c r="P586" s="107" t="e">
        <f t="shared" si="36"/>
        <v>#REF!</v>
      </c>
      <c r="Q586" s="13" t="s">
        <v>262</v>
      </c>
    </row>
    <row r="587" spans="1:17" s="9" customFormat="1" ht="30" x14ac:dyDescent="0.25">
      <c r="A587" s="5">
        <v>105</v>
      </c>
      <c r="B587" s="6">
        <v>654321</v>
      </c>
      <c r="C587" s="30" t="s">
        <v>74</v>
      </c>
      <c r="D587" s="11" t="s">
        <v>84</v>
      </c>
      <c r="E587" s="7" t="s">
        <v>18</v>
      </c>
      <c r="F587" s="8" t="s">
        <v>412</v>
      </c>
      <c r="G587" s="39" t="s">
        <v>515</v>
      </c>
      <c r="H587" s="5"/>
      <c r="I587" s="5"/>
      <c r="J587" s="5"/>
      <c r="K587" s="5"/>
      <c r="L587" s="5"/>
      <c r="M587" s="5"/>
      <c r="N587" s="20" t="e">
        <f>#REF!*P484</f>
        <v>#REF!</v>
      </c>
      <c r="O587" s="24" t="e">
        <f>IF(N587&gt;=15,((15-N587)+N587),(N587*1))</f>
        <v>#REF!</v>
      </c>
      <c r="P587" s="107" t="e">
        <f t="shared" si="36"/>
        <v>#REF!</v>
      </c>
      <c r="Q587" s="13" t="s">
        <v>263</v>
      </c>
    </row>
    <row r="588" spans="1:17" s="9" customFormat="1" ht="30" x14ac:dyDescent="0.25">
      <c r="A588" s="5">
        <v>106</v>
      </c>
      <c r="B588" s="6">
        <v>654321</v>
      </c>
      <c r="C588" s="30" t="s">
        <v>74</v>
      </c>
      <c r="D588" s="11" t="s">
        <v>84</v>
      </c>
      <c r="E588" s="7" t="s">
        <v>18</v>
      </c>
      <c r="F588" s="8" t="s">
        <v>88</v>
      </c>
      <c r="G588" s="39" t="s">
        <v>515</v>
      </c>
      <c r="H588" s="5"/>
      <c r="I588" s="5"/>
      <c r="J588" s="5"/>
      <c r="K588" s="5"/>
      <c r="L588" s="5"/>
      <c r="M588" s="5"/>
      <c r="N588" s="20" t="e">
        <f>#REF!*P484</f>
        <v>#REF!</v>
      </c>
      <c r="O588" s="24" t="e">
        <f>IF(N588&gt;=5,((5-N588)+N588),(N588*1))</f>
        <v>#REF!</v>
      </c>
      <c r="P588" s="107" t="e">
        <f t="shared" si="36"/>
        <v>#REF!</v>
      </c>
      <c r="Q588" s="13" t="s">
        <v>264</v>
      </c>
    </row>
    <row r="589" spans="1:17" s="9" customFormat="1" ht="30" x14ac:dyDescent="0.25">
      <c r="A589" s="5">
        <v>107</v>
      </c>
      <c r="B589" s="6">
        <v>654321</v>
      </c>
      <c r="C589" s="30" t="s">
        <v>74</v>
      </c>
      <c r="D589" s="11" t="s">
        <v>89</v>
      </c>
      <c r="E589" s="7" t="s">
        <v>80</v>
      </c>
      <c r="F589" s="8" t="s">
        <v>361</v>
      </c>
      <c r="G589" s="39" t="s">
        <v>515</v>
      </c>
      <c r="H589" s="5"/>
      <c r="I589" s="5"/>
      <c r="J589" s="5"/>
      <c r="K589" s="5"/>
      <c r="L589" s="5"/>
      <c r="M589" s="5"/>
      <c r="N589" s="20" t="e">
        <f>#REF!*0.6</f>
        <v>#REF!</v>
      </c>
      <c r="O589" s="24" t="e">
        <f>N589</f>
        <v>#REF!</v>
      </c>
      <c r="P589" s="107" t="e">
        <f t="shared" si="36"/>
        <v>#REF!</v>
      </c>
      <c r="Q589" s="13" t="s">
        <v>265</v>
      </c>
    </row>
    <row r="590" spans="1:17" s="9" customFormat="1" ht="30" x14ac:dyDescent="0.25">
      <c r="A590" s="5">
        <v>108</v>
      </c>
      <c r="B590" s="6">
        <v>654321</v>
      </c>
      <c r="C590" s="30" t="s">
        <v>74</v>
      </c>
      <c r="D590" s="11" t="s">
        <v>89</v>
      </c>
      <c r="E590" s="7" t="s">
        <v>18</v>
      </c>
      <c r="F590" s="8" t="s">
        <v>362</v>
      </c>
      <c r="G590" s="39" t="s">
        <v>515</v>
      </c>
      <c r="H590" s="5"/>
      <c r="I590" s="5"/>
      <c r="J590" s="5"/>
      <c r="K590" s="5"/>
      <c r="L590" s="5"/>
      <c r="M590" s="5"/>
      <c r="N590" s="20" t="e">
        <f>#REF!*P484</f>
        <v>#REF!</v>
      </c>
      <c r="O590" s="24" t="e">
        <f>IF(N590&gt;=6,((6-N590)+N590),(N590*1))</f>
        <v>#REF!</v>
      </c>
      <c r="P590" s="107" t="e">
        <f t="shared" si="36"/>
        <v>#REF!</v>
      </c>
      <c r="Q590" s="13" t="s">
        <v>242</v>
      </c>
    </row>
    <row r="591" spans="1:17" s="9" customFormat="1" ht="30" x14ac:dyDescent="0.25">
      <c r="A591" s="5">
        <v>109</v>
      </c>
      <c r="B591" s="6">
        <v>654321</v>
      </c>
      <c r="C591" s="30" t="s">
        <v>74</v>
      </c>
      <c r="D591" s="11" t="s">
        <v>89</v>
      </c>
      <c r="E591" s="7" t="s">
        <v>18</v>
      </c>
      <c r="F591" s="8" t="s">
        <v>90</v>
      </c>
      <c r="G591" s="39" t="s">
        <v>515</v>
      </c>
      <c r="H591" s="5"/>
      <c r="I591" s="5"/>
      <c r="J591" s="5"/>
      <c r="K591" s="5"/>
      <c r="L591" s="5"/>
      <c r="M591" s="5"/>
      <c r="N591" s="20" t="e">
        <f>(SUM(I484:M484))*#REF!</f>
        <v>#REF!</v>
      </c>
      <c r="O591" s="24" t="e">
        <f t="shared" ref="O591:O598" si="38">N591</f>
        <v>#REF!</v>
      </c>
      <c r="P591" s="107" t="e">
        <f t="shared" si="36"/>
        <v>#REF!</v>
      </c>
      <c r="Q591" s="13" t="s">
        <v>266</v>
      </c>
    </row>
    <row r="592" spans="1:17" s="9" customFormat="1" ht="30" x14ac:dyDescent="0.25">
      <c r="A592" s="5">
        <v>110</v>
      </c>
      <c r="B592" s="6">
        <v>654321</v>
      </c>
      <c r="C592" s="30" t="s">
        <v>74</v>
      </c>
      <c r="D592" s="11" t="s">
        <v>89</v>
      </c>
      <c r="E592" s="7" t="s">
        <v>18</v>
      </c>
      <c r="F592" s="8" t="s">
        <v>363</v>
      </c>
      <c r="G592" s="39" t="s">
        <v>515</v>
      </c>
      <c r="H592" s="5"/>
      <c r="I592" s="5"/>
      <c r="J592" s="5"/>
      <c r="K592" s="5"/>
      <c r="L592" s="5"/>
      <c r="M592" s="5"/>
      <c r="N592" s="20" t="e">
        <f>(SUM(I484:M484))*#REF!</f>
        <v>#REF!</v>
      </c>
      <c r="O592" s="24" t="e">
        <f t="shared" si="38"/>
        <v>#REF!</v>
      </c>
      <c r="P592" s="107" t="e">
        <f t="shared" si="36"/>
        <v>#REF!</v>
      </c>
      <c r="Q592" s="13" t="s">
        <v>267</v>
      </c>
    </row>
    <row r="593" spans="1:17" s="9" customFormat="1" ht="30" x14ac:dyDescent="0.25">
      <c r="A593" s="5">
        <v>111</v>
      </c>
      <c r="B593" s="6">
        <v>654321</v>
      </c>
      <c r="C593" s="30" t="s">
        <v>74</v>
      </c>
      <c r="D593" s="11" t="s">
        <v>91</v>
      </c>
      <c r="E593" s="7" t="s">
        <v>85</v>
      </c>
      <c r="F593" s="8" t="s">
        <v>364</v>
      </c>
      <c r="G593" s="39" t="s">
        <v>515</v>
      </c>
      <c r="H593" s="5"/>
      <c r="I593" s="5"/>
      <c r="J593" s="5"/>
      <c r="K593" s="5"/>
      <c r="L593" s="5"/>
      <c r="M593" s="5"/>
      <c r="N593" s="20">
        <v>1</v>
      </c>
      <c r="O593" s="24">
        <f t="shared" si="38"/>
        <v>1</v>
      </c>
      <c r="P593" s="107">
        <f t="shared" si="36"/>
        <v>1</v>
      </c>
      <c r="Q593" s="13" t="s">
        <v>231</v>
      </c>
    </row>
    <row r="594" spans="1:17" s="9" customFormat="1" ht="30" x14ac:dyDescent="0.25">
      <c r="A594" s="5">
        <v>112</v>
      </c>
      <c r="B594" s="6">
        <v>654321</v>
      </c>
      <c r="C594" s="30" t="s">
        <v>74</v>
      </c>
      <c r="D594" s="11" t="s">
        <v>91</v>
      </c>
      <c r="E594" s="7" t="s">
        <v>18</v>
      </c>
      <c r="F594" s="8" t="s">
        <v>365</v>
      </c>
      <c r="G594" s="39" t="s">
        <v>515</v>
      </c>
      <c r="H594" s="5"/>
      <c r="I594" s="5"/>
      <c r="J594" s="5"/>
      <c r="K594" s="5"/>
      <c r="L594" s="5"/>
      <c r="M594" s="5"/>
      <c r="N594" s="20">
        <v>1</v>
      </c>
      <c r="O594" s="24">
        <f t="shared" si="38"/>
        <v>1</v>
      </c>
      <c r="P594" s="107">
        <f t="shared" si="36"/>
        <v>1</v>
      </c>
      <c r="Q594" s="13" t="s">
        <v>231</v>
      </c>
    </row>
    <row r="595" spans="1:17" s="9" customFormat="1" ht="30" x14ac:dyDescent="0.25">
      <c r="A595" s="5">
        <v>113</v>
      </c>
      <c r="B595" s="6">
        <v>654321</v>
      </c>
      <c r="C595" s="30" t="s">
        <v>74</v>
      </c>
      <c r="D595" s="11" t="s">
        <v>91</v>
      </c>
      <c r="E595" s="7" t="s">
        <v>18</v>
      </c>
      <c r="F595" s="8" t="s">
        <v>366</v>
      </c>
      <c r="G595" s="39" t="s">
        <v>515</v>
      </c>
      <c r="H595" s="5"/>
      <c r="I595" s="5"/>
      <c r="J595" s="5"/>
      <c r="K595" s="5"/>
      <c r="L595" s="5"/>
      <c r="M595" s="5"/>
      <c r="N595" s="20">
        <v>1</v>
      </c>
      <c r="O595" s="24">
        <f t="shared" si="38"/>
        <v>1</v>
      </c>
      <c r="P595" s="107">
        <f t="shared" si="36"/>
        <v>1</v>
      </c>
      <c r="Q595" s="13" t="s">
        <v>231</v>
      </c>
    </row>
    <row r="596" spans="1:17" s="9" customFormat="1" ht="30" x14ac:dyDescent="0.25">
      <c r="A596" s="5">
        <v>114</v>
      </c>
      <c r="B596" s="6">
        <v>654321</v>
      </c>
      <c r="C596" s="30" t="s">
        <v>74</v>
      </c>
      <c r="D596" s="11" t="s">
        <v>92</v>
      </c>
      <c r="E596" s="7" t="s">
        <v>18</v>
      </c>
      <c r="F596" s="8" t="s">
        <v>367</v>
      </c>
      <c r="G596" s="39" t="s">
        <v>515</v>
      </c>
      <c r="H596" s="5"/>
      <c r="I596" s="5"/>
      <c r="J596" s="5"/>
      <c r="K596" s="5"/>
      <c r="L596" s="5"/>
      <c r="M596" s="5"/>
      <c r="N596" s="20">
        <v>3</v>
      </c>
      <c r="O596" s="24">
        <f t="shared" si="38"/>
        <v>3</v>
      </c>
      <c r="P596" s="107">
        <f t="shared" si="36"/>
        <v>3</v>
      </c>
      <c r="Q596" s="13" t="s">
        <v>268</v>
      </c>
    </row>
    <row r="597" spans="1:17" s="9" customFormat="1" ht="30" x14ac:dyDescent="0.25">
      <c r="A597" s="5">
        <v>115</v>
      </c>
      <c r="B597" s="6">
        <v>654321</v>
      </c>
      <c r="C597" s="30" t="s">
        <v>74</v>
      </c>
      <c r="D597" s="11" t="s">
        <v>93</v>
      </c>
      <c r="E597" s="7" t="s">
        <v>18</v>
      </c>
      <c r="F597" s="8" t="s">
        <v>368</v>
      </c>
      <c r="G597" s="39" t="s">
        <v>515</v>
      </c>
      <c r="H597" s="5"/>
      <c r="I597" s="5"/>
      <c r="J597" s="5"/>
      <c r="K597" s="5"/>
      <c r="L597" s="5"/>
      <c r="M597" s="5"/>
      <c r="N597" s="20">
        <f>P484*0.3</f>
        <v>0</v>
      </c>
      <c r="O597" s="24">
        <f t="shared" si="38"/>
        <v>0</v>
      </c>
      <c r="P597" s="107">
        <f t="shared" si="36"/>
        <v>0</v>
      </c>
      <c r="Q597" s="13" t="s">
        <v>271</v>
      </c>
    </row>
    <row r="598" spans="1:17" s="9" customFormat="1" ht="30" x14ac:dyDescent="0.25">
      <c r="A598" s="5">
        <v>116</v>
      </c>
      <c r="B598" s="6">
        <v>654321</v>
      </c>
      <c r="C598" s="30" t="s">
        <v>74</v>
      </c>
      <c r="D598" s="11" t="s">
        <v>92</v>
      </c>
      <c r="E598" s="7" t="s">
        <v>18</v>
      </c>
      <c r="F598" s="8" t="s">
        <v>413</v>
      </c>
      <c r="G598" s="39" t="s">
        <v>515</v>
      </c>
      <c r="H598" s="5"/>
      <c r="I598" s="5"/>
      <c r="J598" s="5"/>
      <c r="K598" s="5"/>
      <c r="L598" s="5"/>
      <c r="M598" s="5"/>
      <c r="N598" s="20">
        <v>3</v>
      </c>
      <c r="O598" s="24">
        <f t="shared" si="38"/>
        <v>3</v>
      </c>
      <c r="P598" s="107">
        <f t="shared" si="36"/>
        <v>3</v>
      </c>
      <c r="Q598" s="13" t="s">
        <v>268</v>
      </c>
    </row>
    <row r="599" spans="1:17" s="9" customFormat="1" ht="30" x14ac:dyDescent="0.25">
      <c r="A599" s="5">
        <v>117</v>
      </c>
      <c r="B599" s="6">
        <v>654321</v>
      </c>
      <c r="C599" s="30" t="s">
        <v>74</v>
      </c>
      <c r="D599" s="11" t="s">
        <v>93</v>
      </c>
      <c r="E599" s="7" t="s">
        <v>85</v>
      </c>
      <c r="F599" s="8" t="s">
        <v>491</v>
      </c>
      <c r="G599" s="39" t="s">
        <v>515</v>
      </c>
      <c r="H599" s="5"/>
      <c r="I599" s="5"/>
      <c r="J599" s="5"/>
      <c r="K599" s="5"/>
      <c r="L599" s="5"/>
      <c r="M599" s="5"/>
      <c r="N599" s="20" t="e">
        <f>#REF!*P484</f>
        <v>#REF!</v>
      </c>
      <c r="O599" s="24" t="e">
        <f>IF(N599&gt;=5,((5-N599)+N599),(N599*1))</f>
        <v>#REF!</v>
      </c>
      <c r="P599" s="107" t="e">
        <f t="shared" si="36"/>
        <v>#REF!</v>
      </c>
      <c r="Q599" s="13" t="s">
        <v>264</v>
      </c>
    </row>
    <row r="600" spans="1:17" s="9" customFormat="1" ht="30" x14ac:dyDescent="0.25">
      <c r="A600" s="5">
        <v>118</v>
      </c>
      <c r="B600" s="6">
        <v>654321</v>
      </c>
      <c r="C600" s="30" t="s">
        <v>74</v>
      </c>
      <c r="D600" s="11" t="s">
        <v>93</v>
      </c>
      <c r="E600" s="7" t="s">
        <v>85</v>
      </c>
      <c r="F600" s="8" t="s">
        <v>369</v>
      </c>
      <c r="G600" s="39" t="s">
        <v>515</v>
      </c>
      <c r="H600" s="5"/>
      <c r="I600" s="5"/>
      <c r="J600" s="5"/>
      <c r="K600" s="5"/>
      <c r="L600" s="5"/>
      <c r="M600" s="5"/>
      <c r="N600" s="20" t="e">
        <f>#REF!*P484</f>
        <v>#REF!</v>
      </c>
      <c r="O600" s="24" t="e">
        <f>IF(N600&gt;=4,((4-N600)+N600),(N600*1))</f>
        <v>#REF!</v>
      </c>
      <c r="P600" s="107" t="e">
        <f t="shared" si="36"/>
        <v>#REF!</v>
      </c>
      <c r="Q600" s="13" t="s">
        <v>272</v>
      </c>
    </row>
    <row r="601" spans="1:17" s="9" customFormat="1" ht="30" x14ac:dyDescent="0.25">
      <c r="A601" s="5">
        <v>119</v>
      </c>
      <c r="B601" s="6">
        <v>654321</v>
      </c>
      <c r="C601" s="30" t="s">
        <v>74</v>
      </c>
      <c r="D601" s="11" t="s">
        <v>93</v>
      </c>
      <c r="E601" s="7" t="s">
        <v>76</v>
      </c>
      <c r="F601" s="8" t="s">
        <v>253</v>
      </c>
      <c r="G601" s="39" t="s">
        <v>515</v>
      </c>
      <c r="H601" s="5"/>
      <c r="I601" s="5"/>
      <c r="J601" s="5"/>
      <c r="K601" s="5"/>
      <c r="L601" s="5"/>
      <c r="M601" s="5"/>
      <c r="N601" s="20">
        <v>2</v>
      </c>
      <c r="O601" s="24">
        <f>N601</f>
        <v>2</v>
      </c>
      <c r="P601" s="107">
        <f t="shared" ref="P601:P632" si="39">ROUND(O601,0)</f>
        <v>2</v>
      </c>
      <c r="Q601" s="13" t="s">
        <v>273</v>
      </c>
    </row>
    <row r="602" spans="1:17" s="9" customFormat="1" ht="30" x14ac:dyDescent="0.25">
      <c r="A602" s="5">
        <v>120</v>
      </c>
      <c r="B602" s="6">
        <v>654321</v>
      </c>
      <c r="C602" s="30" t="s">
        <v>74</v>
      </c>
      <c r="D602" s="11" t="s">
        <v>93</v>
      </c>
      <c r="E602" s="7" t="s">
        <v>80</v>
      </c>
      <c r="F602" s="8" t="s">
        <v>414</v>
      </c>
      <c r="G602" s="39" t="s">
        <v>515</v>
      </c>
      <c r="H602" s="5"/>
      <c r="I602" s="5"/>
      <c r="J602" s="5"/>
      <c r="K602" s="5"/>
      <c r="L602" s="5"/>
      <c r="M602" s="5"/>
      <c r="N602" s="20">
        <v>2</v>
      </c>
      <c r="O602" s="24">
        <f>N602</f>
        <v>2</v>
      </c>
      <c r="P602" s="107">
        <f t="shared" si="39"/>
        <v>2</v>
      </c>
      <c r="Q602" s="13" t="s">
        <v>273</v>
      </c>
    </row>
    <row r="603" spans="1:17" s="9" customFormat="1" ht="30" x14ac:dyDescent="0.25">
      <c r="A603" s="5">
        <v>121</v>
      </c>
      <c r="B603" s="6">
        <v>654321</v>
      </c>
      <c r="C603" s="30" t="s">
        <v>74</v>
      </c>
      <c r="D603" s="11" t="s">
        <v>93</v>
      </c>
      <c r="E603" s="7" t="s">
        <v>80</v>
      </c>
      <c r="F603" s="8" t="s">
        <v>94</v>
      </c>
      <c r="G603" s="39" t="s">
        <v>515</v>
      </c>
      <c r="H603" s="5"/>
      <c r="I603" s="5"/>
      <c r="J603" s="5"/>
      <c r="K603" s="5"/>
      <c r="L603" s="5"/>
      <c r="M603" s="5"/>
      <c r="N603" s="20">
        <v>4</v>
      </c>
      <c r="O603" s="24">
        <f>N603</f>
        <v>4</v>
      </c>
      <c r="P603" s="107">
        <f t="shared" si="39"/>
        <v>4</v>
      </c>
      <c r="Q603" s="13" t="s">
        <v>274</v>
      </c>
    </row>
    <row r="604" spans="1:17" s="9" customFormat="1" ht="30" x14ac:dyDescent="0.25">
      <c r="A604" s="5">
        <v>122</v>
      </c>
      <c r="B604" s="6">
        <v>654321</v>
      </c>
      <c r="C604" s="30" t="s">
        <v>95</v>
      </c>
      <c r="D604" s="11" t="s">
        <v>96</v>
      </c>
      <c r="E604" s="7" t="s">
        <v>97</v>
      </c>
      <c r="F604" s="8" t="s">
        <v>370</v>
      </c>
      <c r="G604" s="39" t="s">
        <v>515</v>
      </c>
      <c r="H604" s="5"/>
      <c r="I604" s="5"/>
      <c r="J604" s="5"/>
      <c r="K604" s="5"/>
      <c r="L604" s="5"/>
      <c r="M604" s="5"/>
      <c r="N604" s="20" t="e">
        <f>#REF!/140</f>
        <v>#REF!</v>
      </c>
      <c r="O604" s="24" t="e">
        <f>N604</f>
        <v>#REF!</v>
      </c>
      <c r="P604" s="107" t="e">
        <f t="shared" si="39"/>
        <v>#REF!</v>
      </c>
      <c r="Q604" s="27" t="s">
        <v>276</v>
      </c>
    </row>
    <row r="605" spans="1:17" s="9" customFormat="1" ht="30" x14ac:dyDescent="0.25">
      <c r="A605" s="5">
        <v>123</v>
      </c>
      <c r="B605" s="6">
        <v>654321</v>
      </c>
      <c r="C605" s="30" t="s">
        <v>95</v>
      </c>
      <c r="D605" s="11" t="s">
        <v>96</v>
      </c>
      <c r="E605" s="7" t="s">
        <v>97</v>
      </c>
      <c r="F605" s="8" t="s">
        <v>371</v>
      </c>
      <c r="G605" s="39" t="s">
        <v>515</v>
      </c>
      <c r="H605" s="5"/>
      <c r="I605" s="5"/>
      <c r="J605" s="5"/>
      <c r="K605" s="5"/>
      <c r="L605" s="5"/>
      <c r="M605" s="5"/>
      <c r="N605" s="20">
        <v>1</v>
      </c>
      <c r="O605" s="24">
        <f>N605</f>
        <v>1</v>
      </c>
      <c r="P605" s="107">
        <f t="shared" si="39"/>
        <v>1</v>
      </c>
      <c r="Q605" s="13" t="s">
        <v>231</v>
      </c>
    </row>
    <row r="606" spans="1:17" s="9" customFormat="1" ht="30" x14ac:dyDescent="0.25">
      <c r="A606" s="5">
        <v>124</v>
      </c>
      <c r="B606" s="6">
        <v>654321</v>
      </c>
      <c r="C606" s="30" t="s">
        <v>95</v>
      </c>
      <c r="D606" s="11" t="s">
        <v>98</v>
      </c>
      <c r="E606" s="7" t="s">
        <v>99</v>
      </c>
      <c r="F606" s="8" t="s">
        <v>279</v>
      </c>
      <c r="G606" s="39" t="s">
        <v>515</v>
      </c>
      <c r="H606" s="5"/>
      <c r="I606" s="5"/>
      <c r="J606" s="5"/>
      <c r="K606" s="5"/>
      <c r="L606" s="5"/>
      <c r="M606" s="5"/>
      <c r="N606" s="20">
        <v>1</v>
      </c>
      <c r="O606" s="24">
        <f>IF(P484&lt;160,N606*1,N606*0)</f>
        <v>1</v>
      </c>
      <c r="P606" s="107">
        <f t="shared" si="39"/>
        <v>1</v>
      </c>
      <c r="Q606" s="13" t="s">
        <v>277</v>
      </c>
    </row>
    <row r="607" spans="1:17" s="9" customFormat="1" ht="30" x14ac:dyDescent="0.25">
      <c r="A607" s="5">
        <v>125</v>
      </c>
      <c r="B607" s="6">
        <v>654321</v>
      </c>
      <c r="C607" s="30" t="s">
        <v>95</v>
      </c>
      <c r="D607" s="11" t="s">
        <v>98</v>
      </c>
      <c r="E607" s="7" t="s">
        <v>99</v>
      </c>
      <c r="F607" s="8" t="s">
        <v>280</v>
      </c>
      <c r="G607" s="39" t="s">
        <v>515</v>
      </c>
      <c r="H607" s="5"/>
      <c r="I607" s="5"/>
      <c r="J607" s="5"/>
      <c r="K607" s="5"/>
      <c r="L607" s="5"/>
      <c r="M607" s="5"/>
      <c r="N607" s="20">
        <v>1</v>
      </c>
      <c r="O607" s="24">
        <f>IF(P484&gt;=160,N607*1,N607*0)</f>
        <v>0</v>
      </c>
      <c r="P607" s="107">
        <f t="shared" si="39"/>
        <v>0</v>
      </c>
      <c r="Q607" s="13" t="s">
        <v>278</v>
      </c>
    </row>
    <row r="608" spans="1:17" s="9" customFormat="1" ht="30" x14ac:dyDescent="0.25">
      <c r="A608" s="5">
        <v>126</v>
      </c>
      <c r="B608" s="6">
        <v>654321</v>
      </c>
      <c r="C608" s="30" t="s">
        <v>95</v>
      </c>
      <c r="D608" s="11" t="s">
        <v>98</v>
      </c>
      <c r="E608" s="7" t="s">
        <v>99</v>
      </c>
      <c r="F608" s="8" t="s">
        <v>493</v>
      </c>
      <c r="G608" s="39" t="s">
        <v>515</v>
      </c>
      <c r="H608" s="5"/>
      <c r="I608" s="5"/>
      <c r="J608" s="5"/>
      <c r="K608" s="5"/>
      <c r="L608" s="5"/>
      <c r="M608" s="5"/>
      <c r="N608" s="20">
        <v>1</v>
      </c>
      <c r="O608" s="24">
        <f>N608</f>
        <v>1</v>
      </c>
      <c r="P608" s="107">
        <f t="shared" si="39"/>
        <v>1</v>
      </c>
      <c r="Q608" s="13" t="s">
        <v>231</v>
      </c>
    </row>
    <row r="609" spans="1:17" s="9" customFormat="1" ht="30" x14ac:dyDescent="0.25">
      <c r="A609" s="5">
        <v>127</v>
      </c>
      <c r="B609" s="6">
        <v>654321</v>
      </c>
      <c r="C609" s="30" t="s">
        <v>95</v>
      </c>
      <c r="D609" s="11" t="s">
        <v>98</v>
      </c>
      <c r="E609" s="7" t="s">
        <v>100</v>
      </c>
      <c r="F609" s="8" t="s">
        <v>101</v>
      </c>
      <c r="G609" s="39" t="s">
        <v>515</v>
      </c>
      <c r="H609" s="5"/>
      <c r="I609" s="5"/>
      <c r="J609" s="5"/>
      <c r="K609" s="5"/>
      <c r="L609" s="5"/>
      <c r="M609" s="5"/>
      <c r="N609" s="20">
        <v>1</v>
      </c>
      <c r="O609" s="24">
        <f>IF(P484&gt;=165,N609*2,N609*1)</f>
        <v>1</v>
      </c>
      <c r="P609" s="107">
        <f t="shared" si="39"/>
        <v>1</v>
      </c>
      <c r="Q609" s="13" t="s">
        <v>281</v>
      </c>
    </row>
    <row r="610" spans="1:17" s="9" customFormat="1" ht="30" x14ac:dyDescent="0.25">
      <c r="A610" s="5">
        <v>128</v>
      </c>
      <c r="B610" s="6">
        <v>654321</v>
      </c>
      <c r="C610" s="30" t="s">
        <v>95</v>
      </c>
      <c r="D610" s="11" t="s">
        <v>98</v>
      </c>
      <c r="E610" s="7" t="s">
        <v>100</v>
      </c>
      <c r="F610" s="8" t="s">
        <v>102</v>
      </c>
      <c r="G610" s="39" t="s">
        <v>515</v>
      </c>
      <c r="H610" s="5"/>
      <c r="I610" s="5"/>
      <c r="J610" s="5"/>
      <c r="K610" s="5"/>
      <c r="L610" s="5"/>
      <c r="M610" s="5"/>
      <c r="N610" s="20" t="e">
        <f>#REF!*P484</f>
        <v>#REF!</v>
      </c>
      <c r="O610" s="24" t="e">
        <f>IF(N610&gt;=6,((6-N610)+N610),(N610*1))</f>
        <v>#REF!</v>
      </c>
      <c r="P610" s="107" t="e">
        <f t="shared" si="39"/>
        <v>#REF!</v>
      </c>
      <c r="Q610" s="13" t="s">
        <v>282</v>
      </c>
    </row>
    <row r="611" spans="1:17" s="9" customFormat="1" ht="30" x14ac:dyDescent="0.25">
      <c r="A611" s="5">
        <v>129</v>
      </c>
      <c r="B611" s="6">
        <v>654321</v>
      </c>
      <c r="C611" s="30" t="s">
        <v>95</v>
      </c>
      <c r="D611" s="11" t="s">
        <v>98</v>
      </c>
      <c r="E611" s="7" t="s">
        <v>100</v>
      </c>
      <c r="F611" s="8" t="s">
        <v>103</v>
      </c>
      <c r="G611" s="39" t="s">
        <v>515</v>
      </c>
      <c r="H611" s="5"/>
      <c r="I611" s="5"/>
      <c r="J611" s="5"/>
      <c r="K611" s="5"/>
      <c r="L611" s="5"/>
      <c r="M611" s="5"/>
      <c r="N611" s="20" t="e">
        <f>#REF!*P484</f>
        <v>#REF!</v>
      </c>
      <c r="O611" s="24" t="e">
        <f>IF(N611&gt;=6,((6-N611)+N611),(N611*1))</f>
        <v>#REF!</v>
      </c>
      <c r="P611" s="107" t="e">
        <f t="shared" si="39"/>
        <v>#REF!</v>
      </c>
      <c r="Q611" s="13" t="s">
        <v>282</v>
      </c>
    </row>
    <row r="612" spans="1:17" s="9" customFormat="1" ht="30" x14ac:dyDescent="0.25">
      <c r="A612" s="5">
        <v>130</v>
      </c>
      <c r="B612" s="6">
        <v>654321</v>
      </c>
      <c r="C612" s="30" t="s">
        <v>95</v>
      </c>
      <c r="D612" s="11" t="s">
        <v>98</v>
      </c>
      <c r="E612" s="7" t="s">
        <v>100</v>
      </c>
      <c r="F612" s="8" t="s">
        <v>104</v>
      </c>
      <c r="G612" s="39" t="s">
        <v>515</v>
      </c>
      <c r="H612" s="5"/>
      <c r="I612" s="5"/>
      <c r="J612" s="5"/>
      <c r="K612" s="5"/>
      <c r="L612" s="5"/>
      <c r="M612" s="5"/>
      <c r="N612" s="20" t="e">
        <f>SUM(#REF!)</f>
        <v>#REF!</v>
      </c>
      <c r="O612" s="24" t="e">
        <f>N612</f>
        <v>#REF!</v>
      </c>
      <c r="P612" s="107" t="e">
        <f t="shared" si="39"/>
        <v>#REF!</v>
      </c>
      <c r="Q612" s="13" t="s">
        <v>283</v>
      </c>
    </row>
    <row r="613" spans="1:17" s="9" customFormat="1" ht="30" x14ac:dyDescent="0.25">
      <c r="A613" s="5">
        <v>131</v>
      </c>
      <c r="B613" s="6">
        <v>654321</v>
      </c>
      <c r="C613" s="30" t="s">
        <v>95</v>
      </c>
      <c r="D613" s="11" t="s">
        <v>98</v>
      </c>
      <c r="E613" s="7" t="s">
        <v>99</v>
      </c>
      <c r="F613" s="8" t="s">
        <v>105</v>
      </c>
      <c r="G613" s="39" t="s">
        <v>515</v>
      </c>
      <c r="H613" s="18"/>
      <c r="I613" s="18"/>
      <c r="J613" s="18"/>
      <c r="K613" s="18"/>
      <c r="L613" s="18"/>
      <c r="M613" s="18"/>
      <c r="N613" s="20">
        <v>1</v>
      </c>
      <c r="O613" s="24">
        <f>N613</f>
        <v>1</v>
      </c>
      <c r="P613" s="107">
        <f t="shared" si="39"/>
        <v>1</v>
      </c>
      <c r="Q613" s="13" t="s">
        <v>231</v>
      </c>
    </row>
    <row r="614" spans="1:17" s="9" customFormat="1" ht="30" x14ac:dyDescent="0.25">
      <c r="A614" s="5">
        <v>132</v>
      </c>
      <c r="B614" s="6">
        <v>654321</v>
      </c>
      <c r="C614" s="30" t="s">
        <v>106</v>
      </c>
      <c r="D614" s="11" t="s">
        <v>468</v>
      </c>
      <c r="E614" s="7" t="s">
        <v>107</v>
      </c>
      <c r="F614" s="8" t="s">
        <v>424</v>
      </c>
      <c r="G614" s="39" t="s">
        <v>515</v>
      </c>
      <c r="H614" s="28"/>
      <c r="I614" s="28"/>
      <c r="J614" s="26"/>
      <c r="K614" s="26"/>
      <c r="L614" s="26"/>
      <c r="M614" s="26"/>
      <c r="N614" s="71" t="e">
        <f>#REF!*$P$3</f>
        <v>#REF!</v>
      </c>
      <c r="O614" s="24" t="e">
        <f>IF(N614&gt;=1,(N614*1),(N614*0))</f>
        <v>#REF!</v>
      </c>
      <c r="P614" s="107" t="e">
        <f t="shared" si="39"/>
        <v>#REF!</v>
      </c>
      <c r="Q614" s="13" t="s">
        <v>108</v>
      </c>
    </row>
    <row r="615" spans="1:17" s="9" customFormat="1" ht="30" x14ac:dyDescent="0.25">
      <c r="A615" s="5">
        <v>133</v>
      </c>
      <c r="B615" s="6">
        <v>654321</v>
      </c>
      <c r="C615" s="30" t="s">
        <v>106</v>
      </c>
      <c r="D615" s="11" t="s">
        <v>463</v>
      </c>
      <c r="E615" s="7" t="s">
        <v>107</v>
      </c>
      <c r="F615" s="8" t="s">
        <v>462</v>
      </c>
      <c r="G615" s="39" t="s">
        <v>515</v>
      </c>
      <c r="H615" s="28"/>
      <c r="I615" s="28"/>
      <c r="J615" s="26"/>
      <c r="K615" s="26"/>
      <c r="L615" s="26"/>
      <c r="M615" s="26"/>
      <c r="N615" s="71" t="e">
        <f>#REF!*$P$3</f>
        <v>#REF!</v>
      </c>
      <c r="O615" s="24" t="e">
        <f>IF(N615&gt;=1,(N615*1),(N615*0))</f>
        <v>#REF!</v>
      </c>
      <c r="P615" s="107" t="e">
        <f t="shared" si="39"/>
        <v>#REF!</v>
      </c>
      <c r="Q615" s="13" t="s">
        <v>109</v>
      </c>
    </row>
    <row r="616" spans="1:17" s="9" customFormat="1" ht="30" x14ac:dyDescent="0.25">
      <c r="A616" s="5">
        <v>134</v>
      </c>
      <c r="B616" s="6">
        <v>654321</v>
      </c>
      <c r="C616" s="30" t="s">
        <v>106</v>
      </c>
      <c r="D616" s="11" t="s">
        <v>468</v>
      </c>
      <c r="E616" s="7" t="s">
        <v>107</v>
      </c>
      <c r="F616" s="8" t="s">
        <v>110</v>
      </c>
      <c r="G616" s="39" t="s">
        <v>515</v>
      </c>
      <c r="H616" s="28"/>
      <c r="I616" s="28"/>
      <c r="J616" s="26"/>
      <c r="K616" s="26"/>
      <c r="L616" s="26"/>
      <c r="M616" s="26"/>
      <c r="N616" s="71" t="e">
        <f>#REF!*$P$3</f>
        <v>#REF!</v>
      </c>
      <c r="O616" s="24" t="e">
        <f>IF(N616&gt;=1,(N616*1),(N616*0))</f>
        <v>#REF!</v>
      </c>
      <c r="P616" s="107" t="e">
        <f t="shared" si="39"/>
        <v>#REF!</v>
      </c>
      <c r="Q616" s="13" t="s">
        <v>109</v>
      </c>
    </row>
    <row r="617" spans="1:17" s="9" customFormat="1" ht="30" x14ac:dyDescent="0.25">
      <c r="A617" s="5">
        <v>135</v>
      </c>
      <c r="B617" s="6">
        <v>654321</v>
      </c>
      <c r="C617" s="30" t="s">
        <v>106</v>
      </c>
      <c r="D617" s="11" t="s">
        <v>468</v>
      </c>
      <c r="E617" s="7" t="s">
        <v>107</v>
      </c>
      <c r="F617" s="8" t="s">
        <v>111</v>
      </c>
      <c r="G617" s="39" t="s">
        <v>515</v>
      </c>
      <c r="H617" s="28"/>
      <c r="I617" s="28"/>
      <c r="J617" s="26"/>
      <c r="K617" s="26"/>
      <c r="L617" s="26"/>
      <c r="M617" s="26"/>
      <c r="N617" s="71" t="e">
        <f>#REF!*$P$3</f>
        <v>#REF!</v>
      </c>
      <c r="O617" s="24" t="e">
        <f>IF(N617&gt;=1,(N617*1),(N617*0))</f>
        <v>#REF!</v>
      </c>
      <c r="P617" s="107" t="e">
        <f t="shared" si="39"/>
        <v>#REF!</v>
      </c>
      <c r="Q617" s="13" t="s">
        <v>112</v>
      </c>
    </row>
    <row r="618" spans="1:17" s="9" customFormat="1" ht="30" x14ac:dyDescent="0.25">
      <c r="A618" s="5">
        <v>136</v>
      </c>
      <c r="B618" s="6">
        <v>654321</v>
      </c>
      <c r="C618" s="30" t="s">
        <v>106</v>
      </c>
      <c r="D618" s="11" t="s">
        <v>468</v>
      </c>
      <c r="E618" s="7" t="s">
        <v>107</v>
      </c>
      <c r="F618" s="8" t="s">
        <v>500</v>
      </c>
      <c r="G618" s="39" t="s">
        <v>515</v>
      </c>
      <c r="H618" s="28"/>
      <c r="I618" s="28"/>
      <c r="J618" s="26"/>
      <c r="K618" s="26"/>
      <c r="L618" s="26"/>
      <c r="M618" s="26"/>
      <c r="N618" s="71" t="e">
        <f>#REF!*$P$3</f>
        <v>#REF!</v>
      </c>
      <c r="O618" s="24" t="e">
        <f>IF(N618&gt;=1,(N618*1),(N618*0))</f>
        <v>#REF!</v>
      </c>
      <c r="P618" s="107" t="e">
        <f t="shared" si="39"/>
        <v>#REF!</v>
      </c>
      <c r="Q618" s="13" t="s">
        <v>112</v>
      </c>
    </row>
    <row r="619" spans="1:17" s="9" customFormat="1" ht="30" x14ac:dyDescent="0.25">
      <c r="A619" s="5">
        <v>137</v>
      </c>
      <c r="B619" s="6">
        <v>654321</v>
      </c>
      <c r="C619" s="30" t="s">
        <v>106</v>
      </c>
      <c r="D619" s="11" t="s">
        <v>468</v>
      </c>
      <c r="E619" s="7" t="s">
        <v>107</v>
      </c>
      <c r="F619" s="8" t="s">
        <v>501</v>
      </c>
      <c r="G619" s="39" t="s">
        <v>515</v>
      </c>
      <c r="H619" s="28"/>
      <c r="I619" s="28"/>
      <c r="J619" s="26"/>
      <c r="K619" s="26"/>
      <c r="L619" s="26"/>
      <c r="M619" s="26"/>
      <c r="N619" s="71" t="e">
        <f>#REF!*$P$3</f>
        <v>#REF!</v>
      </c>
      <c r="O619" s="24" t="e">
        <f>IF(N619&gt;=1,(N619*0),(N619*1))</f>
        <v>#REF!</v>
      </c>
      <c r="P619" s="107" t="e">
        <f t="shared" si="39"/>
        <v>#REF!</v>
      </c>
      <c r="Q619" s="13" t="s">
        <v>113</v>
      </c>
    </row>
    <row r="620" spans="1:17" s="9" customFormat="1" ht="30" x14ac:dyDescent="0.25">
      <c r="A620" s="5">
        <v>138</v>
      </c>
      <c r="B620" s="6">
        <v>654321</v>
      </c>
      <c r="C620" s="30" t="s">
        <v>106</v>
      </c>
      <c r="D620" s="11" t="s">
        <v>468</v>
      </c>
      <c r="E620" s="7" t="s">
        <v>107</v>
      </c>
      <c r="F620" s="8" t="s">
        <v>114</v>
      </c>
      <c r="G620" s="39" t="s">
        <v>515</v>
      </c>
      <c r="H620" s="28"/>
      <c r="I620" s="28"/>
      <c r="J620" s="26"/>
      <c r="K620" s="26"/>
      <c r="L620" s="26"/>
      <c r="M620" s="26"/>
      <c r="N620" s="71">
        <v>1</v>
      </c>
      <c r="O620" s="24" t="e">
        <f>IF(#REF!&gt;=68,(N620*1),(N620*0))</f>
        <v>#REF!</v>
      </c>
      <c r="P620" s="107" t="e">
        <f t="shared" si="39"/>
        <v>#REF!</v>
      </c>
      <c r="Q620" s="13" t="s">
        <v>115</v>
      </c>
    </row>
    <row r="621" spans="1:17" s="9" customFormat="1" ht="30" x14ac:dyDescent="0.25">
      <c r="A621" s="5">
        <v>139</v>
      </c>
      <c r="B621" s="6">
        <v>654321</v>
      </c>
      <c r="C621" s="30" t="s">
        <v>106</v>
      </c>
      <c r="D621" s="11" t="s">
        <v>468</v>
      </c>
      <c r="E621" s="7" t="s">
        <v>107</v>
      </c>
      <c r="F621" s="8" t="s">
        <v>116</v>
      </c>
      <c r="G621" s="39" t="s">
        <v>515</v>
      </c>
      <c r="H621" s="28"/>
      <c r="I621" s="28"/>
      <c r="J621" s="26"/>
      <c r="K621" s="26"/>
      <c r="L621" s="26"/>
      <c r="M621" s="26"/>
      <c r="N621" s="71">
        <v>1</v>
      </c>
      <c r="O621" s="24" t="e">
        <f>IF(AND(#REF!&gt;=27,#REF!&lt;68),(N621*1),(N621*0))</f>
        <v>#REF!</v>
      </c>
      <c r="P621" s="107" t="e">
        <f t="shared" si="39"/>
        <v>#REF!</v>
      </c>
      <c r="Q621" s="13" t="s">
        <v>284</v>
      </c>
    </row>
    <row r="622" spans="1:17" s="9" customFormat="1" ht="30" x14ac:dyDescent="0.25">
      <c r="A622" s="5">
        <v>140</v>
      </c>
      <c r="B622" s="6">
        <v>654321</v>
      </c>
      <c r="C622" s="30" t="s">
        <v>106</v>
      </c>
      <c r="D622" s="11" t="s">
        <v>468</v>
      </c>
      <c r="E622" s="7" t="s">
        <v>107</v>
      </c>
      <c r="F622" s="8" t="s">
        <v>117</v>
      </c>
      <c r="G622" s="39" t="s">
        <v>515</v>
      </c>
      <c r="H622" s="28"/>
      <c r="I622" s="28"/>
      <c r="J622" s="26"/>
      <c r="K622" s="26"/>
      <c r="L622" s="26"/>
      <c r="M622" s="26"/>
      <c r="N622" s="71" t="e">
        <f>#REF!*$P$3</f>
        <v>#REF!</v>
      </c>
      <c r="O622" s="24" t="e">
        <f>IF(N622&gt;=1,(N622*1),(N622*0))</f>
        <v>#REF!</v>
      </c>
      <c r="P622" s="107" t="e">
        <f t="shared" si="39"/>
        <v>#REF!</v>
      </c>
      <c r="Q622" s="13" t="s">
        <v>112</v>
      </c>
    </row>
    <row r="623" spans="1:17" s="9" customFormat="1" ht="30" x14ac:dyDescent="0.25">
      <c r="A623" s="5">
        <v>141</v>
      </c>
      <c r="B623" s="6">
        <v>654321</v>
      </c>
      <c r="C623" s="30" t="s">
        <v>106</v>
      </c>
      <c r="D623" s="11" t="s">
        <v>468</v>
      </c>
      <c r="E623" s="7" t="s">
        <v>107</v>
      </c>
      <c r="F623" s="8" t="s">
        <v>119</v>
      </c>
      <c r="G623" s="39" t="s">
        <v>515</v>
      </c>
      <c r="H623" s="28"/>
      <c r="I623" s="28"/>
      <c r="J623" s="26"/>
      <c r="K623" s="26"/>
      <c r="L623" s="26"/>
      <c r="M623" s="26"/>
      <c r="N623" s="71" t="e">
        <f>#REF!*$P$3</f>
        <v>#REF!</v>
      </c>
      <c r="O623" s="24" t="e">
        <f>IF(N623&gt;=1,(N623*1),(N623*0))</f>
        <v>#REF!</v>
      </c>
      <c r="P623" s="107" t="e">
        <f t="shared" si="39"/>
        <v>#REF!</v>
      </c>
      <c r="Q623" s="13" t="s">
        <v>112</v>
      </c>
    </row>
    <row r="624" spans="1:17" s="9" customFormat="1" ht="30" x14ac:dyDescent="0.25">
      <c r="A624" s="5">
        <v>142</v>
      </c>
      <c r="B624" s="6">
        <v>654321</v>
      </c>
      <c r="C624" s="30" t="s">
        <v>106</v>
      </c>
      <c r="D624" s="11" t="s">
        <v>464</v>
      </c>
      <c r="E624" s="7" t="s">
        <v>107</v>
      </c>
      <c r="F624" s="8" t="s">
        <v>120</v>
      </c>
      <c r="G624" s="39" t="s">
        <v>515</v>
      </c>
      <c r="H624" s="28"/>
      <c r="I624" s="28"/>
      <c r="J624" s="26"/>
      <c r="K624" s="26"/>
      <c r="L624" s="26"/>
      <c r="M624" s="26"/>
      <c r="N624" s="71" t="e">
        <f>#REF!*$P$3</f>
        <v>#REF!</v>
      </c>
      <c r="O624" s="24" t="e">
        <f>IF(N624&gt;=1,(N624*1),(N624*0))</f>
        <v>#REF!</v>
      </c>
      <c r="P624" s="107" t="e">
        <f t="shared" si="39"/>
        <v>#REF!</v>
      </c>
      <c r="Q624" s="13" t="s">
        <v>112</v>
      </c>
    </row>
    <row r="625" spans="1:17" s="9" customFormat="1" ht="30" x14ac:dyDescent="0.25">
      <c r="A625" s="5">
        <v>143</v>
      </c>
      <c r="B625" s="6">
        <v>654321</v>
      </c>
      <c r="C625" s="30" t="s">
        <v>106</v>
      </c>
      <c r="D625" s="11" t="s">
        <v>461</v>
      </c>
      <c r="E625" s="7" t="s">
        <v>121</v>
      </c>
      <c r="F625" s="8" t="s">
        <v>122</v>
      </c>
      <c r="G625" s="39" t="s">
        <v>515</v>
      </c>
      <c r="H625" s="28"/>
      <c r="I625" s="28"/>
      <c r="J625" s="26"/>
      <c r="K625" s="26"/>
      <c r="L625" s="26"/>
      <c r="M625" s="26"/>
      <c r="N625" s="71" t="e">
        <f>#REF!*$P$3</f>
        <v>#REF!</v>
      </c>
      <c r="O625" s="24">
        <v>2</v>
      </c>
      <c r="P625" s="107">
        <f t="shared" si="39"/>
        <v>2</v>
      </c>
      <c r="Q625" s="13" t="s">
        <v>123</v>
      </c>
    </row>
    <row r="626" spans="1:17" s="9" customFormat="1" ht="30" x14ac:dyDescent="0.25">
      <c r="A626" s="5">
        <v>144</v>
      </c>
      <c r="B626" s="6">
        <v>654321</v>
      </c>
      <c r="C626" s="30" t="s">
        <v>106</v>
      </c>
      <c r="D626" s="11" t="s">
        <v>468</v>
      </c>
      <c r="E626" s="7" t="s">
        <v>121</v>
      </c>
      <c r="F626" s="8" t="s">
        <v>124</v>
      </c>
      <c r="G626" s="39" t="s">
        <v>515</v>
      </c>
      <c r="H626" s="28"/>
      <c r="I626" s="28"/>
      <c r="J626" s="26"/>
      <c r="K626" s="26"/>
      <c r="L626" s="26"/>
      <c r="M626" s="26"/>
      <c r="N626" s="71" t="e">
        <f>#REF!*$P$3</f>
        <v>#REF!</v>
      </c>
      <c r="O626" s="24">
        <v>1</v>
      </c>
      <c r="P626" s="107">
        <f t="shared" si="39"/>
        <v>1</v>
      </c>
      <c r="Q626" s="13" t="s">
        <v>125</v>
      </c>
    </row>
    <row r="627" spans="1:17" s="9" customFormat="1" ht="30" x14ac:dyDescent="0.25">
      <c r="A627" s="5">
        <v>145</v>
      </c>
      <c r="B627" s="6">
        <v>654321</v>
      </c>
      <c r="C627" s="30" t="s">
        <v>106</v>
      </c>
      <c r="D627" s="11" t="s">
        <v>461</v>
      </c>
      <c r="E627" s="7" t="s">
        <v>126</v>
      </c>
      <c r="F627" s="8" t="s">
        <v>127</v>
      </c>
      <c r="G627" s="39" t="s">
        <v>515</v>
      </c>
      <c r="H627" s="28"/>
      <c r="I627" s="28"/>
      <c r="J627" s="26"/>
      <c r="K627" s="26"/>
      <c r="L627" s="26"/>
      <c r="M627" s="26"/>
      <c r="N627" s="71" t="e">
        <f>#REF!*$P$3</f>
        <v>#REF!</v>
      </c>
      <c r="O627" s="24" t="e">
        <f t="shared" ref="O627:O632" si="40">IF(N627&gt;=1,(N627*1),(((1-N627)+N627)))</f>
        <v>#REF!</v>
      </c>
      <c r="P627" s="107" t="e">
        <f t="shared" si="39"/>
        <v>#REF!</v>
      </c>
      <c r="Q627" s="13" t="s">
        <v>128</v>
      </c>
    </row>
    <row r="628" spans="1:17" s="9" customFormat="1" ht="30" x14ac:dyDescent="0.25">
      <c r="A628" s="5">
        <v>146</v>
      </c>
      <c r="B628" s="6">
        <v>654321</v>
      </c>
      <c r="C628" s="30" t="s">
        <v>106</v>
      </c>
      <c r="D628" s="11" t="s">
        <v>461</v>
      </c>
      <c r="E628" s="7" t="s">
        <v>126</v>
      </c>
      <c r="F628" s="8" t="s">
        <v>129</v>
      </c>
      <c r="G628" s="39" t="s">
        <v>515</v>
      </c>
      <c r="H628" s="28"/>
      <c r="I628" s="28"/>
      <c r="J628" s="26"/>
      <c r="K628" s="26"/>
      <c r="L628" s="26"/>
      <c r="M628" s="26"/>
      <c r="N628" s="71" t="e">
        <f>#REF!*$P$3</f>
        <v>#REF!</v>
      </c>
      <c r="O628" s="24" t="e">
        <f t="shared" si="40"/>
        <v>#REF!</v>
      </c>
      <c r="P628" s="107" t="e">
        <f t="shared" si="39"/>
        <v>#REF!</v>
      </c>
      <c r="Q628" s="13" t="s">
        <v>130</v>
      </c>
    </row>
    <row r="629" spans="1:17" s="9" customFormat="1" ht="30" x14ac:dyDescent="0.25">
      <c r="A629" s="5">
        <v>147</v>
      </c>
      <c r="B629" s="6">
        <v>654321</v>
      </c>
      <c r="C629" s="30" t="s">
        <v>106</v>
      </c>
      <c r="D629" s="11" t="s">
        <v>468</v>
      </c>
      <c r="E629" s="7" t="s">
        <v>126</v>
      </c>
      <c r="F629" s="8" t="s">
        <v>131</v>
      </c>
      <c r="G629" s="39" t="s">
        <v>515</v>
      </c>
      <c r="H629" s="28"/>
      <c r="I629" s="28"/>
      <c r="J629" s="26"/>
      <c r="K629" s="26"/>
      <c r="L629" s="26"/>
      <c r="M629" s="26"/>
      <c r="N629" s="71" t="e">
        <f>#REF!*$P$3</f>
        <v>#REF!</v>
      </c>
      <c r="O629" s="24" t="e">
        <f t="shared" si="40"/>
        <v>#REF!</v>
      </c>
      <c r="P629" s="107" t="e">
        <f t="shared" si="39"/>
        <v>#REF!</v>
      </c>
      <c r="Q629" s="13" t="s">
        <v>130</v>
      </c>
    </row>
    <row r="630" spans="1:17" s="9" customFormat="1" ht="30" x14ac:dyDescent="0.25">
      <c r="A630" s="5">
        <v>148</v>
      </c>
      <c r="B630" s="6">
        <v>654321</v>
      </c>
      <c r="C630" s="30" t="s">
        <v>106</v>
      </c>
      <c r="D630" s="11" t="s">
        <v>461</v>
      </c>
      <c r="E630" s="7" t="s">
        <v>126</v>
      </c>
      <c r="F630" s="8" t="s">
        <v>132</v>
      </c>
      <c r="G630" s="39" t="s">
        <v>515</v>
      </c>
      <c r="H630" s="28"/>
      <c r="I630" s="28"/>
      <c r="J630" s="26"/>
      <c r="K630" s="26"/>
      <c r="L630" s="26"/>
      <c r="M630" s="26"/>
      <c r="N630" s="71" t="e">
        <f>#REF!*$P$3</f>
        <v>#REF!</v>
      </c>
      <c r="O630" s="24" t="e">
        <f t="shared" si="40"/>
        <v>#REF!</v>
      </c>
      <c r="P630" s="107" t="e">
        <f t="shared" si="39"/>
        <v>#REF!</v>
      </c>
      <c r="Q630" s="13" t="s">
        <v>130</v>
      </c>
    </row>
    <row r="631" spans="1:17" s="9" customFormat="1" ht="30" x14ac:dyDescent="0.25">
      <c r="A631" s="5">
        <v>149</v>
      </c>
      <c r="B631" s="6">
        <v>654321</v>
      </c>
      <c r="C631" s="30" t="s">
        <v>106</v>
      </c>
      <c r="D631" s="11" t="s">
        <v>461</v>
      </c>
      <c r="E631" s="7" t="s">
        <v>126</v>
      </c>
      <c r="F631" s="8" t="s">
        <v>133</v>
      </c>
      <c r="G631" s="39" t="s">
        <v>515</v>
      </c>
      <c r="H631" s="28"/>
      <c r="I631" s="28"/>
      <c r="J631" s="26"/>
      <c r="K631" s="26"/>
      <c r="L631" s="26"/>
      <c r="M631" s="26"/>
      <c r="N631" s="71" t="e">
        <f>#REF!*$P$3</f>
        <v>#REF!</v>
      </c>
      <c r="O631" s="24" t="e">
        <f t="shared" si="40"/>
        <v>#REF!</v>
      </c>
      <c r="P631" s="107" t="e">
        <f t="shared" si="39"/>
        <v>#REF!</v>
      </c>
      <c r="Q631" s="13" t="s">
        <v>130</v>
      </c>
    </row>
    <row r="632" spans="1:17" s="9" customFormat="1" ht="30" x14ac:dyDescent="0.25">
      <c r="A632" s="5">
        <v>150</v>
      </c>
      <c r="B632" s="6">
        <v>654321</v>
      </c>
      <c r="C632" s="30" t="s">
        <v>106</v>
      </c>
      <c r="D632" s="11" t="s">
        <v>468</v>
      </c>
      <c r="E632" s="7" t="s">
        <v>126</v>
      </c>
      <c r="F632" s="8" t="s">
        <v>134</v>
      </c>
      <c r="G632" s="39" t="s">
        <v>515</v>
      </c>
      <c r="H632" s="28"/>
      <c r="I632" s="28"/>
      <c r="J632" s="26"/>
      <c r="K632" s="26"/>
      <c r="L632" s="26"/>
      <c r="M632" s="26"/>
      <c r="N632" s="71" t="e">
        <f>#REF!*$P$3</f>
        <v>#REF!</v>
      </c>
      <c r="O632" s="24" t="e">
        <f t="shared" si="40"/>
        <v>#REF!</v>
      </c>
      <c r="P632" s="107" t="e">
        <f t="shared" si="39"/>
        <v>#REF!</v>
      </c>
      <c r="Q632" s="13" t="s">
        <v>130</v>
      </c>
    </row>
    <row r="633" spans="1:17" s="9" customFormat="1" ht="30" x14ac:dyDescent="0.25">
      <c r="A633" s="5">
        <v>151</v>
      </c>
      <c r="B633" s="6">
        <v>654321</v>
      </c>
      <c r="C633" s="30" t="s">
        <v>106</v>
      </c>
      <c r="D633" s="11" t="s">
        <v>468</v>
      </c>
      <c r="E633" s="7" t="s">
        <v>135</v>
      </c>
      <c r="F633" s="8" t="s">
        <v>487</v>
      </c>
      <c r="G633" s="39" t="s">
        <v>515</v>
      </c>
      <c r="H633" s="10"/>
      <c r="I633" s="29"/>
      <c r="J633" s="29"/>
      <c r="K633" s="26"/>
      <c r="L633" s="26"/>
      <c r="M633" s="26"/>
      <c r="N633" s="71">
        <v>1</v>
      </c>
      <c r="O633" s="24">
        <f t="shared" ref="O633:O635" si="41">N633</f>
        <v>1</v>
      </c>
      <c r="P633" s="107">
        <f t="shared" ref="P633:P664" si="42">ROUND(O633,0)</f>
        <v>1</v>
      </c>
      <c r="Q633" s="13" t="s">
        <v>125</v>
      </c>
    </row>
    <row r="634" spans="1:17" s="9" customFormat="1" ht="30" x14ac:dyDescent="0.25">
      <c r="A634" s="5">
        <v>152</v>
      </c>
      <c r="B634" s="6">
        <v>654321</v>
      </c>
      <c r="C634" s="30" t="s">
        <v>106</v>
      </c>
      <c r="D634" s="11" t="s">
        <v>468</v>
      </c>
      <c r="E634" s="7" t="s">
        <v>135</v>
      </c>
      <c r="F634" s="8" t="s">
        <v>488</v>
      </c>
      <c r="G634" s="39" t="s">
        <v>515</v>
      </c>
      <c r="H634" s="10"/>
      <c r="I634" s="29"/>
      <c r="J634" s="29"/>
      <c r="K634" s="26"/>
      <c r="L634" s="26"/>
      <c r="M634" s="26"/>
      <c r="N634" s="71">
        <v>1</v>
      </c>
      <c r="O634" s="24">
        <f t="shared" si="41"/>
        <v>1</v>
      </c>
      <c r="P634" s="107">
        <f t="shared" si="42"/>
        <v>1</v>
      </c>
      <c r="Q634" s="13" t="s">
        <v>125</v>
      </c>
    </row>
    <row r="635" spans="1:17" s="9" customFormat="1" ht="30" x14ac:dyDescent="0.25">
      <c r="A635" s="5">
        <v>154</v>
      </c>
      <c r="B635" s="6">
        <v>654321</v>
      </c>
      <c r="C635" s="30" t="s">
        <v>106</v>
      </c>
      <c r="D635" s="11" t="s">
        <v>467</v>
      </c>
      <c r="E635" s="7" t="s">
        <v>107</v>
      </c>
      <c r="F635" s="8" t="s">
        <v>460</v>
      </c>
      <c r="G635" s="39" t="s">
        <v>515</v>
      </c>
      <c r="H635" s="19"/>
      <c r="I635" s="19"/>
      <c r="J635" s="20"/>
      <c r="K635" s="20"/>
      <c r="L635" s="20"/>
      <c r="M635" s="20"/>
      <c r="N635" s="71" t="e">
        <f>#REF!*$H$3</f>
        <v>#REF!</v>
      </c>
      <c r="O635" s="24" t="e">
        <f t="shared" si="41"/>
        <v>#REF!</v>
      </c>
      <c r="P635" s="107" t="e">
        <f t="shared" si="42"/>
        <v>#REF!</v>
      </c>
      <c r="Q635" s="13" t="s">
        <v>285</v>
      </c>
    </row>
    <row r="636" spans="1:17" s="9" customFormat="1" ht="30" x14ac:dyDescent="0.25">
      <c r="A636" s="5">
        <v>155</v>
      </c>
      <c r="B636" s="6">
        <v>654321</v>
      </c>
      <c r="C636" s="30" t="s">
        <v>106</v>
      </c>
      <c r="D636" s="11" t="s">
        <v>463</v>
      </c>
      <c r="E636" s="7" t="s">
        <v>107</v>
      </c>
      <c r="F636" s="8" t="s">
        <v>374</v>
      </c>
      <c r="G636" s="39" t="s">
        <v>515</v>
      </c>
      <c r="H636" s="19"/>
      <c r="I636" s="19"/>
      <c r="J636" s="20"/>
      <c r="K636" s="20"/>
      <c r="L636" s="20"/>
      <c r="M636" s="20"/>
      <c r="N636" s="71">
        <v>4</v>
      </c>
      <c r="O636" s="24" t="e">
        <f>IF(#REF!&gt;=1,FORMULACION!N636*1,FORMULACION!N636*0)</f>
        <v>#REF!</v>
      </c>
      <c r="P636" s="107" t="e">
        <f t="shared" si="42"/>
        <v>#REF!</v>
      </c>
      <c r="Q636" s="13" t="s">
        <v>256</v>
      </c>
    </row>
    <row r="637" spans="1:17" s="9" customFormat="1" ht="30" x14ac:dyDescent="0.25">
      <c r="A637" s="5">
        <v>156</v>
      </c>
      <c r="B637" s="6">
        <v>654321</v>
      </c>
      <c r="C637" s="30" t="s">
        <v>106</v>
      </c>
      <c r="D637" s="11" t="s">
        <v>136</v>
      </c>
      <c r="E637" s="7" t="s">
        <v>107</v>
      </c>
      <c r="F637" s="8" t="s">
        <v>137</v>
      </c>
      <c r="G637" s="39" t="s">
        <v>515</v>
      </c>
      <c r="H637" s="28"/>
      <c r="I637" s="28"/>
      <c r="J637" s="26"/>
      <c r="K637" s="26"/>
      <c r="L637" s="26"/>
      <c r="M637" s="26"/>
      <c r="N637" s="71" t="e">
        <f>#REF!*$H$3</f>
        <v>#REF!</v>
      </c>
      <c r="O637" s="24" t="e">
        <f t="shared" ref="O637:O649" si="43">N637</f>
        <v>#REF!</v>
      </c>
      <c r="P637" s="107" t="e">
        <f t="shared" si="42"/>
        <v>#REF!</v>
      </c>
      <c r="Q637" s="13" t="s">
        <v>288</v>
      </c>
    </row>
    <row r="638" spans="1:17" s="9" customFormat="1" ht="30" x14ac:dyDescent="0.25">
      <c r="A638" s="5">
        <v>157</v>
      </c>
      <c r="B638" s="6">
        <v>654321</v>
      </c>
      <c r="C638" s="30" t="s">
        <v>106</v>
      </c>
      <c r="D638" s="11" t="s">
        <v>466</v>
      </c>
      <c r="E638" s="7" t="s">
        <v>107</v>
      </c>
      <c r="F638" s="8" t="s">
        <v>465</v>
      </c>
      <c r="G638" s="39" t="s">
        <v>515</v>
      </c>
      <c r="H638" s="19"/>
      <c r="I638" s="19"/>
      <c r="J638" s="20"/>
      <c r="K638" s="20"/>
      <c r="L638" s="20"/>
      <c r="M638" s="20"/>
      <c r="N638" s="71">
        <f>H484*0.05</f>
        <v>0</v>
      </c>
      <c r="O638" s="24">
        <f t="shared" si="43"/>
        <v>0</v>
      </c>
      <c r="P638" s="107">
        <f t="shared" si="42"/>
        <v>0</v>
      </c>
      <c r="Q638" s="13" t="s">
        <v>286</v>
      </c>
    </row>
    <row r="639" spans="1:17" s="9" customFormat="1" ht="30" x14ac:dyDescent="0.25">
      <c r="A639" s="5">
        <v>158</v>
      </c>
      <c r="B639" s="6">
        <v>654321</v>
      </c>
      <c r="C639" s="30" t="s">
        <v>106</v>
      </c>
      <c r="D639" s="11" t="s">
        <v>467</v>
      </c>
      <c r="E639" s="7" t="s">
        <v>107</v>
      </c>
      <c r="F639" s="8" t="s">
        <v>140</v>
      </c>
      <c r="G639" s="39" t="s">
        <v>515</v>
      </c>
      <c r="H639" s="19"/>
      <c r="I639" s="19"/>
      <c r="J639" s="20"/>
      <c r="K639" s="20"/>
      <c r="L639" s="20"/>
      <c r="M639" s="20"/>
      <c r="N639" s="71" t="e">
        <f>1*#REF!</f>
        <v>#REF!</v>
      </c>
      <c r="O639" s="24" t="e">
        <f t="shared" si="43"/>
        <v>#REF!</v>
      </c>
      <c r="P639" s="107" t="e">
        <f t="shared" si="42"/>
        <v>#REF!</v>
      </c>
      <c r="Q639" s="13" t="s">
        <v>287</v>
      </c>
    </row>
    <row r="640" spans="1:17" s="9" customFormat="1" ht="30" x14ac:dyDescent="0.25">
      <c r="A640" s="5">
        <v>159</v>
      </c>
      <c r="B640" s="6">
        <v>654321</v>
      </c>
      <c r="C640" s="30" t="s">
        <v>106</v>
      </c>
      <c r="D640" s="11" t="s">
        <v>136</v>
      </c>
      <c r="E640" s="7" t="s">
        <v>107</v>
      </c>
      <c r="F640" s="8" t="s">
        <v>138</v>
      </c>
      <c r="G640" s="39" t="s">
        <v>515</v>
      </c>
      <c r="H640" s="19"/>
      <c r="I640" s="19"/>
      <c r="J640" s="20"/>
      <c r="K640" s="20"/>
      <c r="L640" s="20"/>
      <c r="M640" s="20"/>
      <c r="N640" s="71" t="e">
        <f>#REF!*H484</f>
        <v>#REF!</v>
      </c>
      <c r="O640" s="24" t="e">
        <f t="shared" si="43"/>
        <v>#REF!</v>
      </c>
      <c r="P640" s="107" t="e">
        <f t="shared" si="42"/>
        <v>#REF!</v>
      </c>
      <c r="Q640" s="13" t="s">
        <v>289</v>
      </c>
    </row>
    <row r="641" spans="1:17" s="9" customFormat="1" ht="30" x14ac:dyDescent="0.25">
      <c r="A641" s="5">
        <v>160</v>
      </c>
      <c r="B641" s="6">
        <v>654321</v>
      </c>
      <c r="C641" s="30" t="s">
        <v>106</v>
      </c>
      <c r="D641" s="11" t="s">
        <v>466</v>
      </c>
      <c r="E641" s="7" t="s">
        <v>107</v>
      </c>
      <c r="F641" s="8" t="s">
        <v>139</v>
      </c>
      <c r="G641" s="39" t="s">
        <v>515</v>
      </c>
      <c r="H641" s="19"/>
      <c r="I641" s="19"/>
      <c r="J641" s="20"/>
      <c r="K641" s="20"/>
      <c r="L641" s="20"/>
      <c r="M641" s="20"/>
      <c r="N641" s="71" t="e">
        <f>3*#REF!</f>
        <v>#REF!</v>
      </c>
      <c r="O641" s="24" t="e">
        <f t="shared" si="43"/>
        <v>#REF!</v>
      </c>
      <c r="P641" s="107" t="e">
        <f t="shared" si="42"/>
        <v>#REF!</v>
      </c>
      <c r="Q641" s="13" t="s">
        <v>294</v>
      </c>
    </row>
    <row r="642" spans="1:17" s="9" customFormat="1" ht="30" x14ac:dyDescent="0.25">
      <c r="A642" s="5">
        <v>161</v>
      </c>
      <c r="B642" s="6">
        <v>654321</v>
      </c>
      <c r="C642" s="30" t="s">
        <v>106</v>
      </c>
      <c r="D642" s="11" t="s">
        <v>136</v>
      </c>
      <c r="E642" s="7" t="s">
        <v>107</v>
      </c>
      <c r="F642" s="8" t="s">
        <v>142</v>
      </c>
      <c r="G642" s="39" t="s">
        <v>515</v>
      </c>
      <c r="H642" s="19"/>
      <c r="I642" s="19"/>
      <c r="J642" s="20"/>
      <c r="K642" s="20"/>
      <c r="L642" s="20"/>
      <c r="M642" s="20"/>
      <c r="N642" s="71">
        <f>H484*0.7</f>
        <v>0</v>
      </c>
      <c r="O642" s="24">
        <f t="shared" si="43"/>
        <v>0</v>
      </c>
      <c r="P642" s="107">
        <f t="shared" si="42"/>
        <v>0</v>
      </c>
      <c r="Q642" s="13" t="s">
        <v>290</v>
      </c>
    </row>
    <row r="643" spans="1:17" s="9" customFormat="1" ht="30" x14ac:dyDescent="0.25">
      <c r="A643" s="5">
        <v>162</v>
      </c>
      <c r="B643" s="6">
        <v>654321</v>
      </c>
      <c r="C643" s="30" t="s">
        <v>106</v>
      </c>
      <c r="D643" s="11" t="s">
        <v>467</v>
      </c>
      <c r="E643" s="7" t="s">
        <v>107</v>
      </c>
      <c r="F643" s="8" t="s">
        <v>425</v>
      </c>
      <c r="G643" s="39" t="s">
        <v>515</v>
      </c>
      <c r="H643" s="19"/>
      <c r="I643" s="19"/>
      <c r="J643" s="20"/>
      <c r="K643" s="20"/>
      <c r="L643" s="20"/>
      <c r="M643" s="20"/>
      <c r="N643" s="71" t="e">
        <f>#REF!*H484</f>
        <v>#REF!</v>
      </c>
      <c r="O643" s="24" t="e">
        <f t="shared" si="43"/>
        <v>#REF!</v>
      </c>
      <c r="P643" s="107" t="e">
        <f t="shared" si="42"/>
        <v>#REF!</v>
      </c>
      <c r="Q643" s="13" t="s">
        <v>291</v>
      </c>
    </row>
    <row r="644" spans="1:17" s="9" customFormat="1" ht="30" x14ac:dyDescent="0.25">
      <c r="A644" s="5">
        <v>163</v>
      </c>
      <c r="B644" s="6">
        <v>654321</v>
      </c>
      <c r="C644" s="30" t="s">
        <v>106</v>
      </c>
      <c r="D644" s="11" t="s">
        <v>136</v>
      </c>
      <c r="E644" s="7" t="s">
        <v>107</v>
      </c>
      <c r="F644" s="8" t="s">
        <v>372</v>
      </c>
      <c r="G644" s="39" t="s">
        <v>515</v>
      </c>
      <c r="H644" s="28"/>
      <c r="I644" s="28"/>
      <c r="J644" s="26"/>
      <c r="K644" s="26"/>
      <c r="L644" s="26"/>
      <c r="M644" s="26"/>
      <c r="N644" s="71" t="e">
        <f>#REF!*H484</f>
        <v>#REF!</v>
      </c>
      <c r="O644" s="24" t="e">
        <f t="shared" si="43"/>
        <v>#REF!</v>
      </c>
      <c r="P644" s="107" t="e">
        <f t="shared" si="42"/>
        <v>#REF!</v>
      </c>
      <c r="Q644" s="13" t="s">
        <v>293</v>
      </c>
    </row>
    <row r="645" spans="1:17" s="9" customFormat="1" ht="30" x14ac:dyDescent="0.25">
      <c r="A645" s="5">
        <v>164</v>
      </c>
      <c r="B645" s="6">
        <v>654321</v>
      </c>
      <c r="C645" s="30" t="s">
        <v>106</v>
      </c>
      <c r="D645" s="11" t="s">
        <v>136</v>
      </c>
      <c r="E645" s="7" t="s">
        <v>107</v>
      </c>
      <c r="F645" s="8" t="s">
        <v>373</v>
      </c>
      <c r="G645" s="39" t="s">
        <v>515</v>
      </c>
      <c r="H645" s="28"/>
      <c r="I645" s="28"/>
      <c r="J645" s="26"/>
      <c r="K645" s="26"/>
      <c r="L645" s="26"/>
      <c r="M645" s="26"/>
      <c r="N645" s="71" t="e">
        <f>#REF!*H484</f>
        <v>#REF!</v>
      </c>
      <c r="O645" s="24" t="e">
        <f t="shared" si="43"/>
        <v>#REF!</v>
      </c>
      <c r="P645" s="107" t="e">
        <f t="shared" si="42"/>
        <v>#REF!</v>
      </c>
      <c r="Q645" s="13" t="s">
        <v>293</v>
      </c>
    </row>
    <row r="646" spans="1:17" s="9" customFormat="1" ht="30" x14ac:dyDescent="0.25">
      <c r="A646" s="5">
        <v>165</v>
      </c>
      <c r="B646" s="6">
        <v>654321</v>
      </c>
      <c r="C646" s="30" t="s">
        <v>106</v>
      </c>
      <c r="D646" s="11" t="s">
        <v>467</v>
      </c>
      <c r="E646" s="7" t="s">
        <v>107</v>
      </c>
      <c r="F646" s="8" t="s">
        <v>141</v>
      </c>
      <c r="G646" s="39" t="s">
        <v>515</v>
      </c>
      <c r="H646" s="19"/>
      <c r="I646" s="19"/>
      <c r="J646" s="20"/>
      <c r="K646" s="20"/>
      <c r="L646" s="20"/>
      <c r="M646" s="20"/>
      <c r="N646" s="71" t="e">
        <f>1*#REF!</f>
        <v>#REF!</v>
      </c>
      <c r="O646" s="24" t="e">
        <f t="shared" si="43"/>
        <v>#REF!</v>
      </c>
      <c r="P646" s="107" t="e">
        <f t="shared" si="42"/>
        <v>#REF!</v>
      </c>
      <c r="Q646" s="13" t="s">
        <v>287</v>
      </c>
    </row>
    <row r="647" spans="1:17" s="9" customFormat="1" ht="30" x14ac:dyDescent="0.25">
      <c r="A647" s="5">
        <v>166</v>
      </c>
      <c r="B647" s="6">
        <v>654321</v>
      </c>
      <c r="C647" s="30" t="s">
        <v>106</v>
      </c>
      <c r="D647" s="11" t="s">
        <v>472</v>
      </c>
      <c r="E647" s="7" t="s">
        <v>121</v>
      </c>
      <c r="F647" s="8" t="s">
        <v>427</v>
      </c>
      <c r="G647" s="39" t="s">
        <v>515</v>
      </c>
      <c r="H647" s="19"/>
      <c r="I647" s="19"/>
      <c r="J647" s="20"/>
      <c r="K647" s="20"/>
      <c r="L647" s="20"/>
      <c r="M647" s="20"/>
      <c r="N647" s="71" t="e">
        <f>#REF!*$H$3</f>
        <v>#REF!</v>
      </c>
      <c r="O647" s="24" t="e">
        <f t="shared" si="43"/>
        <v>#REF!</v>
      </c>
      <c r="P647" s="107" t="e">
        <f t="shared" si="42"/>
        <v>#REF!</v>
      </c>
      <c r="Q647" s="13" t="s">
        <v>304</v>
      </c>
    </row>
    <row r="648" spans="1:17" s="9" customFormat="1" ht="30" x14ac:dyDescent="0.25">
      <c r="A648" s="5">
        <v>167</v>
      </c>
      <c r="B648" s="6">
        <v>654321</v>
      </c>
      <c r="C648" s="30" t="s">
        <v>106</v>
      </c>
      <c r="D648" s="11" t="s">
        <v>136</v>
      </c>
      <c r="E648" s="7" t="s">
        <v>121</v>
      </c>
      <c r="F648" s="8" t="s">
        <v>144</v>
      </c>
      <c r="G648" s="39" t="s">
        <v>515</v>
      </c>
      <c r="H648" s="19"/>
      <c r="I648" s="19"/>
      <c r="J648" s="20"/>
      <c r="K648" s="20"/>
      <c r="L648" s="20"/>
      <c r="M648" s="20"/>
      <c r="N648" s="71" t="e">
        <f>#REF!*$H$3</f>
        <v>#REF!</v>
      </c>
      <c r="O648" s="24" t="e">
        <f t="shared" si="43"/>
        <v>#REF!</v>
      </c>
      <c r="P648" s="107" t="e">
        <f t="shared" si="42"/>
        <v>#REF!</v>
      </c>
      <c r="Q648" s="13" t="s">
        <v>304</v>
      </c>
    </row>
    <row r="649" spans="1:17" s="9" customFormat="1" ht="30" x14ac:dyDescent="0.25">
      <c r="A649" s="5">
        <v>168</v>
      </c>
      <c r="B649" s="6">
        <v>654321</v>
      </c>
      <c r="C649" s="30" t="s">
        <v>106</v>
      </c>
      <c r="D649" s="11" t="s">
        <v>476</v>
      </c>
      <c r="E649" s="7" t="s">
        <v>121</v>
      </c>
      <c r="F649" s="8" t="s">
        <v>145</v>
      </c>
      <c r="G649" s="39" t="s">
        <v>515</v>
      </c>
      <c r="H649" s="19"/>
      <c r="I649" s="19"/>
      <c r="J649" s="20"/>
      <c r="K649" s="20"/>
      <c r="L649" s="20"/>
      <c r="M649" s="20"/>
      <c r="N649" s="71" t="e">
        <f>#REF!*$H$3</f>
        <v>#REF!</v>
      </c>
      <c r="O649" s="24" t="e">
        <f t="shared" si="43"/>
        <v>#REF!</v>
      </c>
      <c r="P649" s="107" t="e">
        <f t="shared" si="42"/>
        <v>#REF!</v>
      </c>
      <c r="Q649" s="13" t="s">
        <v>304</v>
      </c>
    </row>
    <row r="650" spans="1:17" s="9" customFormat="1" ht="30" x14ac:dyDescent="0.25">
      <c r="A650" s="5">
        <v>169</v>
      </c>
      <c r="B650" s="6">
        <v>654321</v>
      </c>
      <c r="C650" s="30" t="s">
        <v>106</v>
      </c>
      <c r="D650" s="11" t="s">
        <v>477</v>
      </c>
      <c r="E650" s="7" t="s">
        <v>121</v>
      </c>
      <c r="F650" s="8" t="s">
        <v>148</v>
      </c>
      <c r="G650" s="39" t="s">
        <v>515</v>
      </c>
      <c r="H650" s="19"/>
      <c r="I650" s="19"/>
      <c r="J650" s="20"/>
      <c r="K650" s="20"/>
      <c r="L650" s="20"/>
      <c r="M650" s="20"/>
      <c r="N650" s="71">
        <v>1</v>
      </c>
      <c r="O650" s="24">
        <f>IF(H484&gt;=1,N650*1,N650*0)</f>
        <v>0</v>
      </c>
      <c r="P650" s="107">
        <f t="shared" si="42"/>
        <v>0</v>
      </c>
      <c r="Q650" s="13" t="s">
        <v>305</v>
      </c>
    </row>
    <row r="651" spans="1:17" s="9" customFormat="1" ht="30" x14ac:dyDescent="0.25">
      <c r="A651" s="5">
        <v>170</v>
      </c>
      <c r="B651" s="6">
        <v>654321</v>
      </c>
      <c r="C651" s="30" t="s">
        <v>106</v>
      </c>
      <c r="D651" s="11" t="s">
        <v>136</v>
      </c>
      <c r="E651" s="7" t="s">
        <v>121</v>
      </c>
      <c r="F651" s="8" t="s">
        <v>430</v>
      </c>
      <c r="G651" s="39" t="s">
        <v>515</v>
      </c>
      <c r="H651" s="19"/>
      <c r="I651" s="19"/>
      <c r="J651" s="20"/>
      <c r="K651" s="20"/>
      <c r="L651" s="20"/>
      <c r="M651" s="20"/>
      <c r="N651" s="71" t="e">
        <f>#REF!*$H$3</f>
        <v>#REF!</v>
      </c>
      <c r="O651" s="24" t="e">
        <f t="shared" ref="O651:O659" si="44">N651</f>
        <v>#REF!</v>
      </c>
      <c r="P651" s="107" t="e">
        <f t="shared" si="42"/>
        <v>#REF!</v>
      </c>
      <c r="Q651" s="13" t="s">
        <v>304</v>
      </c>
    </row>
    <row r="652" spans="1:17" s="9" customFormat="1" ht="30" x14ac:dyDescent="0.25">
      <c r="A652" s="5">
        <v>171</v>
      </c>
      <c r="B652" s="6">
        <v>654321</v>
      </c>
      <c r="C652" s="30" t="s">
        <v>106</v>
      </c>
      <c r="D652" s="11" t="s">
        <v>136</v>
      </c>
      <c r="E652" s="7" t="s">
        <v>121</v>
      </c>
      <c r="F652" s="8" t="s">
        <v>146</v>
      </c>
      <c r="G652" s="39" t="s">
        <v>515</v>
      </c>
      <c r="H652" s="19"/>
      <c r="I652" s="19"/>
      <c r="J652" s="20"/>
      <c r="K652" s="20"/>
      <c r="L652" s="20"/>
      <c r="M652" s="20"/>
      <c r="N652" s="71" t="e">
        <f>#REF!*$H$3</f>
        <v>#REF!</v>
      </c>
      <c r="O652" s="24" t="e">
        <f t="shared" si="44"/>
        <v>#REF!</v>
      </c>
      <c r="P652" s="107" t="e">
        <f t="shared" si="42"/>
        <v>#REF!</v>
      </c>
      <c r="Q652" s="13" t="s">
        <v>304</v>
      </c>
    </row>
    <row r="653" spans="1:17" s="9" customFormat="1" ht="30" x14ac:dyDescent="0.25">
      <c r="A653" s="5">
        <v>172</v>
      </c>
      <c r="B653" s="6">
        <v>654321</v>
      </c>
      <c r="C653" s="30" t="s">
        <v>106</v>
      </c>
      <c r="D653" s="11" t="s">
        <v>136</v>
      </c>
      <c r="E653" s="7" t="s">
        <v>121</v>
      </c>
      <c r="F653" s="8" t="s">
        <v>147</v>
      </c>
      <c r="G653" s="39" t="s">
        <v>515</v>
      </c>
      <c r="H653" s="19"/>
      <c r="I653" s="19"/>
      <c r="J653" s="20"/>
      <c r="K653" s="20"/>
      <c r="L653" s="20"/>
      <c r="M653" s="20"/>
      <c r="N653" s="71" t="e">
        <f>#REF!*$H$3</f>
        <v>#REF!</v>
      </c>
      <c r="O653" s="24" t="e">
        <f t="shared" si="44"/>
        <v>#REF!</v>
      </c>
      <c r="P653" s="107" t="e">
        <f t="shared" si="42"/>
        <v>#REF!</v>
      </c>
      <c r="Q653" s="13" t="s">
        <v>304</v>
      </c>
    </row>
    <row r="654" spans="1:17" s="9" customFormat="1" ht="30" x14ac:dyDescent="0.25">
      <c r="A654" s="5">
        <v>173</v>
      </c>
      <c r="B654" s="6">
        <v>654321</v>
      </c>
      <c r="C654" s="30" t="s">
        <v>106</v>
      </c>
      <c r="D654" s="11" t="s">
        <v>476</v>
      </c>
      <c r="E654" s="7" t="s">
        <v>126</v>
      </c>
      <c r="F654" s="8" t="s">
        <v>149</v>
      </c>
      <c r="G654" s="39" t="s">
        <v>515</v>
      </c>
      <c r="H654" s="19"/>
      <c r="I654" s="19"/>
      <c r="J654" s="20"/>
      <c r="K654" s="20"/>
      <c r="L654" s="20"/>
      <c r="M654" s="20"/>
      <c r="N654" s="71">
        <f>H484*0.1</f>
        <v>0</v>
      </c>
      <c r="O654" s="24">
        <f t="shared" si="44"/>
        <v>0</v>
      </c>
      <c r="P654" s="107">
        <f t="shared" si="42"/>
        <v>0</v>
      </c>
      <c r="Q654" s="13" t="s">
        <v>312</v>
      </c>
    </row>
    <row r="655" spans="1:17" s="9" customFormat="1" ht="30" x14ac:dyDescent="0.25">
      <c r="A655" s="5">
        <v>174</v>
      </c>
      <c r="B655" s="6">
        <v>654321</v>
      </c>
      <c r="C655" s="30" t="s">
        <v>106</v>
      </c>
      <c r="D655" s="11" t="s">
        <v>466</v>
      </c>
      <c r="E655" s="7" t="s">
        <v>126</v>
      </c>
      <c r="F655" s="8" t="s">
        <v>150</v>
      </c>
      <c r="G655" s="39" t="s">
        <v>515</v>
      </c>
      <c r="H655" s="19"/>
      <c r="I655" s="19"/>
      <c r="J655" s="20"/>
      <c r="K655" s="20"/>
      <c r="L655" s="20"/>
      <c r="M655" s="20"/>
      <c r="N655" s="71">
        <f>H484*0.1</f>
        <v>0</v>
      </c>
      <c r="O655" s="24">
        <f t="shared" si="44"/>
        <v>0</v>
      </c>
      <c r="P655" s="107">
        <f t="shared" si="42"/>
        <v>0</v>
      </c>
      <c r="Q655" s="13" t="s">
        <v>312</v>
      </c>
    </row>
    <row r="656" spans="1:17" s="9" customFormat="1" ht="30" x14ac:dyDescent="0.25">
      <c r="A656" s="5">
        <v>175</v>
      </c>
      <c r="B656" s="6">
        <v>654321</v>
      </c>
      <c r="C656" s="30" t="s">
        <v>106</v>
      </c>
      <c r="D656" s="11" t="s">
        <v>469</v>
      </c>
      <c r="E656" s="7" t="s">
        <v>107</v>
      </c>
      <c r="F656" s="8" t="s">
        <v>152</v>
      </c>
      <c r="G656" s="39" t="s">
        <v>515</v>
      </c>
      <c r="H656" s="19"/>
      <c r="I656" s="19"/>
      <c r="J656" s="20"/>
      <c r="K656" s="20"/>
      <c r="L656" s="20"/>
      <c r="M656" s="20"/>
      <c r="N656" s="71" t="e">
        <f>#REF!*I484</f>
        <v>#REF!</v>
      </c>
      <c r="O656" s="24" t="e">
        <f t="shared" si="44"/>
        <v>#REF!</v>
      </c>
      <c r="P656" s="107" t="e">
        <f t="shared" si="42"/>
        <v>#REF!</v>
      </c>
      <c r="Q656" s="13" t="s">
        <v>295</v>
      </c>
    </row>
    <row r="657" spans="1:17" s="9" customFormat="1" ht="30" x14ac:dyDescent="0.25">
      <c r="A657" s="5">
        <v>176</v>
      </c>
      <c r="B657" s="6">
        <v>654321</v>
      </c>
      <c r="C657" s="30" t="s">
        <v>106</v>
      </c>
      <c r="D657" s="11" t="s">
        <v>470</v>
      </c>
      <c r="E657" s="7" t="s">
        <v>107</v>
      </c>
      <c r="F657" s="8" t="s">
        <v>153</v>
      </c>
      <c r="G657" s="39" t="s">
        <v>515</v>
      </c>
      <c r="H657" s="19"/>
      <c r="I657" s="19"/>
      <c r="J657" s="20"/>
      <c r="K657" s="20"/>
      <c r="L657" s="20"/>
      <c r="M657" s="20"/>
      <c r="N657" s="71" t="e">
        <f>#REF!*I484</f>
        <v>#REF!</v>
      </c>
      <c r="O657" s="24" t="e">
        <f t="shared" si="44"/>
        <v>#REF!</v>
      </c>
      <c r="P657" s="107" t="e">
        <f t="shared" si="42"/>
        <v>#REF!</v>
      </c>
      <c r="Q657" s="13" t="s">
        <v>295</v>
      </c>
    </row>
    <row r="658" spans="1:17" s="9" customFormat="1" ht="30" x14ac:dyDescent="0.25">
      <c r="A658" s="5">
        <v>177</v>
      </c>
      <c r="B658" s="6">
        <v>654321</v>
      </c>
      <c r="C658" s="30" t="s">
        <v>106</v>
      </c>
      <c r="D658" s="11" t="s">
        <v>469</v>
      </c>
      <c r="E658" s="7" t="s">
        <v>107</v>
      </c>
      <c r="F658" s="8" t="s">
        <v>151</v>
      </c>
      <c r="G658" s="39" t="s">
        <v>515</v>
      </c>
      <c r="H658" s="19"/>
      <c r="I658" s="19"/>
      <c r="J658" s="20"/>
      <c r="K658" s="20"/>
      <c r="L658" s="20"/>
      <c r="M658" s="20"/>
      <c r="N658" s="71" t="e">
        <f>#REF!*I484</f>
        <v>#REF!</v>
      </c>
      <c r="O658" s="24" t="e">
        <f t="shared" si="44"/>
        <v>#REF!</v>
      </c>
      <c r="P658" s="107" t="e">
        <f t="shared" si="42"/>
        <v>#REF!</v>
      </c>
      <c r="Q658" s="13" t="s">
        <v>297</v>
      </c>
    </row>
    <row r="659" spans="1:17" s="9" customFormat="1" ht="30" x14ac:dyDescent="0.25">
      <c r="A659" s="5">
        <v>178</v>
      </c>
      <c r="B659" s="6">
        <v>654321</v>
      </c>
      <c r="C659" s="30" t="s">
        <v>106</v>
      </c>
      <c r="D659" s="11" t="s">
        <v>469</v>
      </c>
      <c r="E659" s="7" t="s">
        <v>121</v>
      </c>
      <c r="F659" s="8" t="s">
        <v>143</v>
      </c>
      <c r="G659" s="39" t="s">
        <v>515</v>
      </c>
      <c r="H659" s="19"/>
      <c r="I659" s="19"/>
      <c r="J659" s="20"/>
      <c r="K659" s="20"/>
      <c r="L659" s="20"/>
      <c r="M659" s="20"/>
      <c r="N659" s="71" t="e">
        <f>#REF!*$I$3</f>
        <v>#REF!</v>
      </c>
      <c r="O659" s="24" t="e">
        <f t="shared" si="44"/>
        <v>#REF!</v>
      </c>
      <c r="P659" s="107" t="e">
        <f t="shared" si="42"/>
        <v>#REF!</v>
      </c>
      <c r="Q659" s="13" t="s">
        <v>306</v>
      </c>
    </row>
    <row r="660" spans="1:17" s="9" customFormat="1" ht="30" x14ac:dyDescent="0.25">
      <c r="A660" s="5">
        <v>179</v>
      </c>
      <c r="B660" s="6">
        <v>654321</v>
      </c>
      <c r="C660" s="30" t="s">
        <v>106</v>
      </c>
      <c r="D660" s="11" t="s">
        <v>469</v>
      </c>
      <c r="E660" s="7" t="s">
        <v>121</v>
      </c>
      <c r="F660" s="8" t="s">
        <v>154</v>
      </c>
      <c r="G660" s="39" t="s">
        <v>515</v>
      </c>
      <c r="H660" s="19"/>
      <c r="I660" s="19"/>
      <c r="J660" s="20"/>
      <c r="K660" s="20"/>
      <c r="L660" s="20"/>
      <c r="M660" s="20"/>
      <c r="N660" s="71">
        <v>1</v>
      </c>
      <c r="O660" s="24">
        <f>IF(I484&gt;=1,N660*1,N660*0)</f>
        <v>0</v>
      </c>
      <c r="P660" s="107">
        <f t="shared" si="42"/>
        <v>0</v>
      </c>
      <c r="Q660" s="13" t="s">
        <v>307</v>
      </c>
    </row>
    <row r="661" spans="1:17" s="9" customFormat="1" ht="30" x14ac:dyDescent="0.25">
      <c r="A661" s="5">
        <v>180</v>
      </c>
      <c r="B661" s="6">
        <v>654321</v>
      </c>
      <c r="C661" s="30" t="s">
        <v>106</v>
      </c>
      <c r="D661" s="11" t="s">
        <v>461</v>
      </c>
      <c r="E661" s="7" t="s">
        <v>155</v>
      </c>
      <c r="F661" s="8" t="s">
        <v>481</v>
      </c>
      <c r="G661" s="39" t="s">
        <v>515</v>
      </c>
      <c r="H661" s="19"/>
      <c r="I661" s="19"/>
      <c r="J661" s="20"/>
      <c r="K661" s="20"/>
      <c r="L661" s="20"/>
      <c r="M661" s="20"/>
      <c r="N661" s="71">
        <v>1</v>
      </c>
      <c r="O661" s="24" t="e">
        <f>N661*#REF!</f>
        <v>#REF!</v>
      </c>
      <c r="P661" s="107" t="e">
        <f t="shared" si="42"/>
        <v>#REF!</v>
      </c>
      <c r="Q661" s="13" t="s">
        <v>321</v>
      </c>
    </row>
    <row r="662" spans="1:17" s="9" customFormat="1" ht="30" x14ac:dyDescent="0.25">
      <c r="A662" s="5">
        <v>181</v>
      </c>
      <c r="B662" s="6">
        <v>654321</v>
      </c>
      <c r="C662" s="30" t="s">
        <v>106</v>
      </c>
      <c r="D662" s="11" t="s">
        <v>482</v>
      </c>
      <c r="E662" s="7" t="s">
        <v>155</v>
      </c>
      <c r="F662" s="8" t="s">
        <v>156</v>
      </c>
      <c r="G662" s="39" t="s">
        <v>515</v>
      </c>
      <c r="H662" s="19"/>
      <c r="I662" s="19"/>
      <c r="J662" s="20"/>
      <c r="K662" s="20"/>
      <c r="L662" s="20"/>
      <c r="M662" s="20"/>
      <c r="N662" s="71" t="e">
        <f>#REF!*I484</f>
        <v>#REF!</v>
      </c>
      <c r="O662" s="24" t="e">
        <f t="shared" ref="O662:O666" si="45">N662</f>
        <v>#REF!</v>
      </c>
      <c r="P662" s="107" t="e">
        <f t="shared" si="42"/>
        <v>#REF!</v>
      </c>
      <c r="Q662" s="13" t="s">
        <v>322</v>
      </c>
    </row>
    <row r="663" spans="1:17" s="9" customFormat="1" ht="30" x14ac:dyDescent="0.25">
      <c r="A663" s="5">
        <v>182</v>
      </c>
      <c r="B663" s="6">
        <v>654321</v>
      </c>
      <c r="C663" s="30" t="s">
        <v>106</v>
      </c>
      <c r="D663" s="11" t="s">
        <v>482</v>
      </c>
      <c r="E663" s="7" t="s">
        <v>155</v>
      </c>
      <c r="F663" s="8" t="s">
        <v>375</v>
      </c>
      <c r="G663" s="39" t="s">
        <v>515</v>
      </c>
      <c r="H663" s="19"/>
      <c r="I663" s="19"/>
      <c r="J663" s="20"/>
      <c r="K663" s="20"/>
      <c r="L663" s="20"/>
      <c r="M663" s="20"/>
      <c r="N663" s="71" t="e">
        <f>#REF!*I484</f>
        <v>#REF!</v>
      </c>
      <c r="O663" s="24" t="e">
        <f t="shared" si="45"/>
        <v>#REF!</v>
      </c>
      <c r="P663" s="107" t="e">
        <f t="shared" si="42"/>
        <v>#REF!</v>
      </c>
      <c r="Q663" s="13" t="s">
        <v>320</v>
      </c>
    </row>
    <row r="664" spans="1:17" s="9" customFormat="1" ht="30" x14ac:dyDescent="0.25">
      <c r="A664" s="5">
        <v>183</v>
      </c>
      <c r="B664" s="6">
        <v>654321</v>
      </c>
      <c r="C664" s="30" t="s">
        <v>106</v>
      </c>
      <c r="D664" s="11" t="s">
        <v>461</v>
      </c>
      <c r="E664" s="7" t="s">
        <v>107</v>
      </c>
      <c r="F664" s="8" t="s">
        <v>459</v>
      </c>
      <c r="G664" s="39" t="s">
        <v>515</v>
      </c>
      <c r="H664" s="19"/>
      <c r="I664" s="19"/>
      <c r="J664" s="20"/>
      <c r="K664" s="20"/>
      <c r="L664" s="20"/>
      <c r="M664" s="20"/>
      <c r="N664" s="71" t="e">
        <f>#REF!*J484</f>
        <v>#REF!</v>
      </c>
      <c r="O664" s="24" t="e">
        <f t="shared" si="45"/>
        <v>#REF!</v>
      </c>
      <c r="P664" s="107" t="e">
        <f t="shared" si="42"/>
        <v>#REF!</v>
      </c>
      <c r="Q664" s="13" t="s">
        <v>298</v>
      </c>
    </row>
    <row r="665" spans="1:17" s="9" customFormat="1" ht="30" x14ac:dyDescent="0.25">
      <c r="A665" s="5">
        <v>184</v>
      </c>
      <c r="B665" s="6">
        <v>654321</v>
      </c>
      <c r="C665" s="30" t="s">
        <v>106</v>
      </c>
      <c r="D665" s="11" t="s">
        <v>461</v>
      </c>
      <c r="E665" s="7" t="s">
        <v>107</v>
      </c>
      <c r="F665" s="35" t="s">
        <v>417</v>
      </c>
      <c r="G665" s="39" t="s">
        <v>515</v>
      </c>
      <c r="H665" s="19"/>
      <c r="I665" s="19"/>
      <c r="J665" s="20"/>
      <c r="K665" s="20"/>
      <c r="L665" s="20"/>
      <c r="M665" s="20"/>
      <c r="N665" s="71" t="e">
        <f>#REF!*J484</f>
        <v>#REF!</v>
      </c>
      <c r="O665" s="24" t="e">
        <f t="shared" si="45"/>
        <v>#REF!</v>
      </c>
      <c r="P665" s="107" t="e">
        <f t="shared" ref="P665:P672" si="46">ROUND(O665,0)</f>
        <v>#REF!</v>
      </c>
      <c r="Q665" s="13" t="s">
        <v>296</v>
      </c>
    </row>
    <row r="666" spans="1:17" s="9" customFormat="1" ht="30" x14ac:dyDescent="0.25">
      <c r="A666" s="5">
        <v>185</v>
      </c>
      <c r="B666" s="6">
        <v>654321</v>
      </c>
      <c r="C666" s="30" t="s">
        <v>106</v>
      </c>
      <c r="D666" s="11" t="s">
        <v>461</v>
      </c>
      <c r="E666" s="7" t="s">
        <v>107</v>
      </c>
      <c r="F666" s="8" t="s">
        <v>376</v>
      </c>
      <c r="G666" s="39" t="s">
        <v>515</v>
      </c>
      <c r="H666" s="19"/>
      <c r="I666" s="19"/>
      <c r="J666" s="20"/>
      <c r="K666" s="20"/>
      <c r="L666" s="20"/>
      <c r="M666" s="20"/>
      <c r="N666" s="71" t="e">
        <f>4*#REF!</f>
        <v>#REF!</v>
      </c>
      <c r="O666" s="24" t="e">
        <f t="shared" si="45"/>
        <v>#REF!</v>
      </c>
      <c r="P666" s="107" t="e">
        <f t="shared" si="46"/>
        <v>#REF!</v>
      </c>
      <c r="Q666" s="13" t="s">
        <v>299</v>
      </c>
    </row>
    <row r="667" spans="1:17" s="9" customFormat="1" ht="30" x14ac:dyDescent="0.25">
      <c r="A667" s="5">
        <v>186</v>
      </c>
      <c r="B667" s="6">
        <v>654321</v>
      </c>
      <c r="C667" s="30" t="s">
        <v>106</v>
      </c>
      <c r="D667" s="11" t="s">
        <v>461</v>
      </c>
      <c r="E667" s="7" t="s">
        <v>107</v>
      </c>
      <c r="F667" s="8" t="s">
        <v>161</v>
      </c>
      <c r="G667" s="39" t="s">
        <v>515</v>
      </c>
      <c r="H667" s="19"/>
      <c r="I667" s="19"/>
      <c r="J667" s="20"/>
      <c r="K667" s="20"/>
      <c r="L667" s="20"/>
      <c r="M667" s="20"/>
      <c r="N667" s="71">
        <v>1</v>
      </c>
      <c r="O667" s="24" t="e">
        <f>IF(#REF!&gt;=1,FORMULACION!N667*1,FORMULACION!N667*0)</f>
        <v>#REF!</v>
      </c>
      <c r="P667" s="107" t="e">
        <f t="shared" si="46"/>
        <v>#REF!</v>
      </c>
      <c r="Q667" s="13" t="s">
        <v>300</v>
      </c>
    </row>
    <row r="668" spans="1:17" s="9" customFormat="1" ht="30" x14ac:dyDescent="0.25">
      <c r="A668" s="5">
        <v>187</v>
      </c>
      <c r="B668" s="6">
        <v>654321</v>
      </c>
      <c r="C668" s="30" t="s">
        <v>106</v>
      </c>
      <c r="D668" s="11" t="s">
        <v>461</v>
      </c>
      <c r="E668" s="7" t="s">
        <v>107</v>
      </c>
      <c r="F668" s="8" t="s">
        <v>160</v>
      </c>
      <c r="G668" s="39" t="s">
        <v>515</v>
      </c>
      <c r="H668" s="19"/>
      <c r="I668" s="19"/>
      <c r="J668" s="20"/>
      <c r="K668" s="20"/>
      <c r="L668" s="20"/>
      <c r="M668" s="20"/>
      <c r="N668" s="71">
        <v>1</v>
      </c>
      <c r="O668" s="24" t="e">
        <f>IF(#REF!&gt;=1,FORMULACION!N668*1,FORMULACION!N668*0)</f>
        <v>#REF!</v>
      </c>
      <c r="P668" s="107" t="e">
        <f t="shared" si="46"/>
        <v>#REF!</v>
      </c>
      <c r="Q668" s="13" t="s">
        <v>300</v>
      </c>
    </row>
    <row r="669" spans="1:17" s="9" customFormat="1" ht="30" x14ac:dyDescent="0.25">
      <c r="A669" s="5">
        <v>188</v>
      </c>
      <c r="B669" s="6">
        <v>654321</v>
      </c>
      <c r="C669" s="30" t="s">
        <v>106</v>
      </c>
      <c r="D669" s="11" t="s">
        <v>461</v>
      </c>
      <c r="E669" s="7" t="s">
        <v>107</v>
      </c>
      <c r="F669" s="8" t="s">
        <v>422</v>
      </c>
      <c r="G669" s="39" t="s">
        <v>515</v>
      </c>
      <c r="H669" s="19"/>
      <c r="I669" s="19"/>
      <c r="J669" s="20"/>
      <c r="K669" s="20"/>
      <c r="L669" s="20"/>
      <c r="M669" s="20"/>
      <c r="N669" s="71">
        <v>1</v>
      </c>
      <c r="O669" s="24" t="e">
        <f>IF(#REF!&gt;=1,FORMULACION!N669*1,FORMULACION!N669*0)</f>
        <v>#REF!</v>
      </c>
      <c r="P669" s="107" t="e">
        <f t="shared" si="46"/>
        <v>#REF!</v>
      </c>
      <c r="Q669" s="13" t="s">
        <v>301</v>
      </c>
    </row>
    <row r="670" spans="1:17" s="9" customFormat="1" ht="30" x14ac:dyDescent="0.25">
      <c r="A670" s="5">
        <v>189</v>
      </c>
      <c r="B670" s="6">
        <v>654321</v>
      </c>
      <c r="C670" s="30" t="s">
        <v>106</v>
      </c>
      <c r="D670" s="11" t="s">
        <v>469</v>
      </c>
      <c r="E670" s="7" t="s">
        <v>107</v>
      </c>
      <c r="F670" s="8" t="s">
        <v>158</v>
      </c>
      <c r="G670" s="39" t="s">
        <v>515</v>
      </c>
      <c r="H670" s="19"/>
      <c r="I670" s="19"/>
      <c r="J670" s="20"/>
      <c r="K670" s="20"/>
      <c r="L670" s="20"/>
      <c r="M670" s="20"/>
      <c r="N670" s="71" t="e">
        <f>#REF!*$J$3</f>
        <v>#REF!</v>
      </c>
      <c r="O670" s="24" t="e">
        <f t="shared" ref="O670:O672" si="47">N670</f>
        <v>#REF!</v>
      </c>
      <c r="P670" s="107" t="e">
        <f t="shared" si="46"/>
        <v>#REF!</v>
      </c>
      <c r="Q670" s="13" t="s">
        <v>296</v>
      </c>
    </row>
    <row r="671" spans="1:17" s="9" customFormat="1" ht="30" x14ac:dyDescent="0.25">
      <c r="A671" s="5">
        <v>190</v>
      </c>
      <c r="B671" s="6">
        <v>654321</v>
      </c>
      <c r="C671" s="30" t="s">
        <v>106</v>
      </c>
      <c r="D671" s="11" t="s">
        <v>468</v>
      </c>
      <c r="E671" s="7" t="s">
        <v>107</v>
      </c>
      <c r="F671" s="8" t="s">
        <v>423</v>
      </c>
      <c r="G671" s="39" t="s">
        <v>515</v>
      </c>
      <c r="H671" s="19"/>
      <c r="I671" s="19"/>
      <c r="J671" s="20"/>
      <c r="K671" s="20"/>
      <c r="L671" s="20"/>
      <c r="M671" s="20"/>
      <c r="N671" s="71" t="e">
        <f>#REF!*J484</f>
        <v>#REF!</v>
      </c>
      <c r="O671" s="24" t="e">
        <f t="shared" si="47"/>
        <v>#REF!</v>
      </c>
      <c r="P671" s="107" t="e">
        <f t="shared" si="46"/>
        <v>#REF!</v>
      </c>
      <c r="Q671" s="13" t="s">
        <v>292</v>
      </c>
    </row>
    <row r="672" spans="1:17" s="9" customFormat="1" ht="30" x14ac:dyDescent="0.25">
      <c r="A672" s="5">
        <v>191</v>
      </c>
      <c r="B672" s="6">
        <v>654321</v>
      </c>
      <c r="C672" s="30" t="s">
        <v>106</v>
      </c>
      <c r="D672" s="11" t="s">
        <v>468</v>
      </c>
      <c r="E672" s="7" t="s">
        <v>107</v>
      </c>
      <c r="F672" s="8" t="s">
        <v>426</v>
      </c>
      <c r="G672" s="39" t="s">
        <v>515</v>
      </c>
      <c r="H672" s="19"/>
      <c r="I672" s="19"/>
      <c r="J672" s="20"/>
      <c r="K672" s="20"/>
      <c r="L672" s="20"/>
      <c r="M672" s="20"/>
      <c r="N672" s="71" t="e">
        <f>#REF!*J484</f>
        <v>#REF!</v>
      </c>
      <c r="O672" s="24" t="e">
        <f t="shared" si="47"/>
        <v>#REF!</v>
      </c>
      <c r="P672" s="107" t="e">
        <f t="shared" si="46"/>
        <v>#REF!</v>
      </c>
      <c r="Q672" s="13" t="s">
        <v>292</v>
      </c>
    </row>
    <row r="673" spans="1:17" s="9" customFormat="1" ht="30" x14ac:dyDescent="0.25">
      <c r="A673" s="5">
        <v>192</v>
      </c>
      <c r="B673" s="6">
        <v>654321</v>
      </c>
      <c r="C673" s="30" t="s">
        <v>106</v>
      </c>
      <c r="D673" s="11" t="s">
        <v>468</v>
      </c>
      <c r="E673" s="7" t="s">
        <v>107</v>
      </c>
      <c r="F673" s="34" t="s">
        <v>118</v>
      </c>
      <c r="G673" s="39" t="s">
        <v>515</v>
      </c>
      <c r="H673" s="19"/>
      <c r="I673" s="19"/>
      <c r="J673" s="20"/>
      <c r="K673" s="20"/>
      <c r="L673" s="20"/>
      <c r="M673" s="20"/>
      <c r="N673" s="71"/>
      <c r="O673" s="24"/>
      <c r="P673" s="107"/>
      <c r="Q673" s="13"/>
    </row>
    <row r="674" spans="1:17" s="9" customFormat="1" ht="30" x14ac:dyDescent="0.25">
      <c r="A674" s="5">
        <v>193</v>
      </c>
      <c r="B674" s="6">
        <v>654321</v>
      </c>
      <c r="C674" s="30" t="s">
        <v>106</v>
      </c>
      <c r="D674" s="11" t="s">
        <v>461</v>
      </c>
      <c r="E674" s="7" t="s">
        <v>107</v>
      </c>
      <c r="F674" s="8" t="s">
        <v>159</v>
      </c>
      <c r="G674" s="39" t="s">
        <v>515</v>
      </c>
      <c r="H674" s="19"/>
      <c r="I674" s="19"/>
      <c r="J674" s="20"/>
      <c r="K674" s="20"/>
      <c r="L674" s="20"/>
      <c r="M674" s="20"/>
      <c r="N674" s="71">
        <v>3</v>
      </c>
      <c r="O674" s="24" t="e">
        <f>N674*#REF!</f>
        <v>#REF!</v>
      </c>
      <c r="P674" s="107" t="e">
        <f t="shared" ref="P674:P714" si="48">ROUND(O674,0)</f>
        <v>#REF!</v>
      </c>
      <c r="Q674" s="13" t="s">
        <v>302</v>
      </c>
    </row>
    <row r="675" spans="1:17" s="9" customFormat="1" ht="30" x14ac:dyDescent="0.25">
      <c r="A675" s="5">
        <v>194</v>
      </c>
      <c r="B675" s="6">
        <v>654321</v>
      </c>
      <c r="C675" s="30" t="s">
        <v>106</v>
      </c>
      <c r="D675" s="11" t="s">
        <v>461</v>
      </c>
      <c r="E675" s="7" t="s">
        <v>121</v>
      </c>
      <c r="F675" s="8" t="s">
        <v>164</v>
      </c>
      <c r="G675" s="39" t="s">
        <v>515</v>
      </c>
      <c r="H675" s="19"/>
      <c r="I675" s="19"/>
      <c r="J675" s="20"/>
      <c r="K675" s="20"/>
      <c r="L675" s="20"/>
      <c r="M675" s="20"/>
      <c r="N675" s="71" t="e">
        <f>#REF!*$J$3</f>
        <v>#REF!</v>
      </c>
      <c r="O675" s="24" t="e">
        <f>N675</f>
        <v>#REF!</v>
      </c>
      <c r="P675" s="107" t="e">
        <f t="shared" si="48"/>
        <v>#REF!</v>
      </c>
      <c r="Q675" s="13" t="s">
        <v>308</v>
      </c>
    </row>
    <row r="676" spans="1:17" s="9" customFormat="1" ht="30" x14ac:dyDescent="0.25">
      <c r="A676" s="5">
        <v>195</v>
      </c>
      <c r="B676" s="6">
        <v>654321</v>
      </c>
      <c r="C676" s="30" t="s">
        <v>106</v>
      </c>
      <c r="D676" s="11" t="s">
        <v>461</v>
      </c>
      <c r="E676" s="7" t="s">
        <v>121</v>
      </c>
      <c r="F676" s="8" t="s">
        <v>165</v>
      </c>
      <c r="G676" s="39" t="s">
        <v>515</v>
      </c>
      <c r="H676" s="19"/>
      <c r="I676" s="19"/>
      <c r="J676" s="20"/>
      <c r="K676" s="20"/>
      <c r="L676" s="20"/>
      <c r="M676" s="20"/>
      <c r="N676" s="71" t="e">
        <f>#REF!*$J$3</f>
        <v>#REF!</v>
      </c>
      <c r="O676" s="24" t="e">
        <f>N676</f>
        <v>#REF!</v>
      </c>
      <c r="P676" s="107" t="e">
        <f t="shared" si="48"/>
        <v>#REF!</v>
      </c>
      <c r="Q676" s="13" t="s">
        <v>308</v>
      </c>
    </row>
    <row r="677" spans="1:17" s="9" customFormat="1" ht="30" x14ac:dyDescent="0.25">
      <c r="A677" s="5">
        <v>196</v>
      </c>
      <c r="B677" s="6">
        <v>654321</v>
      </c>
      <c r="C677" s="30" t="s">
        <v>106</v>
      </c>
      <c r="D677" s="11" t="s">
        <v>461</v>
      </c>
      <c r="E677" s="7" t="s">
        <v>121</v>
      </c>
      <c r="F677" s="8" t="s">
        <v>166</v>
      </c>
      <c r="G677" s="39" t="s">
        <v>515</v>
      </c>
      <c r="H677" s="19"/>
      <c r="I677" s="19"/>
      <c r="J677" s="20"/>
      <c r="K677" s="20"/>
      <c r="L677" s="20"/>
      <c r="M677" s="20"/>
      <c r="N677" s="71">
        <v>3</v>
      </c>
      <c r="O677" s="24" t="e">
        <f>N677*#REF!</f>
        <v>#REF!</v>
      </c>
      <c r="P677" s="107" t="e">
        <f t="shared" si="48"/>
        <v>#REF!</v>
      </c>
      <c r="Q677" s="13" t="s">
        <v>309</v>
      </c>
    </row>
    <row r="678" spans="1:17" s="9" customFormat="1" ht="30" x14ac:dyDescent="0.25">
      <c r="A678" s="5">
        <v>197</v>
      </c>
      <c r="B678" s="6">
        <v>654321</v>
      </c>
      <c r="C678" s="30" t="s">
        <v>106</v>
      </c>
      <c r="D678" s="11" t="s">
        <v>461</v>
      </c>
      <c r="E678" s="7" t="s">
        <v>121</v>
      </c>
      <c r="F678" s="8" t="s">
        <v>167</v>
      </c>
      <c r="G678" s="39" t="s">
        <v>515</v>
      </c>
      <c r="H678" s="19"/>
      <c r="I678" s="19"/>
      <c r="J678" s="20"/>
      <c r="K678" s="20"/>
      <c r="L678" s="20"/>
      <c r="M678" s="20"/>
      <c r="N678" s="71" t="e">
        <f>#REF!*$J$3</f>
        <v>#REF!</v>
      </c>
      <c r="O678" s="24" t="e">
        <f t="shared" ref="O678:O683" si="49">N678</f>
        <v>#REF!</v>
      </c>
      <c r="P678" s="107" t="e">
        <f t="shared" si="48"/>
        <v>#REF!</v>
      </c>
      <c r="Q678" s="13" t="s">
        <v>308</v>
      </c>
    </row>
    <row r="679" spans="1:17" s="9" customFormat="1" ht="30" x14ac:dyDescent="0.25">
      <c r="A679" s="5">
        <v>198</v>
      </c>
      <c r="B679" s="6">
        <v>654321</v>
      </c>
      <c r="C679" s="30" t="s">
        <v>106</v>
      </c>
      <c r="D679" s="11" t="s">
        <v>469</v>
      </c>
      <c r="E679" s="7" t="s">
        <v>155</v>
      </c>
      <c r="F679" s="8" t="s">
        <v>168</v>
      </c>
      <c r="G679" s="39" t="s">
        <v>515</v>
      </c>
      <c r="H679" s="19"/>
      <c r="I679" s="19"/>
      <c r="J679" s="20"/>
      <c r="K679" s="20"/>
      <c r="L679" s="20"/>
      <c r="M679" s="20"/>
      <c r="N679" s="71" t="e">
        <f>#REF!*$J$3</f>
        <v>#REF!</v>
      </c>
      <c r="O679" s="24" t="e">
        <f t="shared" si="49"/>
        <v>#REF!</v>
      </c>
      <c r="P679" s="107" t="e">
        <f t="shared" si="48"/>
        <v>#REF!</v>
      </c>
      <c r="Q679" s="13" t="s">
        <v>324</v>
      </c>
    </row>
    <row r="680" spans="1:17" s="9" customFormat="1" ht="30" x14ac:dyDescent="0.25">
      <c r="A680" s="5">
        <v>199</v>
      </c>
      <c r="B680" s="6">
        <v>654321</v>
      </c>
      <c r="C680" s="30" t="s">
        <v>106</v>
      </c>
      <c r="D680" s="11" t="s">
        <v>469</v>
      </c>
      <c r="E680" s="7" t="s">
        <v>155</v>
      </c>
      <c r="F680" s="8" t="s">
        <v>436</v>
      </c>
      <c r="G680" s="39" t="s">
        <v>515</v>
      </c>
      <c r="H680" s="19"/>
      <c r="I680" s="19"/>
      <c r="J680" s="20"/>
      <c r="K680" s="20"/>
      <c r="L680" s="20"/>
      <c r="M680" s="20"/>
      <c r="N680" s="71" t="e">
        <f>#REF!*$J$3</f>
        <v>#REF!</v>
      </c>
      <c r="O680" s="24" t="e">
        <f t="shared" si="49"/>
        <v>#REF!</v>
      </c>
      <c r="P680" s="107" t="e">
        <f t="shared" si="48"/>
        <v>#REF!</v>
      </c>
      <c r="Q680" s="13" t="s">
        <v>323</v>
      </c>
    </row>
    <row r="681" spans="1:17" s="9" customFormat="1" ht="30" x14ac:dyDescent="0.25">
      <c r="A681" s="5">
        <v>200</v>
      </c>
      <c r="B681" s="6">
        <v>654321</v>
      </c>
      <c r="C681" s="30" t="s">
        <v>106</v>
      </c>
      <c r="D681" s="11" t="s">
        <v>483</v>
      </c>
      <c r="E681" s="7" t="s">
        <v>155</v>
      </c>
      <c r="F681" s="8" t="s">
        <v>377</v>
      </c>
      <c r="G681" s="39" t="s">
        <v>515</v>
      </c>
      <c r="H681" s="19"/>
      <c r="I681" s="19"/>
      <c r="J681" s="20"/>
      <c r="K681" s="20"/>
      <c r="L681" s="20"/>
      <c r="M681" s="20"/>
      <c r="N681" s="71" t="e">
        <f>#REF!*$J$3</f>
        <v>#REF!</v>
      </c>
      <c r="O681" s="24" t="e">
        <f t="shared" si="49"/>
        <v>#REF!</v>
      </c>
      <c r="P681" s="107" t="e">
        <f t="shared" si="48"/>
        <v>#REF!</v>
      </c>
      <c r="Q681" s="13" t="s">
        <v>323</v>
      </c>
    </row>
    <row r="682" spans="1:17" s="9" customFormat="1" ht="30" x14ac:dyDescent="0.25">
      <c r="A682" s="5">
        <v>201</v>
      </c>
      <c r="B682" s="6">
        <v>654321</v>
      </c>
      <c r="C682" s="30" t="s">
        <v>106</v>
      </c>
      <c r="D682" s="11" t="s">
        <v>461</v>
      </c>
      <c r="E682" s="7" t="s">
        <v>155</v>
      </c>
      <c r="F682" s="8" t="s">
        <v>162</v>
      </c>
      <c r="G682" s="39" t="s">
        <v>515</v>
      </c>
      <c r="H682" s="19"/>
      <c r="I682" s="19"/>
      <c r="J682" s="20"/>
      <c r="K682" s="20"/>
      <c r="L682" s="20"/>
      <c r="M682" s="20"/>
      <c r="N682" s="71" t="e">
        <f>#REF!*$J$3</f>
        <v>#REF!</v>
      </c>
      <c r="O682" s="24" t="e">
        <f t="shared" si="49"/>
        <v>#REF!</v>
      </c>
      <c r="P682" s="107" t="e">
        <f t="shared" si="48"/>
        <v>#REF!</v>
      </c>
      <c r="Q682" s="13" t="s">
        <v>324</v>
      </c>
    </row>
    <row r="683" spans="1:17" s="9" customFormat="1" ht="30" x14ac:dyDescent="0.25">
      <c r="A683" s="5">
        <v>202</v>
      </c>
      <c r="B683" s="6">
        <v>654321</v>
      </c>
      <c r="C683" s="30" t="s">
        <v>106</v>
      </c>
      <c r="D683" s="11" t="s">
        <v>461</v>
      </c>
      <c r="E683" s="7" t="s">
        <v>155</v>
      </c>
      <c r="F683" s="8" t="s">
        <v>163</v>
      </c>
      <c r="G683" s="39" t="s">
        <v>515</v>
      </c>
      <c r="H683" s="19"/>
      <c r="I683" s="19"/>
      <c r="J683" s="20"/>
      <c r="K683" s="20"/>
      <c r="L683" s="20"/>
      <c r="M683" s="20"/>
      <c r="N683" s="71" t="e">
        <f>#REF!*$J$3</f>
        <v>#REF!</v>
      </c>
      <c r="O683" s="24" t="e">
        <f t="shared" si="49"/>
        <v>#REF!</v>
      </c>
      <c r="P683" s="107" t="e">
        <f t="shared" si="48"/>
        <v>#REF!</v>
      </c>
      <c r="Q683" s="13" t="s">
        <v>324</v>
      </c>
    </row>
    <row r="684" spans="1:17" s="9" customFormat="1" ht="30" x14ac:dyDescent="0.25">
      <c r="A684" s="5">
        <v>203</v>
      </c>
      <c r="B684" s="6">
        <v>654321</v>
      </c>
      <c r="C684" s="30" t="s">
        <v>106</v>
      </c>
      <c r="D684" s="11" t="s">
        <v>461</v>
      </c>
      <c r="E684" s="7" t="s">
        <v>126</v>
      </c>
      <c r="F684" s="8" t="s">
        <v>484</v>
      </c>
      <c r="G684" s="39" t="s">
        <v>515</v>
      </c>
      <c r="H684" s="19"/>
      <c r="I684" s="19"/>
      <c r="J684" s="20"/>
      <c r="K684" s="20"/>
      <c r="L684" s="20"/>
      <c r="M684" s="20"/>
      <c r="N684" s="71" t="e">
        <f>#REF!*J484</f>
        <v>#REF!</v>
      </c>
      <c r="O684" s="24" t="e">
        <f>IF(N684&gt;=1,N684*1,1)</f>
        <v>#REF!</v>
      </c>
      <c r="P684" s="107" t="e">
        <f t="shared" si="48"/>
        <v>#REF!</v>
      </c>
      <c r="Q684" s="13" t="s">
        <v>314</v>
      </c>
    </row>
    <row r="685" spans="1:17" s="9" customFormat="1" ht="30" x14ac:dyDescent="0.25">
      <c r="A685" s="5">
        <v>204</v>
      </c>
      <c r="B685" s="6">
        <v>654321</v>
      </c>
      <c r="C685" s="30" t="s">
        <v>106</v>
      </c>
      <c r="D685" s="11" t="s">
        <v>461</v>
      </c>
      <c r="E685" s="7" t="s">
        <v>126</v>
      </c>
      <c r="F685" s="8" t="s">
        <v>173</v>
      </c>
      <c r="G685" s="39" t="s">
        <v>515</v>
      </c>
      <c r="H685" s="19"/>
      <c r="I685" s="19"/>
      <c r="J685" s="20"/>
      <c r="K685" s="20"/>
      <c r="L685" s="20"/>
      <c r="M685" s="20"/>
      <c r="N685" s="71" t="e">
        <f>#REF!*$J$3</f>
        <v>#REF!</v>
      </c>
      <c r="O685" s="24" t="e">
        <f>N685</f>
        <v>#REF!</v>
      </c>
      <c r="P685" s="107" t="e">
        <f t="shared" si="48"/>
        <v>#REF!</v>
      </c>
      <c r="Q685" s="13" t="s">
        <v>315</v>
      </c>
    </row>
    <row r="686" spans="1:17" s="9" customFormat="1" ht="30" x14ac:dyDescent="0.25">
      <c r="A686" s="5">
        <v>205</v>
      </c>
      <c r="B686" s="6">
        <v>654321</v>
      </c>
      <c r="C686" s="30" t="s">
        <v>106</v>
      </c>
      <c r="D686" s="11" t="s">
        <v>473</v>
      </c>
      <c r="E686" s="7" t="s">
        <v>126</v>
      </c>
      <c r="F686" s="8" t="s">
        <v>175</v>
      </c>
      <c r="G686" s="39" t="s">
        <v>515</v>
      </c>
      <c r="H686" s="19"/>
      <c r="I686" s="19"/>
      <c r="J686" s="20"/>
      <c r="K686" s="20"/>
      <c r="L686" s="20"/>
      <c r="M686" s="20"/>
      <c r="N686" s="71" t="e">
        <f>#REF!*$J$3</f>
        <v>#REF!</v>
      </c>
      <c r="O686" s="24" t="e">
        <f>N686</f>
        <v>#REF!</v>
      </c>
      <c r="P686" s="107" t="e">
        <f t="shared" si="48"/>
        <v>#REF!</v>
      </c>
      <c r="Q686" s="13" t="s">
        <v>313</v>
      </c>
    </row>
    <row r="687" spans="1:17" s="9" customFormat="1" ht="30" x14ac:dyDescent="0.25">
      <c r="A687" s="5">
        <v>206</v>
      </c>
      <c r="B687" s="6">
        <v>654321</v>
      </c>
      <c r="C687" s="30" t="s">
        <v>106</v>
      </c>
      <c r="D687" s="11" t="s">
        <v>461</v>
      </c>
      <c r="E687" s="7" t="s">
        <v>126</v>
      </c>
      <c r="F687" s="8" t="s">
        <v>176</v>
      </c>
      <c r="G687" s="39" t="s">
        <v>515</v>
      </c>
      <c r="H687" s="19"/>
      <c r="I687" s="19"/>
      <c r="J687" s="20"/>
      <c r="K687" s="20"/>
      <c r="L687" s="20"/>
      <c r="M687" s="20"/>
      <c r="N687" s="71" t="e">
        <f>#REF!*$J$3</f>
        <v>#REF!</v>
      </c>
      <c r="O687" s="24" t="e">
        <f>N687</f>
        <v>#REF!</v>
      </c>
      <c r="P687" s="107" t="e">
        <f t="shared" si="48"/>
        <v>#REF!</v>
      </c>
      <c r="Q687" s="13" t="s">
        <v>313</v>
      </c>
    </row>
    <row r="688" spans="1:17" s="9" customFormat="1" ht="30" x14ac:dyDescent="0.25">
      <c r="A688" s="5">
        <v>207</v>
      </c>
      <c r="B688" s="6">
        <v>654321</v>
      </c>
      <c r="C688" s="30" t="s">
        <v>106</v>
      </c>
      <c r="D688" s="11" t="s">
        <v>461</v>
      </c>
      <c r="E688" s="7" t="s">
        <v>126</v>
      </c>
      <c r="F688" s="8" t="s">
        <v>486</v>
      </c>
      <c r="G688" s="39" t="s">
        <v>515</v>
      </c>
      <c r="H688" s="19"/>
      <c r="I688" s="19"/>
      <c r="J688" s="20"/>
      <c r="K688" s="20"/>
      <c r="L688" s="20"/>
      <c r="M688" s="20"/>
      <c r="N688" s="71" t="e">
        <f>#REF!*$J$3</f>
        <v>#REF!</v>
      </c>
      <c r="O688" s="24" t="e">
        <f>IF(N688&gt;=1,N688*1,1)</f>
        <v>#REF!</v>
      </c>
      <c r="P688" s="107" t="e">
        <f t="shared" si="48"/>
        <v>#REF!</v>
      </c>
      <c r="Q688" s="13" t="s">
        <v>314</v>
      </c>
    </row>
    <row r="689" spans="1:17" s="9" customFormat="1" ht="30" x14ac:dyDescent="0.25">
      <c r="A689" s="5">
        <v>208</v>
      </c>
      <c r="B689" s="6">
        <v>654321</v>
      </c>
      <c r="C689" s="30" t="s">
        <v>106</v>
      </c>
      <c r="D689" s="11" t="s">
        <v>461</v>
      </c>
      <c r="E689" s="7" t="s">
        <v>126</v>
      </c>
      <c r="F689" s="8" t="s">
        <v>169</v>
      </c>
      <c r="G689" s="39" t="s">
        <v>515</v>
      </c>
      <c r="H689" s="19"/>
      <c r="I689" s="19"/>
      <c r="J689" s="20"/>
      <c r="K689" s="20"/>
      <c r="L689" s="20"/>
      <c r="M689" s="20"/>
      <c r="N689" s="71" t="e">
        <f>#REF!*$J$3</f>
        <v>#REF!</v>
      </c>
      <c r="O689" s="24" t="e">
        <f t="shared" ref="O689:O697" si="50">N689</f>
        <v>#REF!</v>
      </c>
      <c r="P689" s="107" t="e">
        <f t="shared" si="48"/>
        <v>#REF!</v>
      </c>
      <c r="Q689" s="13" t="s">
        <v>316</v>
      </c>
    </row>
    <row r="690" spans="1:17" s="9" customFormat="1" ht="30" x14ac:dyDescent="0.25">
      <c r="A690" s="5">
        <v>209</v>
      </c>
      <c r="B690" s="6">
        <v>654321</v>
      </c>
      <c r="C690" s="30" t="s">
        <v>106</v>
      </c>
      <c r="D690" s="11" t="s">
        <v>461</v>
      </c>
      <c r="E690" s="7" t="s">
        <v>126</v>
      </c>
      <c r="F690" s="8" t="s">
        <v>174</v>
      </c>
      <c r="G690" s="39" t="s">
        <v>515</v>
      </c>
      <c r="H690" s="19"/>
      <c r="I690" s="19"/>
      <c r="J690" s="20"/>
      <c r="K690" s="20"/>
      <c r="L690" s="20"/>
      <c r="M690" s="20"/>
      <c r="N690" s="71" t="e">
        <f>#REF!*$J$3</f>
        <v>#REF!</v>
      </c>
      <c r="O690" s="24" t="e">
        <f t="shared" si="50"/>
        <v>#REF!</v>
      </c>
      <c r="P690" s="107" t="e">
        <f t="shared" si="48"/>
        <v>#REF!</v>
      </c>
      <c r="Q690" s="13" t="s">
        <v>316</v>
      </c>
    </row>
    <row r="691" spans="1:17" s="9" customFormat="1" ht="30" x14ac:dyDescent="0.25">
      <c r="A691" s="5">
        <v>210</v>
      </c>
      <c r="B691" s="6">
        <v>654321</v>
      </c>
      <c r="C691" s="30" t="s">
        <v>106</v>
      </c>
      <c r="D691" s="11" t="s">
        <v>461</v>
      </c>
      <c r="E691" s="7" t="s">
        <v>126</v>
      </c>
      <c r="F691" s="8" t="s">
        <v>502</v>
      </c>
      <c r="G691" s="39" t="s">
        <v>515</v>
      </c>
      <c r="H691" s="19"/>
      <c r="I691" s="19"/>
      <c r="J691" s="20"/>
      <c r="K691" s="20"/>
      <c r="L691" s="20"/>
      <c r="M691" s="20"/>
      <c r="N691" s="71" t="e">
        <f>#REF!*$J$3</f>
        <v>#REF!</v>
      </c>
      <c r="O691" s="24" t="e">
        <f t="shared" si="50"/>
        <v>#REF!</v>
      </c>
      <c r="P691" s="107" t="e">
        <f t="shared" si="48"/>
        <v>#REF!</v>
      </c>
      <c r="Q691" s="13" t="s">
        <v>315</v>
      </c>
    </row>
    <row r="692" spans="1:17" s="9" customFormat="1" ht="30" x14ac:dyDescent="0.25">
      <c r="A692" s="5">
        <v>211</v>
      </c>
      <c r="B692" s="6">
        <v>654321</v>
      </c>
      <c r="C692" s="30" t="s">
        <v>106</v>
      </c>
      <c r="D692" s="11" t="s">
        <v>461</v>
      </c>
      <c r="E692" s="7" t="s">
        <v>126</v>
      </c>
      <c r="F692" s="8" t="s">
        <v>177</v>
      </c>
      <c r="G692" s="39" t="s">
        <v>515</v>
      </c>
      <c r="H692" s="19"/>
      <c r="I692" s="19"/>
      <c r="J692" s="20"/>
      <c r="K692" s="20"/>
      <c r="L692" s="20"/>
      <c r="M692" s="20"/>
      <c r="N692" s="71" t="e">
        <f>#REF!*$J$3</f>
        <v>#REF!</v>
      </c>
      <c r="O692" s="24" t="e">
        <f t="shared" si="50"/>
        <v>#REF!</v>
      </c>
      <c r="P692" s="107" t="e">
        <f t="shared" si="48"/>
        <v>#REF!</v>
      </c>
      <c r="Q692" s="13" t="s">
        <v>316</v>
      </c>
    </row>
    <row r="693" spans="1:17" s="9" customFormat="1" ht="30" x14ac:dyDescent="0.25">
      <c r="A693" s="5">
        <v>212</v>
      </c>
      <c r="B693" s="6">
        <v>654321</v>
      </c>
      <c r="C693" s="30" t="s">
        <v>106</v>
      </c>
      <c r="D693" s="11" t="s">
        <v>461</v>
      </c>
      <c r="E693" s="7" t="s">
        <v>126</v>
      </c>
      <c r="F693" s="8" t="s">
        <v>170</v>
      </c>
      <c r="G693" s="39" t="s">
        <v>515</v>
      </c>
      <c r="H693" s="19"/>
      <c r="I693" s="19"/>
      <c r="J693" s="20"/>
      <c r="K693" s="20"/>
      <c r="L693" s="20"/>
      <c r="M693" s="20"/>
      <c r="N693" s="71" t="e">
        <f>#REF!*$J$3</f>
        <v>#REF!</v>
      </c>
      <c r="O693" s="24" t="e">
        <f t="shared" si="50"/>
        <v>#REF!</v>
      </c>
      <c r="P693" s="107" t="e">
        <f t="shared" si="48"/>
        <v>#REF!</v>
      </c>
      <c r="Q693" s="13" t="s">
        <v>315</v>
      </c>
    </row>
    <row r="694" spans="1:17" s="9" customFormat="1" ht="30" x14ac:dyDescent="0.25">
      <c r="A694" s="5">
        <v>213</v>
      </c>
      <c r="B694" s="6">
        <v>654321</v>
      </c>
      <c r="C694" s="30" t="s">
        <v>106</v>
      </c>
      <c r="D694" s="11" t="s">
        <v>157</v>
      </c>
      <c r="E694" s="7" t="s">
        <v>126</v>
      </c>
      <c r="F694" s="8" t="s">
        <v>504</v>
      </c>
      <c r="G694" s="39" t="s">
        <v>515</v>
      </c>
      <c r="H694" s="19"/>
      <c r="I694" s="19"/>
      <c r="J694" s="20"/>
      <c r="K694" s="20"/>
      <c r="L694" s="20"/>
      <c r="M694" s="20"/>
      <c r="N694" s="71" t="e">
        <f>#REF!*$J$3</f>
        <v>#REF!</v>
      </c>
      <c r="O694" s="24" t="e">
        <f t="shared" si="50"/>
        <v>#REF!</v>
      </c>
      <c r="P694" s="107" t="e">
        <f t="shared" si="48"/>
        <v>#REF!</v>
      </c>
      <c r="Q694" s="13" t="s">
        <v>315</v>
      </c>
    </row>
    <row r="695" spans="1:17" s="9" customFormat="1" ht="30" x14ac:dyDescent="0.25">
      <c r="A695" s="5">
        <v>214</v>
      </c>
      <c r="B695" s="6">
        <v>654321</v>
      </c>
      <c r="C695" s="30" t="s">
        <v>106</v>
      </c>
      <c r="D695" s="11" t="s">
        <v>461</v>
      </c>
      <c r="E695" s="7" t="s">
        <v>126</v>
      </c>
      <c r="F695" s="8" t="s">
        <v>172</v>
      </c>
      <c r="G695" s="39" t="s">
        <v>515</v>
      </c>
      <c r="H695" s="19"/>
      <c r="I695" s="19"/>
      <c r="J695" s="20"/>
      <c r="K695" s="20"/>
      <c r="L695" s="20"/>
      <c r="M695" s="20"/>
      <c r="N695" s="71" t="e">
        <f>#REF!*$J$3</f>
        <v>#REF!</v>
      </c>
      <c r="O695" s="24" t="e">
        <f t="shared" si="50"/>
        <v>#REF!</v>
      </c>
      <c r="P695" s="107" t="e">
        <f t="shared" si="48"/>
        <v>#REF!</v>
      </c>
      <c r="Q695" s="13" t="s">
        <v>313</v>
      </c>
    </row>
    <row r="696" spans="1:17" s="9" customFormat="1" ht="30" x14ac:dyDescent="0.25">
      <c r="A696" s="5">
        <v>215</v>
      </c>
      <c r="B696" s="6">
        <v>654321</v>
      </c>
      <c r="C696" s="30" t="s">
        <v>106</v>
      </c>
      <c r="D696" s="11" t="s">
        <v>461</v>
      </c>
      <c r="E696" s="7" t="s">
        <v>126</v>
      </c>
      <c r="F696" s="8" t="s">
        <v>178</v>
      </c>
      <c r="G696" s="39" t="s">
        <v>515</v>
      </c>
      <c r="H696" s="19"/>
      <c r="I696" s="19"/>
      <c r="J696" s="20"/>
      <c r="K696" s="20"/>
      <c r="L696" s="20"/>
      <c r="M696" s="20"/>
      <c r="N696" s="71" t="e">
        <f>#REF!*$J$3</f>
        <v>#REF!</v>
      </c>
      <c r="O696" s="24" t="e">
        <f t="shared" si="50"/>
        <v>#REF!</v>
      </c>
      <c r="P696" s="107" t="e">
        <f t="shared" si="48"/>
        <v>#REF!</v>
      </c>
      <c r="Q696" s="13" t="s">
        <v>315</v>
      </c>
    </row>
    <row r="697" spans="1:17" s="9" customFormat="1" ht="30" x14ac:dyDescent="0.25">
      <c r="A697" s="5">
        <v>216</v>
      </c>
      <c r="B697" s="6">
        <v>654321</v>
      </c>
      <c r="C697" s="30" t="s">
        <v>106</v>
      </c>
      <c r="D697" s="11" t="s">
        <v>461</v>
      </c>
      <c r="E697" s="7" t="s">
        <v>126</v>
      </c>
      <c r="F697" s="8" t="s">
        <v>171</v>
      </c>
      <c r="G697" s="39" t="s">
        <v>515</v>
      </c>
      <c r="H697" s="19"/>
      <c r="I697" s="19"/>
      <c r="J697" s="20"/>
      <c r="K697" s="20"/>
      <c r="L697" s="20"/>
      <c r="M697" s="20"/>
      <c r="N697" s="71" t="e">
        <f>#REF!*$J$3</f>
        <v>#REF!</v>
      </c>
      <c r="O697" s="24" t="e">
        <f t="shared" si="50"/>
        <v>#REF!</v>
      </c>
      <c r="P697" s="107" t="e">
        <f t="shared" si="48"/>
        <v>#REF!</v>
      </c>
      <c r="Q697" s="13" t="s">
        <v>315</v>
      </c>
    </row>
    <row r="698" spans="1:17" s="9" customFormat="1" ht="30" x14ac:dyDescent="0.25">
      <c r="A698" s="5">
        <v>217</v>
      </c>
      <c r="B698" s="6">
        <v>654321</v>
      </c>
      <c r="C698" s="30" t="s">
        <v>106</v>
      </c>
      <c r="D698" s="11" t="s">
        <v>461</v>
      </c>
      <c r="E698" s="7" t="s">
        <v>107</v>
      </c>
      <c r="F698" s="8" t="s">
        <v>180</v>
      </c>
      <c r="G698" s="39" t="s">
        <v>515</v>
      </c>
      <c r="H698" s="19"/>
      <c r="I698" s="19"/>
      <c r="J698" s="20"/>
      <c r="K698" s="20"/>
      <c r="L698" s="20"/>
      <c r="M698" s="20"/>
      <c r="N698" s="71">
        <v>2</v>
      </c>
      <c r="O698" s="24" t="e">
        <f>N698*(SUM(#REF!))</f>
        <v>#REF!</v>
      </c>
      <c r="P698" s="107" t="e">
        <f t="shared" si="48"/>
        <v>#REF!</v>
      </c>
      <c r="Q698" s="13"/>
    </row>
    <row r="699" spans="1:17" s="9" customFormat="1" ht="30" x14ac:dyDescent="0.25">
      <c r="A699" s="5">
        <v>218</v>
      </c>
      <c r="B699" s="6">
        <v>654321</v>
      </c>
      <c r="C699" s="30" t="s">
        <v>106</v>
      </c>
      <c r="D699" s="11" t="s">
        <v>464</v>
      </c>
      <c r="E699" s="7" t="s">
        <v>107</v>
      </c>
      <c r="F699" s="8" t="s">
        <v>420</v>
      </c>
      <c r="G699" s="39" t="s">
        <v>515</v>
      </c>
      <c r="H699" s="19"/>
      <c r="I699" s="19"/>
      <c r="J699" s="20"/>
      <c r="K699" s="20"/>
      <c r="L699" s="20"/>
      <c r="M699" s="20"/>
      <c r="N699" s="71">
        <v>2</v>
      </c>
      <c r="O699" s="24" t="e">
        <f>N699*(SUM(#REF!))</f>
        <v>#REF!</v>
      </c>
      <c r="P699" s="107" t="e">
        <f t="shared" si="48"/>
        <v>#REF!</v>
      </c>
      <c r="Q699" s="13"/>
    </row>
    <row r="700" spans="1:17" s="9" customFormat="1" ht="30" x14ac:dyDescent="0.25">
      <c r="A700" s="5">
        <v>219</v>
      </c>
      <c r="B700" s="6">
        <v>654321</v>
      </c>
      <c r="C700" s="30" t="s">
        <v>106</v>
      </c>
      <c r="D700" s="11" t="s">
        <v>461</v>
      </c>
      <c r="E700" s="7" t="s">
        <v>126</v>
      </c>
      <c r="F700" s="8" t="s">
        <v>182</v>
      </c>
      <c r="G700" s="39" t="s">
        <v>515</v>
      </c>
      <c r="H700" s="19"/>
      <c r="I700" s="19"/>
      <c r="J700" s="20"/>
      <c r="K700" s="20"/>
      <c r="L700" s="20"/>
      <c r="M700" s="20"/>
      <c r="N700" s="71" t="e">
        <f>P713/8</f>
        <v>#REF!</v>
      </c>
      <c r="O700" s="24" t="e">
        <f>N700</f>
        <v>#REF!</v>
      </c>
      <c r="P700" s="107" t="e">
        <f t="shared" si="48"/>
        <v>#REF!</v>
      </c>
      <c r="Q700" s="13" t="s">
        <v>318</v>
      </c>
    </row>
    <row r="701" spans="1:17" s="9" customFormat="1" ht="30" x14ac:dyDescent="0.25">
      <c r="A701" s="5">
        <v>220</v>
      </c>
      <c r="B701" s="6">
        <v>654321</v>
      </c>
      <c r="C701" s="30" t="s">
        <v>106</v>
      </c>
      <c r="D701" s="11" t="s">
        <v>461</v>
      </c>
      <c r="E701" s="7" t="s">
        <v>107</v>
      </c>
      <c r="F701" s="8" t="s">
        <v>179</v>
      </c>
      <c r="G701" s="39" t="s">
        <v>515</v>
      </c>
      <c r="H701" s="19"/>
      <c r="I701" s="19"/>
      <c r="J701" s="20"/>
      <c r="K701" s="20"/>
      <c r="L701" s="20"/>
      <c r="M701" s="20"/>
      <c r="N701" s="71">
        <v>3</v>
      </c>
      <c r="O701" s="24" t="e">
        <f>N701*(SUM(#REF!))</f>
        <v>#REF!</v>
      </c>
      <c r="P701" s="107" t="e">
        <f t="shared" si="48"/>
        <v>#REF!</v>
      </c>
      <c r="Q701" s="13" t="s">
        <v>303</v>
      </c>
    </row>
    <row r="702" spans="1:17" s="9" customFormat="1" ht="30" x14ac:dyDescent="0.25">
      <c r="A702" s="5">
        <v>221</v>
      </c>
      <c r="B702" s="6">
        <v>654321</v>
      </c>
      <c r="C702" s="30" t="s">
        <v>106</v>
      </c>
      <c r="D702" s="11" t="s">
        <v>461</v>
      </c>
      <c r="E702" s="7" t="s">
        <v>121</v>
      </c>
      <c r="F702" s="8" t="s">
        <v>184</v>
      </c>
      <c r="G702" s="39" t="s">
        <v>515</v>
      </c>
      <c r="H702" s="19"/>
      <c r="I702" s="19"/>
      <c r="J702" s="20"/>
      <c r="K702" s="20"/>
      <c r="L702" s="20"/>
      <c r="M702" s="20"/>
      <c r="N702" s="71">
        <v>1</v>
      </c>
      <c r="O702" s="24" t="e">
        <f>(SUM(#REF!))*FORMULACION!N702</f>
        <v>#REF!</v>
      </c>
      <c r="P702" s="107" t="e">
        <f t="shared" si="48"/>
        <v>#REF!</v>
      </c>
      <c r="Q702" s="13" t="s">
        <v>310</v>
      </c>
    </row>
    <row r="703" spans="1:17" s="9" customFormat="1" ht="30" x14ac:dyDescent="0.25">
      <c r="A703" s="5">
        <v>222</v>
      </c>
      <c r="B703" s="6">
        <v>654321</v>
      </c>
      <c r="C703" s="30" t="s">
        <v>106</v>
      </c>
      <c r="D703" s="11" t="s">
        <v>473</v>
      </c>
      <c r="E703" s="7" t="s">
        <v>121</v>
      </c>
      <c r="F703" s="8" t="s">
        <v>185</v>
      </c>
      <c r="G703" s="39" t="s">
        <v>515</v>
      </c>
      <c r="H703" s="19"/>
      <c r="I703" s="19"/>
      <c r="J703" s="20"/>
      <c r="K703" s="20"/>
      <c r="L703" s="20"/>
      <c r="M703" s="20"/>
      <c r="N703" s="71" t="e">
        <f>#REF!*(SUM($K$3:$M$3))</f>
        <v>#REF!</v>
      </c>
      <c r="O703" s="24" t="e">
        <f t="shared" ref="O703:O714" si="51">N703</f>
        <v>#REF!</v>
      </c>
      <c r="P703" s="107" t="e">
        <f t="shared" si="48"/>
        <v>#REF!</v>
      </c>
      <c r="Q703" s="13" t="s">
        <v>311</v>
      </c>
    </row>
    <row r="704" spans="1:17" s="9" customFormat="1" ht="30" x14ac:dyDescent="0.25">
      <c r="A704" s="5">
        <v>223</v>
      </c>
      <c r="B704" s="6">
        <v>654321</v>
      </c>
      <c r="C704" s="30" t="s">
        <v>106</v>
      </c>
      <c r="D704" s="11" t="s">
        <v>461</v>
      </c>
      <c r="E704" s="7" t="s">
        <v>121</v>
      </c>
      <c r="F704" s="8" t="s">
        <v>474</v>
      </c>
      <c r="G704" s="39" t="s">
        <v>515</v>
      </c>
      <c r="H704" s="19"/>
      <c r="I704" s="19"/>
      <c r="J704" s="20"/>
      <c r="K704" s="20"/>
      <c r="L704" s="20"/>
      <c r="M704" s="20"/>
      <c r="N704" s="71" t="e">
        <f>#REF!*(SUM($K$3:$M$3))</f>
        <v>#REF!</v>
      </c>
      <c r="O704" s="24" t="e">
        <f t="shared" si="51"/>
        <v>#REF!</v>
      </c>
      <c r="P704" s="107" t="e">
        <f t="shared" si="48"/>
        <v>#REF!</v>
      </c>
      <c r="Q704" s="13" t="s">
        <v>311</v>
      </c>
    </row>
    <row r="705" spans="1:17" s="9" customFormat="1" ht="30" x14ac:dyDescent="0.25">
      <c r="A705" s="5">
        <v>224</v>
      </c>
      <c r="B705" s="6">
        <v>654321</v>
      </c>
      <c r="C705" s="30" t="s">
        <v>106</v>
      </c>
      <c r="D705" s="11" t="s">
        <v>461</v>
      </c>
      <c r="E705" s="7" t="s">
        <v>121</v>
      </c>
      <c r="F705" s="8" t="s">
        <v>475</v>
      </c>
      <c r="G705" s="39" t="s">
        <v>515</v>
      </c>
      <c r="H705" s="19"/>
      <c r="I705" s="19"/>
      <c r="J705" s="20"/>
      <c r="K705" s="20"/>
      <c r="L705" s="20"/>
      <c r="M705" s="20"/>
      <c r="N705" s="71" t="e">
        <f>#REF!*(SUM($K$3:$M$3))</f>
        <v>#REF!</v>
      </c>
      <c r="O705" s="24" t="e">
        <f t="shared" si="51"/>
        <v>#REF!</v>
      </c>
      <c r="P705" s="107" t="e">
        <f t="shared" si="48"/>
        <v>#REF!</v>
      </c>
      <c r="Q705" s="13" t="s">
        <v>311</v>
      </c>
    </row>
    <row r="706" spans="1:17" s="9" customFormat="1" ht="30" x14ac:dyDescent="0.25">
      <c r="A706" s="5">
        <v>225</v>
      </c>
      <c r="B706" s="6">
        <v>654321</v>
      </c>
      <c r="C706" s="30" t="s">
        <v>106</v>
      </c>
      <c r="D706" s="11" t="s">
        <v>461</v>
      </c>
      <c r="E706" s="7" t="s">
        <v>121</v>
      </c>
      <c r="F706" s="8" t="s">
        <v>183</v>
      </c>
      <c r="G706" s="39" t="s">
        <v>515</v>
      </c>
      <c r="H706" s="19"/>
      <c r="I706" s="19"/>
      <c r="J706" s="20"/>
      <c r="K706" s="20"/>
      <c r="L706" s="20"/>
      <c r="M706" s="20"/>
      <c r="N706" s="71" t="e">
        <f>#REF!*(SUM($K$3:$M$3))</f>
        <v>#REF!</v>
      </c>
      <c r="O706" s="24" t="e">
        <f t="shared" si="51"/>
        <v>#REF!</v>
      </c>
      <c r="P706" s="107" t="e">
        <f t="shared" si="48"/>
        <v>#REF!</v>
      </c>
      <c r="Q706" s="13" t="s">
        <v>311</v>
      </c>
    </row>
    <row r="707" spans="1:17" s="9" customFormat="1" ht="30" x14ac:dyDescent="0.25">
      <c r="A707" s="5">
        <v>226</v>
      </c>
      <c r="B707" s="6">
        <v>654321</v>
      </c>
      <c r="C707" s="30" t="s">
        <v>106</v>
      </c>
      <c r="D707" s="11" t="s">
        <v>461</v>
      </c>
      <c r="E707" s="7" t="s">
        <v>121</v>
      </c>
      <c r="F707" s="8" t="s">
        <v>478</v>
      </c>
      <c r="G707" s="39" t="s">
        <v>515</v>
      </c>
      <c r="H707" s="19"/>
      <c r="I707" s="19"/>
      <c r="J707" s="20"/>
      <c r="K707" s="20"/>
      <c r="L707" s="20"/>
      <c r="M707" s="20"/>
      <c r="N707" s="71" t="e">
        <f>#REF!*(SUM($K$3:$M$3))</f>
        <v>#REF!</v>
      </c>
      <c r="O707" s="24" t="e">
        <f t="shared" si="51"/>
        <v>#REF!</v>
      </c>
      <c r="P707" s="107" t="e">
        <f t="shared" si="48"/>
        <v>#REF!</v>
      </c>
      <c r="Q707" s="13" t="s">
        <v>311</v>
      </c>
    </row>
    <row r="708" spans="1:17" s="9" customFormat="1" ht="30" x14ac:dyDescent="0.25">
      <c r="A708" s="5">
        <v>227</v>
      </c>
      <c r="B708" s="6">
        <v>654321</v>
      </c>
      <c r="C708" s="30" t="s">
        <v>106</v>
      </c>
      <c r="D708" s="11" t="s">
        <v>461</v>
      </c>
      <c r="E708" s="7" t="s">
        <v>121</v>
      </c>
      <c r="F708" s="8" t="s">
        <v>479</v>
      </c>
      <c r="G708" s="39" t="s">
        <v>515</v>
      </c>
      <c r="H708" s="19"/>
      <c r="I708" s="19"/>
      <c r="J708" s="20"/>
      <c r="K708" s="20"/>
      <c r="L708" s="20"/>
      <c r="M708" s="20"/>
      <c r="N708" s="71" t="e">
        <f>#REF!*(SUM($K$3:$M$3))</f>
        <v>#REF!</v>
      </c>
      <c r="O708" s="24" t="e">
        <f t="shared" si="51"/>
        <v>#REF!</v>
      </c>
      <c r="P708" s="107" t="e">
        <f t="shared" si="48"/>
        <v>#REF!</v>
      </c>
      <c r="Q708" s="13" t="s">
        <v>311</v>
      </c>
    </row>
    <row r="709" spans="1:17" s="9" customFormat="1" ht="30" x14ac:dyDescent="0.25">
      <c r="A709" s="5">
        <v>228</v>
      </c>
      <c r="B709" s="6">
        <v>654321</v>
      </c>
      <c r="C709" s="30" t="s">
        <v>106</v>
      </c>
      <c r="D709" s="11" t="s">
        <v>461</v>
      </c>
      <c r="E709" s="7" t="s">
        <v>121</v>
      </c>
      <c r="F709" s="8" t="s">
        <v>480</v>
      </c>
      <c r="G709" s="39" t="s">
        <v>515</v>
      </c>
      <c r="H709" s="19"/>
      <c r="I709" s="19"/>
      <c r="J709" s="20"/>
      <c r="K709" s="20"/>
      <c r="L709" s="20"/>
      <c r="M709" s="20"/>
      <c r="N709" s="71" t="e">
        <f>#REF!*(SUM($K$3:$M$3))</f>
        <v>#REF!</v>
      </c>
      <c r="O709" s="24" t="e">
        <f t="shared" si="51"/>
        <v>#REF!</v>
      </c>
      <c r="P709" s="107" t="e">
        <f t="shared" si="48"/>
        <v>#REF!</v>
      </c>
      <c r="Q709" s="13" t="s">
        <v>311</v>
      </c>
    </row>
    <row r="710" spans="1:17" s="9" customFormat="1" ht="30" x14ac:dyDescent="0.25">
      <c r="A710" s="5">
        <v>229</v>
      </c>
      <c r="B710" s="6">
        <v>654321</v>
      </c>
      <c r="C710" s="30" t="s">
        <v>106</v>
      </c>
      <c r="D710" s="11" t="s">
        <v>461</v>
      </c>
      <c r="E710" s="7" t="s">
        <v>155</v>
      </c>
      <c r="F710" s="8" t="s">
        <v>186</v>
      </c>
      <c r="G710" s="39" t="s">
        <v>515</v>
      </c>
      <c r="H710" s="19"/>
      <c r="I710" s="19"/>
      <c r="J710" s="20"/>
      <c r="K710" s="20"/>
      <c r="L710" s="20"/>
      <c r="M710" s="20"/>
      <c r="N710" s="71" t="e">
        <f>#REF!*(SUM($K$3:$M$3))</f>
        <v>#REF!</v>
      </c>
      <c r="O710" s="24" t="e">
        <f t="shared" si="51"/>
        <v>#REF!</v>
      </c>
      <c r="P710" s="107" t="e">
        <f t="shared" si="48"/>
        <v>#REF!</v>
      </c>
      <c r="Q710" s="13" t="s">
        <v>325</v>
      </c>
    </row>
    <row r="711" spans="1:17" s="9" customFormat="1" ht="30" x14ac:dyDescent="0.25">
      <c r="A711" s="5">
        <v>230</v>
      </c>
      <c r="B711" s="6">
        <v>654321</v>
      </c>
      <c r="C711" s="30" t="s">
        <v>106</v>
      </c>
      <c r="D711" s="11" t="s">
        <v>461</v>
      </c>
      <c r="E711" s="7" t="s">
        <v>155</v>
      </c>
      <c r="F711" s="8" t="s">
        <v>181</v>
      </c>
      <c r="G711" s="39" t="s">
        <v>515</v>
      </c>
      <c r="H711" s="19"/>
      <c r="I711" s="19"/>
      <c r="J711" s="20"/>
      <c r="K711" s="20"/>
      <c r="L711" s="20"/>
      <c r="M711" s="20"/>
      <c r="N711" s="71" t="e">
        <f>#REF!*(SUM($K$3:$M$3))</f>
        <v>#REF!</v>
      </c>
      <c r="O711" s="24" t="e">
        <f t="shared" si="51"/>
        <v>#REF!</v>
      </c>
      <c r="P711" s="107" t="e">
        <f t="shared" si="48"/>
        <v>#REF!</v>
      </c>
      <c r="Q711" s="13" t="s">
        <v>325</v>
      </c>
    </row>
    <row r="712" spans="1:17" s="9" customFormat="1" ht="30" x14ac:dyDescent="0.25">
      <c r="A712" s="5">
        <v>231</v>
      </c>
      <c r="B712" s="6">
        <v>654321</v>
      </c>
      <c r="C712" s="30" t="s">
        <v>106</v>
      </c>
      <c r="D712" s="11" t="s">
        <v>461</v>
      </c>
      <c r="E712" s="7" t="s">
        <v>155</v>
      </c>
      <c r="F712" s="8" t="s">
        <v>437</v>
      </c>
      <c r="G712" s="39" t="s">
        <v>515</v>
      </c>
      <c r="H712" s="19"/>
      <c r="I712" s="19"/>
      <c r="J712" s="20"/>
      <c r="K712" s="20"/>
      <c r="L712" s="20"/>
      <c r="M712" s="20"/>
      <c r="N712" s="71" t="e">
        <f>#REF!*(SUM($K$3:$M$3))</f>
        <v>#REF!</v>
      </c>
      <c r="O712" s="24" t="e">
        <f t="shared" si="51"/>
        <v>#REF!</v>
      </c>
      <c r="P712" s="107" t="e">
        <f t="shared" si="48"/>
        <v>#REF!</v>
      </c>
      <c r="Q712" s="13" t="s">
        <v>326</v>
      </c>
    </row>
    <row r="713" spans="1:17" s="9" customFormat="1" ht="30" x14ac:dyDescent="0.25">
      <c r="A713" s="5">
        <v>232</v>
      </c>
      <c r="B713" s="6">
        <v>654321</v>
      </c>
      <c r="C713" s="30" t="s">
        <v>106</v>
      </c>
      <c r="D713" s="11" t="s">
        <v>461</v>
      </c>
      <c r="E713" s="7" t="s">
        <v>126</v>
      </c>
      <c r="F713" s="8" t="s">
        <v>503</v>
      </c>
      <c r="G713" s="39" t="s">
        <v>515</v>
      </c>
      <c r="H713" s="19"/>
      <c r="I713" s="19"/>
      <c r="J713" s="20"/>
      <c r="K713" s="20"/>
      <c r="L713" s="20"/>
      <c r="M713" s="20"/>
      <c r="N713" s="71" t="e">
        <f>#REF!*(SUM(K484:M484))</f>
        <v>#REF!</v>
      </c>
      <c r="O713" s="24" t="e">
        <f t="shared" si="51"/>
        <v>#REF!</v>
      </c>
      <c r="P713" s="107" t="e">
        <f t="shared" si="48"/>
        <v>#REF!</v>
      </c>
      <c r="Q713" s="13" t="s">
        <v>319</v>
      </c>
    </row>
    <row r="714" spans="1:17" s="9" customFormat="1" ht="30" x14ac:dyDescent="0.25">
      <c r="A714" s="5">
        <v>233</v>
      </c>
      <c r="B714" s="6">
        <v>654321</v>
      </c>
      <c r="C714" s="30" t="s">
        <v>106</v>
      </c>
      <c r="D714" s="11" t="s">
        <v>461</v>
      </c>
      <c r="E714" s="7" t="s">
        <v>126</v>
      </c>
      <c r="F714" s="8" t="s">
        <v>187</v>
      </c>
      <c r="G714" s="39" t="s">
        <v>515</v>
      </c>
      <c r="H714" s="19"/>
      <c r="I714" s="19"/>
      <c r="J714" s="20"/>
      <c r="K714" s="20"/>
      <c r="L714" s="20"/>
      <c r="M714" s="20"/>
      <c r="N714" s="71" t="e">
        <f>#REF!*(SUM($K$3:$M$3))</f>
        <v>#REF!</v>
      </c>
      <c r="O714" s="24" t="e">
        <f t="shared" si="51"/>
        <v>#REF!</v>
      </c>
      <c r="P714" s="107" t="e">
        <f t="shared" si="48"/>
        <v>#REF!</v>
      </c>
      <c r="Q714" s="13" t="s">
        <v>317</v>
      </c>
    </row>
    <row r="715" spans="1:17" ht="30" x14ac:dyDescent="0.25">
      <c r="A715" s="5">
        <v>234</v>
      </c>
      <c r="B715" s="6">
        <v>654321</v>
      </c>
      <c r="C715" s="30" t="s">
        <v>106</v>
      </c>
      <c r="D715" s="11" t="s">
        <v>461</v>
      </c>
      <c r="E715" s="7" t="s">
        <v>489</v>
      </c>
      <c r="F715" s="32" t="s">
        <v>505</v>
      </c>
      <c r="G715" s="39" t="s">
        <v>515</v>
      </c>
      <c r="H715" s="19"/>
      <c r="I715" s="19"/>
      <c r="J715" s="20"/>
      <c r="K715" s="20"/>
      <c r="L715" s="20"/>
      <c r="M715" s="20"/>
      <c r="N715" s="71"/>
      <c r="O715" s="24"/>
      <c r="P715" s="108"/>
      <c r="Q715" s="13"/>
    </row>
    <row r="716" spans="1:17" ht="30" x14ac:dyDescent="0.25">
      <c r="A716" s="5">
        <v>235</v>
      </c>
      <c r="B716" s="6">
        <v>654321</v>
      </c>
      <c r="C716" s="30" t="s">
        <v>106</v>
      </c>
      <c r="D716" s="11" t="s">
        <v>461</v>
      </c>
      <c r="E716" s="7" t="s">
        <v>489</v>
      </c>
      <c r="F716" s="32" t="s">
        <v>438</v>
      </c>
      <c r="G716" s="39" t="s">
        <v>515</v>
      </c>
      <c r="H716" s="19"/>
      <c r="I716" s="19"/>
      <c r="J716" s="20"/>
      <c r="K716" s="20"/>
      <c r="L716" s="20"/>
      <c r="M716" s="20"/>
      <c r="N716" s="71"/>
      <c r="O716" s="24"/>
      <c r="P716" s="108"/>
      <c r="Q716" s="13"/>
    </row>
    <row r="717" spans="1:17" ht="30" x14ac:dyDescent="0.25">
      <c r="A717" s="5">
        <v>236</v>
      </c>
      <c r="B717" s="6">
        <v>654321</v>
      </c>
      <c r="C717" s="30" t="s">
        <v>106</v>
      </c>
      <c r="D717" s="11" t="s">
        <v>461</v>
      </c>
      <c r="E717" s="7" t="s">
        <v>489</v>
      </c>
      <c r="F717" s="32" t="s">
        <v>439</v>
      </c>
      <c r="G717" s="39" t="s">
        <v>515</v>
      </c>
      <c r="H717" s="19"/>
      <c r="I717" s="19"/>
      <c r="J717" s="20"/>
      <c r="K717" s="20"/>
      <c r="L717" s="20"/>
      <c r="M717" s="20"/>
      <c r="N717" s="71"/>
      <c r="O717" s="24"/>
      <c r="P717" s="108"/>
      <c r="Q717" s="13"/>
    </row>
    <row r="718" spans="1:17" ht="30" x14ac:dyDescent="0.25">
      <c r="A718" s="5">
        <v>237</v>
      </c>
      <c r="B718" s="6">
        <v>654321</v>
      </c>
      <c r="C718" s="30" t="s">
        <v>106</v>
      </c>
      <c r="D718" s="11" t="s">
        <v>461</v>
      </c>
      <c r="E718" s="7" t="s">
        <v>489</v>
      </c>
      <c r="F718" s="32" t="s">
        <v>441</v>
      </c>
      <c r="G718" s="39" t="s">
        <v>515</v>
      </c>
      <c r="H718" s="19"/>
      <c r="I718" s="19"/>
      <c r="J718" s="20"/>
      <c r="K718" s="20"/>
      <c r="L718" s="20"/>
      <c r="M718" s="20"/>
      <c r="N718" s="71"/>
      <c r="O718" s="24"/>
      <c r="P718" s="108"/>
      <c r="Q718" s="13"/>
    </row>
    <row r="719" spans="1:17" ht="30" x14ac:dyDescent="0.25">
      <c r="A719" s="5">
        <v>238</v>
      </c>
      <c r="B719" s="6">
        <v>654321</v>
      </c>
      <c r="C719" s="30" t="s">
        <v>106</v>
      </c>
      <c r="D719" s="11" t="s">
        <v>461</v>
      </c>
      <c r="E719" s="7" t="s">
        <v>489</v>
      </c>
      <c r="F719" s="32" t="s">
        <v>490</v>
      </c>
      <c r="G719" s="39" t="s">
        <v>515</v>
      </c>
      <c r="H719" s="19"/>
      <c r="I719" s="19"/>
      <c r="J719" s="20"/>
      <c r="K719" s="20"/>
      <c r="L719" s="20"/>
      <c r="M719" s="20"/>
      <c r="N719" s="71"/>
      <c r="O719" s="24"/>
      <c r="P719" s="108"/>
      <c r="Q719" s="13"/>
    </row>
    <row r="720" spans="1:17" ht="30" x14ac:dyDescent="0.25">
      <c r="A720" s="5">
        <v>239</v>
      </c>
      <c r="B720" s="6">
        <v>654321</v>
      </c>
      <c r="C720" s="30" t="s">
        <v>106</v>
      </c>
      <c r="D720" s="11" t="s">
        <v>461</v>
      </c>
      <c r="E720" s="7" t="s">
        <v>489</v>
      </c>
      <c r="F720" s="32" t="s">
        <v>442</v>
      </c>
      <c r="G720" s="39" t="s">
        <v>515</v>
      </c>
      <c r="H720" s="19"/>
      <c r="I720" s="19"/>
      <c r="J720" s="20"/>
      <c r="K720" s="20"/>
      <c r="L720" s="20"/>
      <c r="M720" s="20"/>
      <c r="N720" s="71"/>
      <c r="O720" s="24"/>
      <c r="P720" s="108"/>
      <c r="Q720" s="13"/>
    </row>
    <row r="721" spans="1:17" ht="30" x14ac:dyDescent="0.25">
      <c r="A721" s="5">
        <v>240</v>
      </c>
      <c r="B721" s="6">
        <v>654321</v>
      </c>
      <c r="C721" s="30" t="s">
        <v>106</v>
      </c>
      <c r="D721" s="11" t="s">
        <v>461</v>
      </c>
      <c r="E721" s="7" t="s">
        <v>489</v>
      </c>
      <c r="F721" s="32" t="s">
        <v>443</v>
      </c>
      <c r="G721" s="39" t="s">
        <v>515</v>
      </c>
      <c r="H721" s="19"/>
      <c r="I721" s="19"/>
      <c r="J721" s="20"/>
      <c r="K721" s="20"/>
      <c r="L721" s="20"/>
      <c r="M721" s="20"/>
      <c r="N721" s="71"/>
      <c r="O721" s="24"/>
      <c r="P721" s="108"/>
      <c r="Q721" s="13"/>
    </row>
    <row r="722" spans="1:17" ht="30" x14ac:dyDescent="0.25">
      <c r="A722" s="5">
        <v>241</v>
      </c>
      <c r="B722" s="6">
        <v>654321</v>
      </c>
      <c r="C722" s="30" t="s">
        <v>106</v>
      </c>
      <c r="D722" s="11" t="s">
        <v>461</v>
      </c>
      <c r="E722" s="7" t="s">
        <v>489</v>
      </c>
      <c r="F722" s="32" t="s">
        <v>444</v>
      </c>
      <c r="G722" s="39" t="s">
        <v>515</v>
      </c>
      <c r="H722" s="19"/>
      <c r="I722" s="19"/>
      <c r="J722" s="20"/>
      <c r="K722" s="20"/>
      <c r="L722" s="20"/>
      <c r="M722" s="20"/>
      <c r="N722" s="71"/>
      <c r="O722" s="24"/>
      <c r="P722" s="108"/>
      <c r="Q722" s="13"/>
    </row>
    <row r="723" spans="1:17" s="9" customFormat="1" ht="30" x14ac:dyDescent="0.25">
      <c r="A723" s="5">
        <v>1</v>
      </c>
      <c r="B723" s="6">
        <v>654321</v>
      </c>
      <c r="C723" s="36" t="s">
        <v>16</v>
      </c>
      <c r="D723" s="7" t="s">
        <v>17</v>
      </c>
      <c r="E723" s="7" t="s">
        <v>18</v>
      </c>
      <c r="F723" s="8" t="s">
        <v>383</v>
      </c>
      <c r="G723" s="41" t="s">
        <v>516</v>
      </c>
      <c r="H723" s="5"/>
      <c r="I723" s="5"/>
      <c r="J723" s="5"/>
      <c r="K723" s="5"/>
      <c r="L723" s="5"/>
      <c r="M723" s="5"/>
      <c r="N723" s="20" t="e">
        <f>IF($P$3&lt;=100,1,IF(AND($P$3&gt;=101,$P$3&lt;=200),2,IF(AND($P$3&gt;=201,$P$3&lt;=300),3,0)))</f>
        <v>#REF!</v>
      </c>
      <c r="O723" s="24" t="e">
        <f t="shared" ref="O723:O729" si="52">N723</f>
        <v>#REF!</v>
      </c>
      <c r="P723" s="107" t="e">
        <f>ROUND(O723,0)</f>
        <v>#REF!</v>
      </c>
      <c r="Q723" s="13" t="s">
        <v>509</v>
      </c>
    </row>
    <row r="724" spans="1:17" s="9" customFormat="1" ht="30" x14ac:dyDescent="0.25">
      <c r="A724" s="5">
        <v>2</v>
      </c>
      <c r="B724" s="6">
        <v>654321</v>
      </c>
      <c r="C724" s="36" t="s">
        <v>16</v>
      </c>
      <c r="D724" s="7" t="s">
        <v>17</v>
      </c>
      <c r="E724" s="7" t="s">
        <v>18</v>
      </c>
      <c r="F724" s="8" t="s">
        <v>19</v>
      </c>
      <c r="G724" s="41" t="s">
        <v>516</v>
      </c>
      <c r="H724" s="5"/>
      <c r="I724" s="5"/>
      <c r="J724" s="5"/>
      <c r="K724" s="5"/>
      <c r="L724" s="5"/>
      <c r="M724" s="5"/>
      <c r="N724" s="20" t="e">
        <f>IF($P$3&lt;=100,1,IF(AND($P$3&gt;=101,$P$3&lt;=200),2,IF(AND($P$3&gt;=201,$P$3&lt;=300),3,0)))</f>
        <v>#REF!</v>
      </c>
      <c r="O724" s="24" t="e">
        <f t="shared" si="52"/>
        <v>#REF!</v>
      </c>
      <c r="P724" s="107" t="e">
        <f>ROUND(O724,0)</f>
        <v>#REF!</v>
      </c>
      <c r="Q724" s="13" t="s">
        <v>509</v>
      </c>
    </row>
    <row r="725" spans="1:17" s="9" customFormat="1" ht="30" x14ac:dyDescent="0.25">
      <c r="A725" s="5">
        <v>3</v>
      </c>
      <c r="B725" s="6">
        <v>654321</v>
      </c>
      <c r="C725" s="36" t="s">
        <v>16</v>
      </c>
      <c r="D725" s="7" t="s">
        <v>20</v>
      </c>
      <c r="E725" s="7" t="s">
        <v>18</v>
      </c>
      <c r="F725" s="8" t="s">
        <v>506</v>
      </c>
      <c r="G725" s="41" t="s">
        <v>516</v>
      </c>
      <c r="H725" s="5"/>
      <c r="I725" s="5"/>
      <c r="J725" s="5"/>
      <c r="K725" s="5"/>
      <c r="L725" s="5"/>
      <c r="M725" s="5"/>
      <c r="N725" s="20" t="e">
        <f>IF($P$3&lt;=160,1,IF(AND($P$3&gt;=161,$P$3&lt;=300),2,0))</f>
        <v>#REF!</v>
      </c>
      <c r="O725" s="24" t="e">
        <f t="shared" si="52"/>
        <v>#REF!</v>
      </c>
      <c r="P725" s="107" t="e">
        <f>ROUND(O725,0)</f>
        <v>#REF!</v>
      </c>
      <c r="Q725" s="13" t="s">
        <v>510</v>
      </c>
    </row>
    <row r="726" spans="1:17" s="9" customFormat="1" ht="30" x14ac:dyDescent="0.25">
      <c r="A726" s="5">
        <v>4</v>
      </c>
      <c r="B726" s="6">
        <v>654321</v>
      </c>
      <c r="C726" s="36" t="s">
        <v>16</v>
      </c>
      <c r="D726" s="7" t="s">
        <v>20</v>
      </c>
      <c r="E726" s="7" t="s">
        <v>18</v>
      </c>
      <c r="F726" s="33" t="s">
        <v>446</v>
      </c>
      <c r="G726" s="41" t="s">
        <v>516</v>
      </c>
      <c r="H726" s="5"/>
      <c r="I726" s="5"/>
      <c r="J726" s="5"/>
      <c r="K726" s="5"/>
      <c r="L726" s="5"/>
      <c r="M726" s="5"/>
      <c r="N726" s="20" t="e">
        <f>IF($P$3&lt;=160,1,IF(AND($P$3&gt;=161,$P$3&lt;=300),2,0))</f>
        <v>#REF!</v>
      </c>
      <c r="O726" s="24" t="e">
        <f t="shared" si="52"/>
        <v>#REF!</v>
      </c>
      <c r="P726" s="107" t="e">
        <f>N726</f>
        <v>#REF!</v>
      </c>
      <c r="Q726" s="13" t="s">
        <v>510</v>
      </c>
    </row>
    <row r="727" spans="1:17" s="9" customFormat="1" ht="30" x14ac:dyDescent="0.25">
      <c r="A727" s="5">
        <v>5</v>
      </c>
      <c r="B727" s="6">
        <v>654321</v>
      </c>
      <c r="C727" s="36" t="s">
        <v>16</v>
      </c>
      <c r="D727" s="7" t="s">
        <v>20</v>
      </c>
      <c r="E727" s="7" t="s">
        <v>18</v>
      </c>
      <c r="F727" s="8" t="s">
        <v>511</v>
      </c>
      <c r="G727" s="41" t="s">
        <v>516</v>
      </c>
      <c r="H727" s="5"/>
      <c r="I727" s="5"/>
      <c r="J727" s="5"/>
      <c r="K727" s="5"/>
      <c r="L727" s="5"/>
      <c r="M727" s="5"/>
      <c r="N727" s="20" t="e">
        <f>IF($P$3&lt;=100,1,IF(AND($P$3&gt;=101,$P$3&lt;=200),2,IF(AND($P$3&gt;=201,$P$3&lt;=300),3,0)))</f>
        <v>#REF!</v>
      </c>
      <c r="O727" s="24" t="e">
        <f>N727</f>
        <v>#REF!</v>
      </c>
      <c r="P727" s="107" t="e">
        <f t="shared" ref="P727:P759" si="53">ROUND(O727,0)</f>
        <v>#REF!</v>
      </c>
      <c r="Q727" s="13" t="s">
        <v>510</v>
      </c>
    </row>
    <row r="728" spans="1:17" s="9" customFormat="1" ht="30" x14ac:dyDescent="0.25">
      <c r="A728" s="5">
        <v>8</v>
      </c>
      <c r="B728" s="6">
        <v>654321</v>
      </c>
      <c r="C728" s="30" t="s">
        <v>16</v>
      </c>
      <c r="D728" s="7" t="s">
        <v>21</v>
      </c>
      <c r="E728" s="7" t="s">
        <v>18</v>
      </c>
      <c r="F728" s="8" t="s">
        <v>330</v>
      </c>
      <c r="G728" s="41" t="s">
        <v>516</v>
      </c>
      <c r="H728" s="5"/>
      <c r="I728" s="5"/>
      <c r="J728" s="5"/>
      <c r="K728" s="5"/>
      <c r="L728" s="5"/>
      <c r="M728" s="5"/>
      <c r="N728" s="20">
        <f>P722/20</f>
        <v>0</v>
      </c>
      <c r="O728" s="24">
        <f>IF(N728&gt;=1,(N728*1),(((1-N728)+N728)))</f>
        <v>1</v>
      </c>
      <c r="P728" s="107">
        <f t="shared" si="53"/>
        <v>1</v>
      </c>
      <c r="Q728" s="13" t="s">
        <v>213</v>
      </c>
    </row>
    <row r="729" spans="1:17" s="9" customFormat="1" x14ac:dyDescent="0.25">
      <c r="A729" s="5">
        <v>6</v>
      </c>
      <c r="B729" s="6">
        <v>654321</v>
      </c>
      <c r="C729" s="30" t="s">
        <v>16</v>
      </c>
      <c r="D729" s="7" t="s">
        <v>21</v>
      </c>
      <c r="E729" s="7" t="s">
        <v>18</v>
      </c>
      <c r="F729" s="32" t="s">
        <v>396</v>
      </c>
      <c r="G729" s="41" t="s">
        <v>516</v>
      </c>
      <c r="H729" s="5"/>
      <c r="I729" s="5"/>
      <c r="J729" s="5"/>
      <c r="K729" s="5"/>
      <c r="L729" s="5"/>
      <c r="M729" s="5"/>
      <c r="N729" s="20" t="e">
        <f>#REF!</f>
        <v>#REF!</v>
      </c>
      <c r="O729" s="24" t="e">
        <f t="shared" si="52"/>
        <v>#REF!</v>
      </c>
      <c r="P729" s="107" t="e">
        <f t="shared" si="53"/>
        <v>#REF!</v>
      </c>
      <c r="Q729" s="13" t="s">
        <v>204</v>
      </c>
    </row>
    <row r="730" spans="1:17" s="9" customFormat="1" x14ac:dyDescent="0.25">
      <c r="A730" s="5">
        <v>9</v>
      </c>
      <c r="B730" s="6">
        <v>654321</v>
      </c>
      <c r="C730" s="30" t="s">
        <v>16</v>
      </c>
      <c r="D730" s="7" t="s">
        <v>21</v>
      </c>
      <c r="E730" s="7" t="s">
        <v>18</v>
      </c>
      <c r="F730" s="8" t="s">
        <v>331</v>
      </c>
      <c r="G730" s="41" t="s">
        <v>516</v>
      </c>
      <c r="H730" s="5"/>
      <c r="I730" s="5"/>
      <c r="J730" s="5"/>
      <c r="K730" s="5"/>
      <c r="L730" s="5"/>
      <c r="M730" s="5"/>
      <c r="N730" s="20">
        <v>1</v>
      </c>
      <c r="O730" s="24">
        <f>N730</f>
        <v>1</v>
      </c>
      <c r="P730" s="107">
        <f t="shared" si="53"/>
        <v>1</v>
      </c>
      <c r="Q730" s="13" t="s">
        <v>125</v>
      </c>
    </row>
    <row r="731" spans="1:17" s="9" customFormat="1" x14ac:dyDescent="0.25">
      <c r="A731" s="5">
        <v>7</v>
      </c>
      <c r="B731" s="6">
        <v>654321</v>
      </c>
      <c r="C731" s="30" t="s">
        <v>16</v>
      </c>
      <c r="D731" s="7" t="s">
        <v>21</v>
      </c>
      <c r="E731" s="7" t="s">
        <v>18</v>
      </c>
      <c r="F731" s="8" t="s">
        <v>329</v>
      </c>
      <c r="G731" s="41" t="s">
        <v>516</v>
      </c>
      <c r="H731" s="5"/>
      <c r="I731" s="5"/>
      <c r="J731" s="5"/>
      <c r="K731" s="5"/>
      <c r="L731" s="5"/>
      <c r="M731" s="5"/>
      <c r="N731" s="20" t="e">
        <f>#REF!*P722</f>
        <v>#REF!</v>
      </c>
      <c r="O731" s="24" t="e">
        <f>IF(N731&gt;=1,(N731*1),(((1-N731)+N731)))</f>
        <v>#REF!</v>
      </c>
      <c r="P731" s="107" t="e">
        <f t="shared" si="53"/>
        <v>#REF!</v>
      </c>
      <c r="Q731" s="13" t="s">
        <v>211</v>
      </c>
    </row>
    <row r="732" spans="1:17" s="9" customFormat="1" ht="30" x14ac:dyDescent="0.25">
      <c r="A732" s="5">
        <v>10</v>
      </c>
      <c r="B732" s="6">
        <v>654321</v>
      </c>
      <c r="C732" s="30" t="s">
        <v>22</v>
      </c>
      <c r="D732" s="11" t="s">
        <v>23</v>
      </c>
      <c r="E732" s="11" t="s">
        <v>24</v>
      </c>
      <c r="F732" s="8" t="s">
        <v>25</v>
      </c>
      <c r="G732" s="41" t="s">
        <v>516</v>
      </c>
      <c r="H732" s="18"/>
      <c r="I732" s="18"/>
      <c r="J732" s="18"/>
      <c r="K732" s="18"/>
      <c r="L732" s="18"/>
      <c r="M732" s="18"/>
      <c r="N732" s="26" t="e">
        <f>#REF!*P722</f>
        <v>#REF!</v>
      </c>
      <c r="O732" s="24" t="e">
        <f>IF(N732&gt;=1,((1-N732)+N732),(N732*0))</f>
        <v>#REF!</v>
      </c>
      <c r="P732" s="107" t="e">
        <f t="shared" si="53"/>
        <v>#REF!</v>
      </c>
      <c r="Q732" s="13" t="s">
        <v>494</v>
      </c>
    </row>
    <row r="733" spans="1:17" s="9" customFormat="1" ht="30" x14ac:dyDescent="0.25">
      <c r="A733" s="5">
        <v>11</v>
      </c>
      <c r="B733" s="6">
        <v>654321</v>
      </c>
      <c r="C733" s="30" t="s">
        <v>22</v>
      </c>
      <c r="D733" s="11" t="s">
        <v>23</v>
      </c>
      <c r="E733" s="11" t="s">
        <v>24</v>
      </c>
      <c r="F733" s="8" t="s">
        <v>212</v>
      </c>
      <c r="G733" s="41" t="s">
        <v>516</v>
      </c>
      <c r="H733" s="18"/>
      <c r="I733" s="18"/>
      <c r="J733" s="18"/>
      <c r="K733" s="18"/>
      <c r="L733" s="18"/>
      <c r="M733" s="18"/>
      <c r="N733" s="26" t="e">
        <f>#REF!*P722</f>
        <v>#REF!</v>
      </c>
      <c r="O733" s="24" t="e">
        <f>IF(N733&gt;=1,(N733*0),((1-N733)+N733))</f>
        <v>#REF!</v>
      </c>
      <c r="P733" s="107" t="e">
        <f t="shared" si="53"/>
        <v>#REF!</v>
      </c>
      <c r="Q733" s="13" t="s">
        <v>495</v>
      </c>
    </row>
    <row r="734" spans="1:17" s="9" customFormat="1" ht="30" x14ac:dyDescent="0.25">
      <c r="A734" s="5">
        <v>12</v>
      </c>
      <c r="B734" s="6">
        <v>654321</v>
      </c>
      <c r="C734" s="30" t="s">
        <v>22</v>
      </c>
      <c r="D734" s="11" t="s">
        <v>23</v>
      </c>
      <c r="E734" s="11" t="s">
        <v>24</v>
      </c>
      <c r="F734" s="8" t="s">
        <v>26</v>
      </c>
      <c r="G734" s="41" t="s">
        <v>516</v>
      </c>
      <c r="H734" s="18"/>
      <c r="I734" s="18"/>
      <c r="J734" s="18"/>
      <c r="K734" s="18"/>
      <c r="L734" s="18"/>
      <c r="M734" s="18"/>
      <c r="N734" s="26">
        <v>1</v>
      </c>
      <c r="O734" s="24">
        <f>N734</f>
        <v>1</v>
      </c>
      <c r="P734" s="107">
        <f t="shared" si="53"/>
        <v>1</v>
      </c>
      <c r="Q734" s="13" t="s">
        <v>494</v>
      </c>
    </row>
    <row r="735" spans="1:17" s="9" customFormat="1" ht="30" x14ac:dyDescent="0.25">
      <c r="A735" s="5">
        <v>13</v>
      </c>
      <c r="B735" s="6">
        <v>654321</v>
      </c>
      <c r="C735" s="30" t="s">
        <v>22</v>
      </c>
      <c r="D735" s="11" t="s">
        <v>23</v>
      </c>
      <c r="E735" s="11" t="s">
        <v>27</v>
      </c>
      <c r="F735" s="33" t="s">
        <v>328</v>
      </c>
      <c r="G735" s="41" t="s">
        <v>516</v>
      </c>
      <c r="H735" s="18"/>
      <c r="I735" s="18"/>
      <c r="J735" s="18"/>
      <c r="K735" s="18"/>
      <c r="L735" s="18"/>
      <c r="M735" s="18"/>
      <c r="N735" s="26" t="e">
        <f>#REF!*P722</f>
        <v>#REF!</v>
      </c>
      <c r="O735" s="24" t="e">
        <f>IF(N735&gt;=1,((2-N735)+N735),(N735*0))</f>
        <v>#REF!</v>
      </c>
      <c r="P735" s="107" t="e">
        <f t="shared" si="53"/>
        <v>#REF!</v>
      </c>
      <c r="Q735" s="13" t="s">
        <v>494</v>
      </c>
    </row>
    <row r="736" spans="1:17" s="9" customFormat="1" ht="30" x14ac:dyDescent="0.25">
      <c r="A736" s="5">
        <v>14</v>
      </c>
      <c r="B736" s="6">
        <v>654321</v>
      </c>
      <c r="C736" s="30" t="s">
        <v>22</v>
      </c>
      <c r="D736" s="11" t="s">
        <v>23</v>
      </c>
      <c r="E736" s="11" t="s">
        <v>27</v>
      </c>
      <c r="F736" s="8" t="s">
        <v>397</v>
      </c>
      <c r="G736" s="41" t="s">
        <v>516</v>
      </c>
      <c r="H736" s="18"/>
      <c r="I736" s="18"/>
      <c r="J736" s="18"/>
      <c r="K736" s="18"/>
      <c r="L736" s="18"/>
      <c r="M736" s="18"/>
      <c r="N736" s="26" t="e">
        <f>#REF!*P722</f>
        <v>#REF!</v>
      </c>
      <c r="O736" s="24" t="e">
        <f>IF(N736&gt;=1,(N736*0),((1-N736)+N736))</f>
        <v>#REF!</v>
      </c>
      <c r="P736" s="107" t="e">
        <f t="shared" si="53"/>
        <v>#REF!</v>
      </c>
      <c r="Q736" s="13" t="s">
        <v>215</v>
      </c>
    </row>
    <row r="737" spans="1:17" s="9" customFormat="1" ht="30" x14ac:dyDescent="0.25">
      <c r="A737" s="5">
        <v>15</v>
      </c>
      <c r="B737" s="6">
        <v>654321</v>
      </c>
      <c r="C737" s="30" t="s">
        <v>22</v>
      </c>
      <c r="D737" s="11" t="s">
        <v>23</v>
      </c>
      <c r="E737" s="11" t="s">
        <v>27</v>
      </c>
      <c r="F737" s="8" t="s">
        <v>451</v>
      </c>
      <c r="G737" s="41" t="s">
        <v>516</v>
      </c>
      <c r="H737" s="18"/>
      <c r="I737" s="18"/>
      <c r="J737" s="18"/>
      <c r="K737" s="18"/>
      <c r="L737" s="18"/>
      <c r="M737" s="18"/>
      <c r="N737" s="26" t="e">
        <f>#REF!*P722</f>
        <v>#REF!</v>
      </c>
      <c r="O737" s="24" t="e">
        <f>IF(N737&gt;=1,(N737*0),((1-N737)+N737))</f>
        <v>#REF!</v>
      </c>
      <c r="P737" s="107" t="e">
        <f t="shared" si="53"/>
        <v>#REF!</v>
      </c>
      <c r="Q737" s="13" t="s">
        <v>215</v>
      </c>
    </row>
    <row r="738" spans="1:17" s="9" customFormat="1" ht="30" x14ac:dyDescent="0.25">
      <c r="A738" s="5">
        <v>16</v>
      </c>
      <c r="B738" s="6">
        <v>654321</v>
      </c>
      <c r="C738" s="30" t="s">
        <v>22</v>
      </c>
      <c r="D738" s="11" t="s">
        <v>23</v>
      </c>
      <c r="E738" s="11" t="s">
        <v>27</v>
      </c>
      <c r="F738" s="8" t="s">
        <v>216</v>
      </c>
      <c r="G738" s="41" t="s">
        <v>516</v>
      </c>
      <c r="H738" s="18"/>
      <c r="I738" s="18"/>
      <c r="J738" s="18"/>
      <c r="K738" s="18"/>
      <c r="L738" s="18"/>
      <c r="M738" s="18"/>
      <c r="N738" s="26">
        <v>1</v>
      </c>
      <c r="O738" s="24" t="e">
        <f>IF((#REF!="CUMPLE"),FORMULACION!N738*1,FORMULACION!N738*0)</f>
        <v>#REF!</v>
      </c>
      <c r="P738" s="107" t="e">
        <f t="shared" si="53"/>
        <v>#REF!</v>
      </c>
      <c r="Q738" s="13" t="s">
        <v>214</v>
      </c>
    </row>
    <row r="739" spans="1:17" s="9" customFormat="1" ht="30" x14ac:dyDescent="0.25">
      <c r="A739" s="5">
        <v>17</v>
      </c>
      <c r="B739" s="6">
        <v>654321</v>
      </c>
      <c r="C739" s="30" t="s">
        <v>22</v>
      </c>
      <c r="D739" s="11" t="s">
        <v>23</v>
      </c>
      <c r="E739" s="11" t="s">
        <v>28</v>
      </c>
      <c r="F739" s="8" t="s">
        <v>332</v>
      </c>
      <c r="G739" s="41" t="s">
        <v>516</v>
      </c>
      <c r="H739" s="18"/>
      <c r="I739" s="18"/>
      <c r="J739" s="18"/>
      <c r="K739" s="18"/>
      <c r="L739" s="18"/>
      <c r="M739" s="18"/>
      <c r="N739" s="26">
        <v>2</v>
      </c>
      <c r="O739" s="24">
        <v>2</v>
      </c>
      <c r="P739" s="107">
        <f t="shared" si="53"/>
        <v>2</v>
      </c>
      <c r="Q739" s="13" t="s">
        <v>217</v>
      </c>
    </row>
    <row r="740" spans="1:17" s="9" customFormat="1" ht="30" x14ac:dyDescent="0.25">
      <c r="A740" s="5">
        <v>18</v>
      </c>
      <c r="B740" s="6">
        <v>654321</v>
      </c>
      <c r="C740" s="30" t="s">
        <v>22</v>
      </c>
      <c r="D740" s="11" t="s">
        <v>23</v>
      </c>
      <c r="E740" s="11" t="s">
        <v>28</v>
      </c>
      <c r="F740" s="8" t="s">
        <v>29</v>
      </c>
      <c r="G740" s="41" t="s">
        <v>516</v>
      </c>
      <c r="H740" s="18"/>
      <c r="I740" s="18"/>
      <c r="J740" s="18"/>
      <c r="K740" s="18"/>
      <c r="L740" s="18"/>
      <c r="M740" s="18"/>
      <c r="N740" s="26">
        <v>1</v>
      </c>
      <c r="O740" s="24">
        <f>N740</f>
        <v>1</v>
      </c>
      <c r="P740" s="107">
        <f t="shared" si="53"/>
        <v>1</v>
      </c>
      <c r="Q740" s="13" t="s">
        <v>218</v>
      </c>
    </row>
    <row r="741" spans="1:17" s="9" customFormat="1" ht="30" x14ac:dyDescent="0.25">
      <c r="A741" s="5">
        <v>19</v>
      </c>
      <c r="B741" s="6">
        <v>654321</v>
      </c>
      <c r="C741" s="30" t="s">
        <v>22</v>
      </c>
      <c r="D741" s="11" t="s">
        <v>23</v>
      </c>
      <c r="E741" s="11" t="s">
        <v>28</v>
      </c>
      <c r="F741" s="8" t="s">
        <v>399</v>
      </c>
      <c r="G741" s="41" t="s">
        <v>516</v>
      </c>
      <c r="H741" s="18"/>
      <c r="I741" s="18"/>
      <c r="J741" s="18"/>
      <c r="K741" s="18"/>
      <c r="L741" s="18"/>
      <c r="M741" s="18"/>
      <c r="N741" s="26">
        <v>1</v>
      </c>
      <c r="O741" s="24">
        <f>N741</f>
        <v>1</v>
      </c>
      <c r="P741" s="107">
        <f t="shared" si="53"/>
        <v>1</v>
      </c>
      <c r="Q741" s="13" t="s">
        <v>218</v>
      </c>
    </row>
    <row r="742" spans="1:17" s="9" customFormat="1" ht="30" x14ac:dyDescent="0.25">
      <c r="A742" s="5">
        <v>20</v>
      </c>
      <c r="B742" s="6">
        <v>654321</v>
      </c>
      <c r="C742" s="30" t="s">
        <v>22</v>
      </c>
      <c r="D742" s="11" t="s">
        <v>23</v>
      </c>
      <c r="E742" s="11" t="s">
        <v>30</v>
      </c>
      <c r="F742" s="8" t="s">
        <v>453</v>
      </c>
      <c r="G742" s="41" t="s">
        <v>516</v>
      </c>
      <c r="H742" s="18"/>
      <c r="I742" s="18"/>
      <c r="J742" s="18"/>
      <c r="K742" s="18"/>
      <c r="L742" s="18"/>
      <c r="M742" s="18"/>
      <c r="N742" s="26">
        <v>1</v>
      </c>
      <c r="O742" s="24">
        <f>N742</f>
        <v>1</v>
      </c>
      <c r="P742" s="107">
        <f t="shared" si="53"/>
        <v>1</v>
      </c>
      <c r="Q742" s="13" t="s">
        <v>218</v>
      </c>
    </row>
    <row r="743" spans="1:17" s="9" customFormat="1" ht="30" x14ac:dyDescent="0.25">
      <c r="A743" s="5">
        <v>21</v>
      </c>
      <c r="B743" s="6">
        <v>654321</v>
      </c>
      <c r="C743" s="30" t="s">
        <v>22</v>
      </c>
      <c r="D743" s="11" t="s">
        <v>23</v>
      </c>
      <c r="E743" s="11" t="s">
        <v>30</v>
      </c>
      <c r="F743" s="8" t="s">
        <v>497</v>
      </c>
      <c r="G743" s="41" t="s">
        <v>516</v>
      </c>
      <c r="H743" s="18"/>
      <c r="I743" s="18"/>
      <c r="J743" s="18"/>
      <c r="K743" s="18"/>
      <c r="L743" s="18"/>
      <c r="M743" s="18"/>
      <c r="N743" s="26">
        <v>1</v>
      </c>
      <c r="O743" s="24">
        <f>N743</f>
        <v>1</v>
      </c>
      <c r="P743" s="107">
        <f t="shared" si="53"/>
        <v>1</v>
      </c>
      <c r="Q743" s="13" t="s">
        <v>218</v>
      </c>
    </row>
    <row r="744" spans="1:17" s="9" customFormat="1" ht="30" x14ac:dyDescent="0.25">
      <c r="A744" s="5">
        <v>22</v>
      </c>
      <c r="B744" s="6">
        <v>654321</v>
      </c>
      <c r="C744" s="30" t="s">
        <v>22</v>
      </c>
      <c r="D744" s="11" t="s">
        <v>23</v>
      </c>
      <c r="E744" s="11" t="s">
        <v>30</v>
      </c>
      <c r="F744" s="8" t="s">
        <v>496</v>
      </c>
      <c r="G744" s="41" t="s">
        <v>516</v>
      </c>
      <c r="H744" s="18"/>
      <c r="I744" s="18"/>
      <c r="J744" s="18"/>
      <c r="K744" s="18"/>
      <c r="L744" s="18"/>
      <c r="M744" s="18"/>
      <c r="N744" s="26" t="e">
        <f>#REF!*P722</f>
        <v>#REF!</v>
      </c>
      <c r="O744" s="24" t="e">
        <f>IF(N744&gt;=1,((1-N744)+N744),(N744*0))</f>
        <v>#REF!</v>
      </c>
      <c r="P744" s="107" t="e">
        <f t="shared" si="53"/>
        <v>#REF!</v>
      </c>
      <c r="Q744" s="13" t="s">
        <v>219</v>
      </c>
    </row>
    <row r="745" spans="1:17" s="9" customFormat="1" ht="30" x14ac:dyDescent="0.25">
      <c r="A745" s="5">
        <v>23</v>
      </c>
      <c r="B745" s="6">
        <v>654321</v>
      </c>
      <c r="C745" s="30" t="s">
        <v>22</v>
      </c>
      <c r="D745" s="11" t="s">
        <v>23</v>
      </c>
      <c r="E745" s="11" t="s">
        <v>30</v>
      </c>
      <c r="F745" s="8" t="s">
        <v>31</v>
      </c>
      <c r="G745" s="41" t="s">
        <v>516</v>
      </c>
      <c r="H745" s="18"/>
      <c r="I745" s="18"/>
      <c r="J745" s="18"/>
      <c r="K745" s="18"/>
      <c r="L745" s="18"/>
      <c r="M745" s="18"/>
      <c r="N745" s="26">
        <v>1</v>
      </c>
      <c r="O745" s="24">
        <f>IF(N745&gt;=1,((1-N745)+N745),(N745*0))</f>
        <v>1</v>
      </c>
      <c r="P745" s="107">
        <f t="shared" si="53"/>
        <v>1</v>
      </c>
      <c r="Q745" s="13" t="s">
        <v>221</v>
      </c>
    </row>
    <row r="746" spans="1:17" s="9" customFormat="1" ht="30" x14ac:dyDescent="0.25">
      <c r="A746" s="5">
        <v>24</v>
      </c>
      <c r="B746" s="6">
        <v>654321</v>
      </c>
      <c r="C746" s="30" t="s">
        <v>22</v>
      </c>
      <c r="D746" s="11" t="s">
        <v>23</v>
      </c>
      <c r="E746" s="11" t="s">
        <v>30</v>
      </c>
      <c r="F746" s="8" t="s">
        <v>450</v>
      </c>
      <c r="G746" s="41" t="s">
        <v>516</v>
      </c>
      <c r="H746" s="18"/>
      <c r="I746" s="18"/>
      <c r="J746" s="18"/>
      <c r="K746" s="18"/>
      <c r="L746" s="18"/>
      <c r="M746" s="18"/>
      <c r="N746" s="26">
        <v>1</v>
      </c>
      <c r="O746" s="24" t="e">
        <f>IF((#REF!="CUMPLE"),FORMULACION!N746*1,FORMULACION!N746*0)</f>
        <v>#REF!</v>
      </c>
      <c r="P746" s="107" t="e">
        <f t="shared" si="53"/>
        <v>#REF!</v>
      </c>
      <c r="Q746" s="13" t="s">
        <v>214</v>
      </c>
    </row>
    <row r="747" spans="1:17" s="9" customFormat="1" x14ac:dyDescent="0.25">
      <c r="A747" s="5">
        <v>25</v>
      </c>
      <c r="B747" s="6">
        <v>654321</v>
      </c>
      <c r="C747" s="30" t="s">
        <v>22</v>
      </c>
      <c r="D747" s="11" t="s">
        <v>32</v>
      </c>
      <c r="E747" s="11" t="s">
        <v>33</v>
      </c>
      <c r="F747" s="8" t="s">
        <v>34</v>
      </c>
      <c r="G747" s="41" t="s">
        <v>516</v>
      </c>
      <c r="H747" s="18"/>
      <c r="I747" s="18"/>
      <c r="J747" s="18"/>
      <c r="K747" s="18"/>
      <c r="L747" s="18"/>
      <c r="M747" s="18">
        <f>5-17</f>
        <v>-12</v>
      </c>
      <c r="N747" s="26" t="e">
        <f>#REF!*P722</f>
        <v>#REF!</v>
      </c>
      <c r="O747" s="24" t="e">
        <f>IF(N747&gt;=5,((5-N747)+N747),(N747*1))</f>
        <v>#REF!</v>
      </c>
      <c r="P747" s="107" t="e">
        <f t="shared" si="53"/>
        <v>#REF!</v>
      </c>
      <c r="Q747" s="13" t="s">
        <v>498</v>
      </c>
    </row>
    <row r="748" spans="1:17" s="9" customFormat="1" ht="30" x14ac:dyDescent="0.25">
      <c r="A748" s="5">
        <v>26</v>
      </c>
      <c r="B748" s="6">
        <v>654321</v>
      </c>
      <c r="C748" s="30" t="s">
        <v>22</v>
      </c>
      <c r="D748" s="11" t="s">
        <v>32</v>
      </c>
      <c r="E748" s="11" t="s">
        <v>33</v>
      </c>
      <c r="F748" s="8" t="s">
        <v>35</v>
      </c>
      <c r="G748" s="41" t="s">
        <v>516</v>
      </c>
      <c r="H748" s="18"/>
      <c r="I748" s="18"/>
      <c r="J748" s="18"/>
      <c r="K748" s="18"/>
      <c r="L748" s="18"/>
      <c r="M748" s="18"/>
      <c r="N748" s="26" t="e">
        <f>#REF!*$P$3</f>
        <v>#REF!</v>
      </c>
      <c r="O748" s="24" t="e">
        <f>IF(N748&gt;=6,((6-N748)+N748),(N748*1))</f>
        <v>#REF!</v>
      </c>
      <c r="P748" s="107" t="e">
        <f t="shared" si="53"/>
        <v>#REF!</v>
      </c>
      <c r="Q748" s="13" t="s">
        <v>220</v>
      </c>
    </row>
    <row r="749" spans="1:17" s="9" customFormat="1" ht="30" x14ac:dyDescent="0.25">
      <c r="A749" s="5">
        <v>27</v>
      </c>
      <c r="B749" s="6">
        <v>654321</v>
      </c>
      <c r="C749" s="30" t="s">
        <v>22</v>
      </c>
      <c r="D749" s="11" t="s">
        <v>32</v>
      </c>
      <c r="E749" s="11" t="s">
        <v>33</v>
      </c>
      <c r="F749" s="8" t="s">
        <v>36</v>
      </c>
      <c r="G749" s="41" t="s">
        <v>516</v>
      </c>
      <c r="H749" s="18"/>
      <c r="I749" s="18"/>
      <c r="J749" s="18"/>
      <c r="K749" s="18"/>
      <c r="L749" s="18"/>
      <c r="M749" s="18"/>
      <c r="N749" s="26" t="e">
        <f>#REF!*$P$3</f>
        <v>#REF!</v>
      </c>
      <c r="O749" s="24" t="e">
        <f>IF(N749&gt;=6,((6-N749)+N749),(N749*1))</f>
        <v>#REF!</v>
      </c>
      <c r="P749" s="107" t="e">
        <f t="shared" si="53"/>
        <v>#REF!</v>
      </c>
      <c r="Q749" s="13" t="s">
        <v>220</v>
      </c>
    </row>
    <row r="750" spans="1:17" s="9" customFormat="1" ht="30" x14ac:dyDescent="0.25">
      <c r="A750" s="5">
        <v>28</v>
      </c>
      <c r="B750" s="6">
        <v>654321</v>
      </c>
      <c r="C750" s="30" t="s">
        <v>22</v>
      </c>
      <c r="D750" s="11" t="s">
        <v>32</v>
      </c>
      <c r="E750" s="11" t="s">
        <v>33</v>
      </c>
      <c r="F750" s="8" t="s">
        <v>37</v>
      </c>
      <c r="G750" s="41" t="s">
        <v>516</v>
      </c>
      <c r="H750" s="18"/>
      <c r="I750" s="18"/>
      <c r="J750" s="18"/>
      <c r="K750" s="18"/>
      <c r="L750" s="18"/>
      <c r="M750" s="18"/>
      <c r="N750" s="26" t="e">
        <f>#REF!*$P$3</f>
        <v>#REF!</v>
      </c>
      <c r="O750" s="24" t="e">
        <f>IF(N750&gt;=6,((6-N750)+N750),(N750*1))</f>
        <v>#REF!</v>
      </c>
      <c r="P750" s="107" t="e">
        <f t="shared" si="53"/>
        <v>#REF!</v>
      </c>
      <c r="Q750" s="13" t="s">
        <v>220</v>
      </c>
    </row>
    <row r="751" spans="1:17" s="9" customFormat="1" ht="30" x14ac:dyDescent="0.25">
      <c r="A751" s="5">
        <v>29</v>
      </c>
      <c r="B751" s="6">
        <v>654321</v>
      </c>
      <c r="C751" s="30" t="s">
        <v>22</v>
      </c>
      <c r="D751" s="11" t="s">
        <v>32</v>
      </c>
      <c r="E751" s="11" t="s">
        <v>33</v>
      </c>
      <c r="F751" s="8" t="s">
        <v>38</v>
      </c>
      <c r="G751" s="41" t="s">
        <v>516</v>
      </c>
      <c r="H751" s="18"/>
      <c r="I751" s="18"/>
      <c r="J751" s="18"/>
      <c r="K751" s="18"/>
      <c r="L751" s="18"/>
      <c r="M751" s="18"/>
      <c r="N751" s="26" t="e">
        <f>#REF!*$P$3</f>
        <v>#REF!</v>
      </c>
      <c r="O751" s="24" t="e">
        <f>IF(N751&gt;=6,((6-N751)+N751),(N751*1))</f>
        <v>#REF!</v>
      </c>
      <c r="P751" s="107" t="e">
        <f t="shared" si="53"/>
        <v>#REF!</v>
      </c>
      <c r="Q751" s="13" t="s">
        <v>220</v>
      </c>
    </row>
    <row r="752" spans="1:17" s="9" customFormat="1" ht="30" x14ac:dyDescent="0.25">
      <c r="A752" s="5">
        <v>30</v>
      </c>
      <c r="B752" s="6">
        <v>654321</v>
      </c>
      <c r="C752" s="30" t="s">
        <v>22</v>
      </c>
      <c r="D752" s="11" t="s">
        <v>32</v>
      </c>
      <c r="E752" s="11" t="s">
        <v>33</v>
      </c>
      <c r="F752" s="8" t="s">
        <v>39</v>
      </c>
      <c r="G752" s="41" t="s">
        <v>516</v>
      </c>
      <c r="H752" s="18"/>
      <c r="I752" s="18"/>
      <c r="J752" s="18"/>
      <c r="K752" s="18"/>
      <c r="L752" s="18"/>
      <c r="M752" s="18"/>
      <c r="N752" s="26" t="e">
        <f>#REF!*$P$3</f>
        <v>#REF!</v>
      </c>
      <c r="O752" s="24" t="e">
        <f>IF(N752&gt;=6,((6-N752)+N752),(N752*1))</f>
        <v>#REF!</v>
      </c>
      <c r="P752" s="107" t="e">
        <f t="shared" si="53"/>
        <v>#REF!</v>
      </c>
      <c r="Q752" s="13" t="s">
        <v>220</v>
      </c>
    </row>
    <row r="753" spans="1:17" s="9" customFormat="1" ht="30" x14ac:dyDescent="0.25">
      <c r="A753" s="5">
        <v>31</v>
      </c>
      <c r="B753" s="6">
        <v>654321</v>
      </c>
      <c r="C753" s="30" t="s">
        <v>22</v>
      </c>
      <c r="D753" s="11" t="s">
        <v>32</v>
      </c>
      <c r="E753" s="11" t="s">
        <v>33</v>
      </c>
      <c r="F753" s="8" t="s">
        <v>40</v>
      </c>
      <c r="G753" s="41" t="s">
        <v>516</v>
      </c>
      <c r="H753" s="18"/>
      <c r="I753" s="18"/>
      <c r="J753" s="18"/>
      <c r="K753" s="18"/>
      <c r="L753" s="18"/>
      <c r="M753" s="18"/>
      <c r="N753" s="26">
        <v>1</v>
      </c>
      <c r="O753" s="24" t="e">
        <f>IF((#REF!="CUMPLE"),FORMULACION!N753*1,FORMULACION!N753*0)</f>
        <v>#REF!</v>
      </c>
      <c r="P753" s="107" t="e">
        <f t="shared" si="53"/>
        <v>#REF!</v>
      </c>
      <c r="Q753" s="13" t="s">
        <v>214</v>
      </c>
    </row>
    <row r="754" spans="1:17" s="9" customFormat="1" ht="30" x14ac:dyDescent="0.25">
      <c r="A754" s="5">
        <v>32</v>
      </c>
      <c r="B754" s="6">
        <v>654321</v>
      </c>
      <c r="C754" s="30" t="s">
        <v>22</v>
      </c>
      <c r="D754" s="11" t="s">
        <v>32</v>
      </c>
      <c r="E754" s="11" t="s">
        <v>33</v>
      </c>
      <c r="F754" s="8" t="s">
        <v>389</v>
      </c>
      <c r="G754" s="41" t="s">
        <v>516</v>
      </c>
      <c r="H754" s="18"/>
      <c r="I754" s="18"/>
      <c r="J754" s="18"/>
      <c r="K754" s="18"/>
      <c r="L754" s="18"/>
      <c r="M754" s="18"/>
      <c r="N754" s="26" t="e">
        <f>#REF!*$P$3</f>
        <v>#REF!</v>
      </c>
      <c r="O754" s="24" t="e">
        <f>IF(N754&gt;=4,((4-N754)+N754),(N754*1))</f>
        <v>#REF!</v>
      </c>
      <c r="P754" s="107" t="e">
        <f t="shared" si="53"/>
        <v>#REF!</v>
      </c>
      <c r="Q754" s="13" t="s">
        <v>222</v>
      </c>
    </row>
    <row r="755" spans="1:17" s="9" customFormat="1" ht="30" x14ac:dyDescent="0.25">
      <c r="A755" s="5">
        <v>33</v>
      </c>
      <c r="B755" s="6">
        <v>654321</v>
      </c>
      <c r="C755" s="30" t="s">
        <v>22</v>
      </c>
      <c r="D755" s="11" t="s">
        <v>32</v>
      </c>
      <c r="E755" s="11" t="s">
        <v>33</v>
      </c>
      <c r="F755" s="32" t="s">
        <v>395</v>
      </c>
      <c r="G755" s="41" t="s">
        <v>516</v>
      </c>
      <c r="H755" s="18"/>
      <c r="I755" s="18"/>
      <c r="J755" s="18"/>
      <c r="K755" s="18"/>
      <c r="L755" s="18"/>
      <c r="M755" s="18"/>
      <c r="N755" s="26" t="e">
        <f>#REF!*$P$3</f>
        <v>#REF!</v>
      </c>
      <c r="O755" s="24" t="e">
        <f>IF(N755&gt;=6,((6-N755)+N755),(N755*1))</f>
        <v>#REF!</v>
      </c>
      <c r="P755" s="107" t="e">
        <f t="shared" si="53"/>
        <v>#REF!</v>
      </c>
      <c r="Q755" s="13" t="s">
        <v>220</v>
      </c>
    </row>
    <row r="756" spans="1:17" s="9" customFormat="1" ht="30" x14ac:dyDescent="0.25">
      <c r="A756" s="5">
        <v>34</v>
      </c>
      <c r="B756" s="6">
        <v>654321</v>
      </c>
      <c r="C756" s="30" t="s">
        <v>22</v>
      </c>
      <c r="D756" s="11" t="s">
        <v>32</v>
      </c>
      <c r="E756" s="11" t="s">
        <v>33</v>
      </c>
      <c r="F756" s="8" t="s">
        <v>391</v>
      </c>
      <c r="G756" s="41" t="s">
        <v>516</v>
      </c>
      <c r="H756" s="18"/>
      <c r="I756" s="18"/>
      <c r="J756" s="18"/>
      <c r="K756" s="18"/>
      <c r="L756" s="18"/>
      <c r="M756" s="18"/>
      <c r="N756" s="26" t="e">
        <f>#REF!*$P$3</f>
        <v>#REF!</v>
      </c>
      <c r="O756" s="24" t="e">
        <f>IF(N756&gt;=4,((4-N756)+N756),(N756*1))</f>
        <v>#REF!</v>
      </c>
      <c r="P756" s="107" t="e">
        <f t="shared" si="53"/>
        <v>#REF!</v>
      </c>
      <c r="Q756" s="13" t="s">
        <v>222</v>
      </c>
    </row>
    <row r="757" spans="1:17" s="9" customFormat="1" ht="30" x14ac:dyDescent="0.25">
      <c r="A757" s="5">
        <v>35</v>
      </c>
      <c r="B757" s="6">
        <v>654321</v>
      </c>
      <c r="C757" s="30" t="s">
        <v>22</v>
      </c>
      <c r="D757" s="11" t="s">
        <v>32</v>
      </c>
      <c r="E757" s="11" t="s">
        <v>33</v>
      </c>
      <c r="F757" s="8" t="s">
        <v>388</v>
      </c>
      <c r="G757" s="41" t="s">
        <v>516</v>
      </c>
      <c r="H757" s="18"/>
      <c r="I757" s="18"/>
      <c r="J757" s="18"/>
      <c r="K757" s="18"/>
      <c r="L757" s="18"/>
      <c r="M757" s="18"/>
      <c r="N757" s="26" t="e">
        <f>#REF!*$P$3</f>
        <v>#REF!</v>
      </c>
      <c r="O757" s="24" t="e">
        <f>IF(N757&gt;=4,((4-N757)+N757),(N757*1))</f>
        <v>#REF!</v>
      </c>
      <c r="P757" s="107" t="e">
        <f t="shared" si="53"/>
        <v>#REF!</v>
      </c>
      <c r="Q757" s="13" t="s">
        <v>222</v>
      </c>
    </row>
    <row r="758" spans="1:17" s="9" customFormat="1" x14ac:dyDescent="0.25">
      <c r="A758" s="5">
        <v>36</v>
      </c>
      <c r="B758" s="6">
        <v>654321</v>
      </c>
      <c r="C758" s="30" t="s">
        <v>22</v>
      </c>
      <c r="D758" s="11" t="s">
        <v>32</v>
      </c>
      <c r="E758" s="11" t="s">
        <v>41</v>
      </c>
      <c r="F758" s="8" t="s">
        <v>333</v>
      </c>
      <c r="G758" s="41" t="s">
        <v>516</v>
      </c>
      <c r="H758" s="18"/>
      <c r="I758" s="18"/>
      <c r="J758" s="18"/>
      <c r="K758" s="18"/>
      <c r="L758" s="18"/>
      <c r="M758" s="18"/>
      <c r="N758" s="26">
        <f>SUM(K722:M722)</f>
        <v>0</v>
      </c>
      <c r="O758" s="24">
        <f>N758</f>
        <v>0</v>
      </c>
      <c r="P758" s="107">
        <f t="shared" si="53"/>
        <v>0</v>
      </c>
      <c r="Q758" s="13" t="s">
        <v>225</v>
      </c>
    </row>
    <row r="759" spans="1:17" s="9" customFormat="1" x14ac:dyDescent="0.25">
      <c r="A759" s="5">
        <v>37</v>
      </c>
      <c r="B759" s="6">
        <v>654321</v>
      </c>
      <c r="C759" s="30" t="s">
        <v>22</v>
      </c>
      <c r="D759" s="11" t="s">
        <v>32</v>
      </c>
      <c r="E759" s="11" t="s">
        <v>41</v>
      </c>
      <c r="F759" s="8" t="s">
        <v>447</v>
      </c>
      <c r="G759" s="41" t="s">
        <v>516</v>
      </c>
      <c r="H759" s="18"/>
      <c r="I759" s="18"/>
      <c r="J759" s="18"/>
      <c r="K759" s="18"/>
      <c r="L759" s="18"/>
      <c r="M759" s="18"/>
      <c r="N759" s="26">
        <f>SUM(I722:M722)</f>
        <v>0</v>
      </c>
      <c r="O759" s="24">
        <f>N759</f>
        <v>0</v>
      </c>
      <c r="P759" s="107">
        <f t="shared" si="53"/>
        <v>0</v>
      </c>
      <c r="Q759" s="13" t="s">
        <v>223</v>
      </c>
    </row>
    <row r="760" spans="1:17" s="9" customFormat="1" ht="25.5" x14ac:dyDescent="0.25">
      <c r="A760" s="5">
        <v>38</v>
      </c>
      <c r="B760" s="6">
        <v>654321</v>
      </c>
      <c r="C760" s="30" t="s">
        <v>22</v>
      </c>
      <c r="D760" s="11" t="s">
        <v>32</v>
      </c>
      <c r="E760" s="11" t="s">
        <v>41</v>
      </c>
      <c r="F760" s="31" t="s">
        <v>393</v>
      </c>
      <c r="G760" s="41" t="s">
        <v>516</v>
      </c>
      <c r="H760" s="18"/>
      <c r="I760" s="18"/>
      <c r="J760" s="18"/>
      <c r="K760" s="18"/>
      <c r="L760" s="18"/>
      <c r="M760" s="18"/>
      <c r="N760" s="26"/>
      <c r="O760" s="24"/>
      <c r="P760" s="107"/>
      <c r="Q760" s="13"/>
    </row>
    <row r="761" spans="1:17" s="9" customFormat="1" x14ac:dyDescent="0.25">
      <c r="A761" s="5">
        <v>39</v>
      </c>
      <c r="B761" s="6">
        <v>654321</v>
      </c>
      <c r="C761" s="30" t="s">
        <v>22</v>
      </c>
      <c r="D761" s="11" t="s">
        <v>32</v>
      </c>
      <c r="E761" s="11" t="s">
        <v>41</v>
      </c>
      <c r="F761" s="8" t="s">
        <v>448</v>
      </c>
      <c r="G761" s="41" t="s">
        <v>516</v>
      </c>
      <c r="H761" s="18"/>
      <c r="I761" s="18"/>
      <c r="J761" s="18"/>
      <c r="K761" s="18"/>
      <c r="L761" s="18"/>
      <c r="M761" s="18"/>
      <c r="N761" s="26">
        <f>H722</f>
        <v>0</v>
      </c>
      <c r="O761" s="24">
        <f>N761</f>
        <v>0</v>
      </c>
      <c r="P761" s="107">
        <f t="shared" ref="P761:P805" si="54">ROUND(O761,0)</f>
        <v>0</v>
      </c>
      <c r="Q761" s="13" t="s">
        <v>224</v>
      </c>
    </row>
    <row r="762" spans="1:17" s="9" customFormat="1" ht="30" x14ac:dyDescent="0.25">
      <c r="A762" s="5">
        <v>40</v>
      </c>
      <c r="B762" s="6">
        <v>654321</v>
      </c>
      <c r="C762" s="30" t="s">
        <v>22</v>
      </c>
      <c r="D762" s="11" t="s">
        <v>32</v>
      </c>
      <c r="E762" s="11" t="s">
        <v>42</v>
      </c>
      <c r="F762" s="34" t="s">
        <v>334</v>
      </c>
      <c r="G762" s="41" t="s">
        <v>516</v>
      </c>
      <c r="H762" s="18"/>
      <c r="I762" s="18"/>
      <c r="J762" s="18"/>
      <c r="K762" s="18"/>
      <c r="L762" s="18"/>
      <c r="M762" s="18"/>
      <c r="N762" s="26" t="e">
        <f>#REF!*P722</f>
        <v>#REF!</v>
      </c>
      <c r="O762" s="24" t="e">
        <f>IF(N762&gt;=12,((12-N762)+N762),(N762*1))</f>
        <v>#REF!</v>
      </c>
      <c r="P762" s="107" t="e">
        <f t="shared" si="54"/>
        <v>#REF!</v>
      </c>
      <c r="Q762" s="13" t="s">
        <v>234</v>
      </c>
    </row>
    <row r="763" spans="1:17" s="9" customFormat="1" ht="30" x14ac:dyDescent="0.25">
      <c r="A763" s="5">
        <v>41</v>
      </c>
      <c r="B763" s="6">
        <v>654321</v>
      </c>
      <c r="C763" s="30" t="s">
        <v>22</v>
      </c>
      <c r="D763" s="11" t="s">
        <v>32</v>
      </c>
      <c r="E763" s="11" t="s">
        <v>42</v>
      </c>
      <c r="F763" s="8" t="s">
        <v>335</v>
      </c>
      <c r="G763" s="41" t="s">
        <v>516</v>
      </c>
      <c r="H763" s="18"/>
      <c r="I763" s="18"/>
      <c r="J763" s="18"/>
      <c r="K763" s="18"/>
      <c r="L763" s="18"/>
      <c r="M763" s="18"/>
      <c r="N763" s="26" t="e">
        <f>#REF!*P722</f>
        <v>#REF!</v>
      </c>
      <c r="O763" s="24" t="e">
        <f>IF(N763&gt;=8,((8-N763)+N763),(N763*1))</f>
        <v>#REF!</v>
      </c>
      <c r="P763" s="107" t="e">
        <f t="shared" si="54"/>
        <v>#REF!</v>
      </c>
      <c r="Q763" s="13" t="s">
        <v>235</v>
      </c>
    </row>
    <row r="764" spans="1:17" s="9" customFormat="1" ht="30" x14ac:dyDescent="0.25">
      <c r="A764" s="5">
        <v>42</v>
      </c>
      <c r="B764" s="6">
        <v>654321</v>
      </c>
      <c r="C764" s="30" t="s">
        <v>22</v>
      </c>
      <c r="D764" s="11" t="s">
        <v>32</v>
      </c>
      <c r="E764" s="11" t="s">
        <v>42</v>
      </c>
      <c r="F764" s="8" t="s">
        <v>43</v>
      </c>
      <c r="G764" s="41" t="s">
        <v>516</v>
      </c>
      <c r="H764" s="18"/>
      <c r="I764" s="18"/>
      <c r="J764" s="18"/>
      <c r="K764" s="18"/>
      <c r="L764" s="18"/>
      <c r="M764" s="18"/>
      <c r="N764" s="26" t="e">
        <f>#REF!*P722</f>
        <v>#REF!</v>
      </c>
      <c r="O764" s="24" t="e">
        <f>IF(N764&gt;=12,((12-N764)+N764),(N764*1))</f>
        <v>#REF!</v>
      </c>
      <c r="P764" s="107" t="e">
        <f t="shared" si="54"/>
        <v>#REF!</v>
      </c>
      <c r="Q764" s="13" t="s">
        <v>234</v>
      </c>
    </row>
    <row r="765" spans="1:17" s="9" customFormat="1" ht="30" x14ac:dyDescent="0.25">
      <c r="A765" s="5">
        <v>43</v>
      </c>
      <c r="B765" s="6">
        <v>654321</v>
      </c>
      <c r="C765" s="30" t="s">
        <v>22</v>
      </c>
      <c r="D765" s="11" t="s">
        <v>32</v>
      </c>
      <c r="E765" s="11" t="s">
        <v>42</v>
      </c>
      <c r="F765" s="8" t="s">
        <v>336</v>
      </c>
      <c r="G765" s="41" t="s">
        <v>516</v>
      </c>
      <c r="H765" s="18"/>
      <c r="I765" s="18"/>
      <c r="J765" s="18"/>
      <c r="K765" s="18"/>
      <c r="L765" s="18"/>
      <c r="M765" s="18"/>
      <c r="N765" s="26">
        <v>2</v>
      </c>
      <c r="O765" s="24">
        <f>N765</f>
        <v>2</v>
      </c>
      <c r="P765" s="107">
        <f t="shared" si="54"/>
        <v>2</v>
      </c>
      <c r="Q765" s="13" t="s">
        <v>226</v>
      </c>
    </row>
    <row r="766" spans="1:17" s="9" customFormat="1" ht="30" x14ac:dyDescent="0.25">
      <c r="A766" s="5">
        <v>44</v>
      </c>
      <c r="B766" s="6">
        <v>654321</v>
      </c>
      <c r="C766" s="30" t="s">
        <v>22</v>
      </c>
      <c r="D766" s="11" t="s">
        <v>32</v>
      </c>
      <c r="E766" s="11" t="s">
        <v>42</v>
      </c>
      <c r="F766" s="8" t="s">
        <v>401</v>
      </c>
      <c r="G766" s="41" t="s">
        <v>516</v>
      </c>
      <c r="H766" s="18"/>
      <c r="I766" s="18"/>
      <c r="J766" s="18"/>
      <c r="K766" s="18"/>
      <c r="L766" s="18"/>
      <c r="M766" s="18"/>
      <c r="N766" s="26">
        <v>3</v>
      </c>
      <c r="O766" s="24">
        <f>N766</f>
        <v>3</v>
      </c>
      <c r="P766" s="107">
        <f t="shared" si="54"/>
        <v>3</v>
      </c>
      <c r="Q766" s="13" t="s">
        <v>227</v>
      </c>
    </row>
    <row r="767" spans="1:17" s="9" customFormat="1" x14ac:dyDescent="0.25">
      <c r="A767" s="5">
        <v>45</v>
      </c>
      <c r="B767" s="6">
        <v>654321</v>
      </c>
      <c r="C767" s="30" t="s">
        <v>22</v>
      </c>
      <c r="D767" s="11" t="s">
        <v>32</v>
      </c>
      <c r="E767" s="11" t="s">
        <v>42</v>
      </c>
      <c r="F767" s="8" t="s">
        <v>337</v>
      </c>
      <c r="G767" s="41" t="s">
        <v>516</v>
      </c>
      <c r="H767" s="18"/>
      <c r="I767" s="18"/>
      <c r="J767" s="18"/>
      <c r="K767" s="18"/>
      <c r="L767" s="18"/>
      <c r="M767" s="18"/>
      <c r="N767" s="26">
        <v>3</v>
      </c>
      <c r="O767" s="24" t="e">
        <f>IF(P735&gt;=400,N767*1,N767*0)</f>
        <v>#REF!</v>
      </c>
      <c r="P767" s="107" t="e">
        <f t="shared" si="54"/>
        <v>#REF!</v>
      </c>
      <c r="Q767" s="13" t="s">
        <v>228</v>
      </c>
    </row>
    <row r="768" spans="1:17" s="9" customFormat="1" ht="30" x14ac:dyDescent="0.25">
      <c r="A768" s="5">
        <v>46</v>
      </c>
      <c r="B768" s="6">
        <v>654321</v>
      </c>
      <c r="C768" s="30" t="s">
        <v>22</v>
      </c>
      <c r="D768" s="11" t="s">
        <v>32</v>
      </c>
      <c r="E768" s="11" t="s">
        <v>42</v>
      </c>
      <c r="F768" s="8" t="s">
        <v>44</v>
      </c>
      <c r="G768" s="41" t="s">
        <v>516</v>
      </c>
      <c r="H768" s="18"/>
      <c r="I768" s="18"/>
      <c r="J768" s="18"/>
      <c r="K768" s="18"/>
      <c r="L768" s="18"/>
      <c r="M768" s="18"/>
      <c r="N768" s="26" t="e">
        <f>#REF!*P722</f>
        <v>#REF!</v>
      </c>
      <c r="O768" s="24" t="e">
        <f>IF(N768&gt;=8,((8-N768)+N768),(N768*1))</f>
        <v>#REF!</v>
      </c>
      <c r="P768" s="107" t="e">
        <f t="shared" si="54"/>
        <v>#REF!</v>
      </c>
      <c r="Q768" s="13" t="s">
        <v>236</v>
      </c>
    </row>
    <row r="769" spans="1:17" s="9" customFormat="1" ht="30" x14ac:dyDescent="0.25">
      <c r="A769" s="5">
        <v>47</v>
      </c>
      <c r="B769" s="6">
        <v>654321</v>
      </c>
      <c r="C769" s="30" t="s">
        <v>22</v>
      </c>
      <c r="D769" s="11" t="s">
        <v>32</v>
      </c>
      <c r="E769" s="11" t="s">
        <v>45</v>
      </c>
      <c r="F769" s="8" t="s">
        <v>338</v>
      </c>
      <c r="G769" s="41" t="s">
        <v>516</v>
      </c>
      <c r="H769" s="18"/>
      <c r="I769" s="18"/>
      <c r="J769" s="18"/>
      <c r="K769" s="18"/>
      <c r="L769" s="18"/>
      <c r="M769" s="18"/>
      <c r="N769" s="26" t="e">
        <f>#REF!*P722</f>
        <v>#REF!</v>
      </c>
      <c r="O769" s="24" t="e">
        <f>IF(N769&gt;=3,((3-N769)+N769),(N769*1))</f>
        <v>#REF!</v>
      </c>
      <c r="P769" s="107" t="e">
        <f t="shared" si="54"/>
        <v>#REF!</v>
      </c>
      <c r="Q769" s="13" t="s">
        <v>237</v>
      </c>
    </row>
    <row r="770" spans="1:17" s="9" customFormat="1" ht="30" x14ac:dyDescent="0.25">
      <c r="A770" s="5">
        <v>48</v>
      </c>
      <c r="B770" s="6">
        <v>654321</v>
      </c>
      <c r="C770" s="30" t="s">
        <v>22</v>
      </c>
      <c r="D770" s="11" t="s">
        <v>32</v>
      </c>
      <c r="E770" s="11" t="s">
        <v>45</v>
      </c>
      <c r="F770" s="8" t="s">
        <v>339</v>
      </c>
      <c r="G770" s="41" t="s">
        <v>516</v>
      </c>
      <c r="H770" s="18"/>
      <c r="I770" s="18"/>
      <c r="J770" s="18"/>
      <c r="K770" s="18"/>
      <c r="L770" s="18"/>
      <c r="M770" s="18"/>
      <c r="N770" s="26">
        <v>15</v>
      </c>
      <c r="O770" s="24">
        <f>N770</f>
        <v>15</v>
      </c>
      <c r="P770" s="107">
        <f t="shared" si="54"/>
        <v>15</v>
      </c>
      <c r="Q770" s="13" t="s">
        <v>229</v>
      </c>
    </row>
    <row r="771" spans="1:17" s="9" customFormat="1" ht="30" x14ac:dyDescent="0.25">
      <c r="A771" s="5">
        <v>49</v>
      </c>
      <c r="B771" s="6">
        <v>654321</v>
      </c>
      <c r="C771" s="30" t="s">
        <v>22</v>
      </c>
      <c r="D771" s="11" t="s">
        <v>32</v>
      </c>
      <c r="E771" s="11" t="s">
        <v>45</v>
      </c>
      <c r="F771" s="8" t="s">
        <v>499</v>
      </c>
      <c r="G771" s="41" t="s">
        <v>516</v>
      </c>
      <c r="H771" s="18"/>
      <c r="I771" s="18"/>
      <c r="J771" s="18"/>
      <c r="K771" s="18"/>
      <c r="L771" s="18"/>
      <c r="M771" s="18"/>
      <c r="N771" s="26" t="e">
        <f>#REF!*P722</f>
        <v>#REF!</v>
      </c>
      <c r="O771" s="24" t="e">
        <f>IF(N771&gt;=8,((8-N771)+N771),(N771*1))</f>
        <v>#REF!</v>
      </c>
      <c r="P771" s="107" t="e">
        <f t="shared" si="54"/>
        <v>#REF!</v>
      </c>
      <c r="Q771" s="13" t="s">
        <v>236</v>
      </c>
    </row>
    <row r="772" spans="1:17" s="9" customFormat="1" ht="30" x14ac:dyDescent="0.25">
      <c r="A772" s="5">
        <v>52</v>
      </c>
      <c r="B772" s="6">
        <v>654321</v>
      </c>
      <c r="C772" s="30" t="s">
        <v>22</v>
      </c>
      <c r="D772" s="11" t="s">
        <v>32</v>
      </c>
      <c r="E772" s="11" t="s">
        <v>45</v>
      </c>
      <c r="F772" s="33" t="s">
        <v>402</v>
      </c>
      <c r="G772" s="41" t="s">
        <v>516</v>
      </c>
      <c r="H772" s="18"/>
      <c r="I772" s="18"/>
      <c r="J772" s="18"/>
      <c r="K772" s="18"/>
      <c r="L772" s="18"/>
      <c r="M772" s="18"/>
      <c r="N772" s="26" t="e">
        <f>#REF!*P722</f>
        <v>#REF!</v>
      </c>
      <c r="O772" s="24" t="e">
        <f>IF(N772&gt;=6,((6-N772)+N772),(N772*1))</f>
        <v>#REF!</v>
      </c>
      <c r="P772" s="107" t="e">
        <f t="shared" si="54"/>
        <v>#REF!</v>
      </c>
      <c r="Q772" s="13" t="s">
        <v>238</v>
      </c>
    </row>
    <row r="773" spans="1:17" s="9" customFormat="1" ht="30" x14ac:dyDescent="0.25">
      <c r="A773" s="5">
        <v>53</v>
      </c>
      <c r="B773" s="6">
        <v>654321</v>
      </c>
      <c r="C773" s="30" t="s">
        <v>22</v>
      </c>
      <c r="D773" s="11" t="s">
        <v>32</v>
      </c>
      <c r="E773" s="11" t="s">
        <v>45</v>
      </c>
      <c r="F773" s="8" t="s">
        <v>340</v>
      </c>
      <c r="G773" s="41" t="s">
        <v>516</v>
      </c>
      <c r="H773" s="18"/>
      <c r="I773" s="18"/>
      <c r="J773" s="18"/>
      <c r="K773" s="18"/>
      <c r="L773" s="18"/>
      <c r="M773" s="18"/>
      <c r="N773" s="26" t="e">
        <f>#REF!*P722</f>
        <v>#REF!</v>
      </c>
      <c r="O773" s="24" t="e">
        <f>IF(N773&gt;=4,((4-N773)+N773),(N773*1))</f>
        <v>#REF!</v>
      </c>
      <c r="P773" s="107" t="e">
        <f t="shared" si="54"/>
        <v>#REF!</v>
      </c>
      <c r="Q773" s="13" t="s">
        <v>239</v>
      </c>
    </row>
    <row r="774" spans="1:17" s="9" customFormat="1" ht="30" x14ac:dyDescent="0.25">
      <c r="A774" s="5">
        <v>54</v>
      </c>
      <c r="B774" s="6">
        <v>654321</v>
      </c>
      <c r="C774" s="30" t="s">
        <v>22</v>
      </c>
      <c r="D774" s="11" t="s">
        <v>32</v>
      </c>
      <c r="E774" s="11" t="s">
        <v>45</v>
      </c>
      <c r="F774" s="8" t="s">
        <v>341</v>
      </c>
      <c r="G774" s="41" t="s">
        <v>516</v>
      </c>
      <c r="H774" s="18"/>
      <c r="I774" s="18"/>
      <c r="J774" s="18"/>
      <c r="K774" s="18"/>
      <c r="L774" s="18"/>
      <c r="M774" s="18"/>
      <c r="N774" s="26" t="e">
        <f>#REF!*P722</f>
        <v>#REF!</v>
      </c>
      <c r="O774" s="24" t="e">
        <f>IF(N774&gt;=4,((4-N774)+N774),(N774*1))</f>
        <v>#REF!</v>
      </c>
      <c r="P774" s="107" t="e">
        <f t="shared" si="54"/>
        <v>#REF!</v>
      </c>
      <c r="Q774" s="13" t="s">
        <v>240</v>
      </c>
    </row>
    <row r="775" spans="1:17" s="9" customFormat="1" ht="30" x14ac:dyDescent="0.25">
      <c r="A775" s="5">
        <v>55</v>
      </c>
      <c r="B775" s="6">
        <v>654321</v>
      </c>
      <c r="C775" s="30" t="s">
        <v>22</v>
      </c>
      <c r="D775" s="11" t="s">
        <v>32</v>
      </c>
      <c r="E775" s="11" t="s">
        <v>45</v>
      </c>
      <c r="F775" s="8" t="s">
        <v>404</v>
      </c>
      <c r="G775" s="41" t="s">
        <v>516</v>
      </c>
      <c r="H775" s="18"/>
      <c r="I775" s="18"/>
      <c r="J775" s="18"/>
      <c r="K775" s="18"/>
      <c r="L775" s="18"/>
      <c r="M775" s="18"/>
      <c r="N775" s="26" t="e">
        <f>#REF!*P722</f>
        <v>#REF!</v>
      </c>
      <c r="O775" s="24" t="e">
        <f>IF(N775&gt;=4,((4-N775)+N775),(N775*1))</f>
        <v>#REF!</v>
      </c>
      <c r="P775" s="107" t="e">
        <f t="shared" si="54"/>
        <v>#REF!</v>
      </c>
      <c r="Q775" s="13" t="s">
        <v>239</v>
      </c>
    </row>
    <row r="776" spans="1:17" s="9" customFormat="1" ht="30" x14ac:dyDescent="0.25">
      <c r="A776" s="5">
        <v>56</v>
      </c>
      <c r="B776" s="6">
        <v>654321</v>
      </c>
      <c r="C776" s="30" t="s">
        <v>22</v>
      </c>
      <c r="D776" s="11" t="s">
        <v>32</v>
      </c>
      <c r="E776" s="11" t="s">
        <v>45</v>
      </c>
      <c r="F776" s="8" t="s">
        <v>342</v>
      </c>
      <c r="G776" s="41" t="s">
        <v>516</v>
      </c>
      <c r="H776" s="18"/>
      <c r="I776" s="18"/>
      <c r="J776" s="18"/>
      <c r="K776" s="18"/>
      <c r="L776" s="18"/>
      <c r="M776" s="18"/>
      <c r="N776" s="26" t="e">
        <f>#REF!*$P$3</f>
        <v>#REF!</v>
      </c>
      <c r="O776" s="24" t="e">
        <f>IF(N776&gt;=4,((4-N776)+N776),(N776*1))</f>
        <v>#REF!</v>
      </c>
      <c r="P776" s="107" t="e">
        <f t="shared" si="54"/>
        <v>#REF!</v>
      </c>
      <c r="Q776" s="13" t="s">
        <v>239</v>
      </c>
    </row>
    <row r="777" spans="1:17" s="9" customFormat="1" ht="30" x14ac:dyDescent="0.25">
      <c r="A777" s="5">
        <v>57</v>
      </c>
      <c r="B777" s="6">
        <v>654321</v>
      </c>
      <c r="C777" s="30" t="s">
        <v>22</v>
      </c>
      <c r="D777" s="11" t="s">
        <v>32</v>
      </c>
      <c r="E777" s="11" t="s">
        <v>45</v>
      </c>
      <c r="F777" s="8" t="s">
        <v>343</v>
      </c>
      <c r="G777" s="41" t="s">
        <v>516</v>
      </c>
      <c r="H777" s="18"/>
      <c r="I777" s="18"/>
      <c r="J777" s="18"/>
      <c r="K777" s="18"/>
      <c r="L777" s="18"/>
      <c r="M777" s="18"/>
      <c r="N777" s="26">
        <v>2</v>
      </c>
      <c r="O777" s="24">
        <f>N777</f>
        <v>2</v>
      </c>
      <c r="P777" s="107">
        <f t="shared" si="54"/>
        <v>2</v>
      </c>
      <c r="Q777" s="13" t="s">
        <v>230</v>
      </c>
    </row>
    <row r="778" spans="1:17" s="9" customFormat="1" ht="30" x14ac:dyDescent="0.25">
      <c r="A778" s="5">
        <v>58</v>
      </c>
      <c r="B778" s="6">
        <v>654321</v>
      </c>
      <c r="C778" s="30" t="s">
        <v>22</v>
      </c>
      <c r="D778" s="11" t="s">
        <v>32</v>
      </c>
      <c r="E778" s="11" t="s">
        <v>45</v>
      </c>
      <c r="F778" s="33" t="s">
        <v>454</v>
      </c>
      <c r="G778" s="41" t="s">
        <v>516</v>
      </c>
      <c r="H778" s="18"/>
      <c r="I778" s="18"/>
      <c r="J778" s="18"/>
      <c r="K778" s="18"/>
      <c r="L778" s="18"/>
      <c r="M778" s="18"/>
      <c r="N778" s="26">
        <v>2</v>
      </c>
      <c r="O778" s="24">
        <f>N778</f>
        <v>2</v>
      </c>
      <c r="P778" s="107">
        <f t="shared" si="54"/>
        <v>2</v>
      </c>
      <c r="Q778" s="13" t="s">
        <v>230</v>
      </c>
    </row>
    <row r="779" spans="1:17" s="9" customFormat="1" ht="30" x14ac:dyDescent="0.25">
      <c r="A779" s="5">
        <v>59</v>
      </c>
      <c r="B779" s="6">
        <v>654321</v>
      </c>
      <c r="C779" s="30" t="s">
        <v>22</v>
      </c>
      <c r="D779" s="11" t="s">
        <v>32</v>
      </c>
      <c r="E779" s="11" t="s">
        <v>45</v>
      </c>
      <c r="F779" s="8" t="s">
        <v>344</v>
      </c>
      <c r="G779" s="41" t="s">
        <v>516</v>
      </c>
      <c r="H779" s="18"/>
      <c r="I779" s="18"/>
      <c r="J779" s="18"/>
      <c r="K779" s="18"/>
      <c r="L779" s="18"/>
      <c r="M779" s="18"/>
      <c r="N779" s="26" t="e">
        <f>#REF!*$P$3</f>
        <v>#REF!</v>
      </c>
      <c r="O779" s="24" t="e">
        <f t="shared" ref="O779:O784" si="55">IF(N779&gt;=4,((4-N779)+N779),(N779*1))</f>
        <v>#REF!</v>
      </c>
      <c r="P779" s="107" t="e">
        <f t="shared" si="54"/>
        <v>#REF!</v>
      </c>
      <c r="Q779" s="13" t="s">
        <v>240</v>
      </c>
    </row>
    <row r="780" spans="1:17" s="9" customFormat="1" ht="30" x14ac:dyDescent="0.25">
      <c r="A780" s="5">
        <v>60</v>
      </c>
      <c r="B780" s="6">
        <v>654321</v>
      </c>
      <c r="C780" s="30" t="s">
        <v>22</v>
      </c>
      <c r="D780" s="11" t="s">
        <v>32</v>
      </c>
      <c r="E780" s="11" t="s">
        <v>45</v>
      </c>
      <c r="F780" s="8" t="s">
        <v>345</v>
      </c>
      <c r="G780" s="41" t="s">
        <v>516</v>
      </c>
      <c r="H780" s="18"/>
      <c r="I780" s="18"/>
      <c r="J780" s="18"/>
      <c r="K780" s="18"/>
      <c r="L780" s="18"/>
      <c r="M780" s="18"/>
      <c r="N780" s="26" t="e">
        <f>#REF!*$P$3</f>
        <v>#REF!</v>
      </c>
      <c r="O780" s="24" t="e">
        <f t="shared" si="55"/>
        <v>#REF!</v>
      </c>
      <c r="P780" s="107" t="e">
        <f t="shared" si="54"/>
        <v>#REF!</v>
      </c>
      <c r="Q780" s="13" t="s">
        <v>240</v>
      </c>
    </row>
    <row r="781" spans="1:17" s="9" customFormat="1" ht="30" x14ac:dyDescent="0.25">
      <c r="A781" s="5">
        <v>61</v>
      </c>
      <c r="B781" s="6">
        <v>654321</v>
      </c>
      <c r="C781" s="30" t="s">
        <v>22</v>
      </c>
      <c r="D781" s="11" t="s">
        <v>32</v>
      </c>
      <c r="E781" s="11" t="s">
        <v>45</v>
      </c>
      <c r="F781" s="8" t="s">
        <v>346</v>
      </c>
      <c r="G781" s="41" t="s">
        <v>516</v>
      </c>
      <c r="H781" s="18"/>
      <c r="I781" s="18"/>
      <c r="J781" s="18"/>
      <c r="K781" s="18"/>
      <c r="L781" s="18"/>
      <c r="M781" s="18"/>
      <c r="N781" s="26" t="e">
        <f>#REF!*$P$3</f>
        <v>#REF!</v>
      </c>
      <c r="O781" s="24" t="e">
        <f t="shared" si="55"/>
        <v>#REF!</v>
      </c>
      <c r="P781" s="107" t="e">
        <f t="shared" si="54"/>
        <v>#REF!</v>
      </c>
      <c r="Q781" s="13" t="s">
        <v>240</v>
      </c>
    </row>
    <row r="782" spans="1:17" s="9" customFormat="1" ht="30" x14ac:dyDescent="0.25">
      <c r="A782" s="5">
        <v>62</v>
      </c>
      <c r="B782" s="6">
        <v>654321</v>
      </c>
      <c r="C782" s="30" t="s">
        <v>22</v>
      </c>
      <c r="D782" s="11" t="s">
        <v>32</v>
      </c>
      <c r="E782" s="11" t="s">
        <v>45</v>
      </c>
      <c r="F782" s="8" t="s">
        <v>347</v>
      </c>
      <c r="G782" s="41" t="s">
        <v>516</v>
      </c>
      <c r="H782" s="18"/>
      <c r="I782" s="18"/>
      <c r="J782" s="18"/>
      <c r="K782" s="18"/>
      <c r="L782" s="18"/>
      <c r="M782" s="18"/>
      <c r="N782" s="26" t="e">
        <f>#REF!*$P$3</f>
        <v>#REF!</v>
      </c>
      <c r="O782" s="24" t="e">
        <f t="shared" si="55"/>
        <v>#REF!</v>
      </c>
      <c r="P782" s="107" t="e">
        <f t="shared" si="54"/>
        <v>#REF!</v>
      </c>
      <c r="Q782" s="13" t="s">
        <v>239</v>
      </c>
    </row>
    <row r="783" spans="1:17" s="9" customFormat="1" ht="30" x14ac:dyDescent="0.25">
      <c r="A783" s="5">
        <v>63</v>
      </c>
      <c r="B783" s="6">
        <v>654321</v>
      </c>
      <c r="C783" s="30" t="s">
        <v>22</v>
      </c>
      <c r="D783" s="11" t="s">
        <v>32</v>
      </c>
      <c r="E783" s="11" t="s">
        <v>45</v>
      </c>
      <c r="F783" s="8" t="s">
        <v>348</v>
      </c>
      <c r="G783" s="41" t="s">
        <v>516</v>
      </c>
      <c r="H783" s="18"/>
      <c r="I783" s="18"/>
      <c r="J783" s="18"/>
      <c r="K783" s="18"/>
      <c r="L783" s="18"/>
      <c r="M783" s="18"/>
      <c r="N783" s="26" t="e">
        <f>#REF!*$P$3</f>
        <v>#REF!</v>
      </c>
      <c r="O783" s="24" t="e">
        <f t="shared" si="55"/>
        <v>#REF!</v>
      </c>
      <c r="P783" s="107" t="e">
        <f t="shared" si="54"/>
        <v>#REF!</v>
      </c>
      <c r="Q783" s="13" t="s">
        <v>239</v>
      </c>
    </row>
    <row r="784" spans="1:17" s="9" customFormat="1" ht="30" x14ac:dyDescent="0.25">
      <c r="A784" s="5">
        <v>64</v>
      </c>
      <c r="B784" s="6">
        <v>654321</v>
      </c>
      <c r="C784" s="30" t="s">
        <v>22</v>
      </c>
      <c r="D784" s="11" t="s">
        <v>32</v>
      </c>
      <c r="E784" s="11" t="s">
        <v>45</v>
      </c>
      <c r="F784" s="8" t="s">
        <v>349</v>
      </c>
      <c r="G784" s="41" t="s">
        <v>516</v>
      </c>
      <c r="H784" s="18"/>
      <c r="I784" s="18"/>
      <c r="J784" s="18"/>
      <c r="K784" s="18"/>
      <c r="L784" s="18"/>
      <c r="M784" s="18"/>
      <c r="N784" s="26" t="e">
        <f>#REF!*$P$3</f>
        <v>#REF!</v>
      </c>
      <c r="O784" s="24" t="e">
        <f t="shared" si="55"/>
        <v>#REF!</v>
      </c>
      <c r="P784" s="107" t="e">
        <f t="shared" si="54"/>
        <v>#REF!</v>
      </c>
      <c r="Q784" s="13" t="s">
        <v>239</v>
      </c>
    </row>
    <row r="785" spans="1:17" s="9" customFormat="1" ht="30" x14ac:dyDescent="0.25">
      <c r="A785" s="5">
        <v>65</v>
      </c>
      <c r="B785" s="6">
        <v>654321</v>
      </c>
      <c r="C785" s="30" t="s">
        <v>22</v>
      </c>
      <c r="D785" s="11" t="s">
        <v>32</v>
      </c>
      <c r="E785" s="11" t="s">
        <v>45</v>
      </c>
      <c r="F785" s="8" t="s">
        <v>455</v>
      </c>
      <c r="G785" s="41" t="s">
        <v>516</v>
      </c>
      <c r="H785" s="18"/>
      <c r="I785" s="18"/>
      <c r="J785" s="18"/>
      <c r="K785" s="18"/>
      <c r="L785" s="18"/>
      <c r="M785" s="18"/>
      <c r="N785" s="26" t="e">
        <f>#REF!*$P$3</f>
        <v>#REF!</v>
      </c>
      <c r="O785" s="24" t="e">
        <f>IF(N785&gt;=10,((10-N785)+N785),(N785*1))</f>
        <v>#REF!</v>
      </c>
      <c r="P785" s="107" t="e">
        <f t="shared" si="54"/>
        <v>#REF!</v>
      </c>
      <c r="Q785" s="13" t="s">
        <v>241</v>
      </c>
    </row>
    <row r="786" spans="1:17" s="9" customFormat="1" ht="30" x14ac:dyDescent="0.25">
      <c r="A786" s="5">
        <v>66</v>
      </c>
      <c r="B786" s="6">
        <v>654321</v>
      </c>
      <c r="C786" s="30" t="s">
        <v>22</v>
      </c>
      <c r="D786" s="11" t="s">
        <v>32</v>
      </c>
      <c r="E786" s="11" t="s">
        <v>45</v>
      </c>
      <c r="F786" s="8" t="s">
        <v>350</v>
      </c>
      <c r="G786" s="41" t="s">
        <v>516</v>
      </c>
      <c r="H786" s="18"/>
      <c r="I786" s="18"/>
      <c r="J786" s="18"/>
      <c r="K786" s="18"/>
      <c r="L786" s="18"/>
      <c r="M786" s="18"/>
      <c r="N786" s="26">
        <v>1</v>
      </c>
      <c r="O786" s="24">
        <f>N786</f>
        <v>1</v>
      </c>
      <c r="P786" s="107">
        <f t="shared" si="54"/>
        <v>1</v>
      </c>
      <c r="Q786" s="13" t="s">
        <v>231</v>
      </c>
    </row>
    <row r="787" spans="1:17" s="9" customFormat="1" ht="30" x14ac:dyDescent="0.25">
      <c r="A787" s="5">
        <v>67</v>
      </c>
      <c r="B787" s="6">
        <v>654321</v>
      </c>
      <c r="C787" s="30" t="s">
        <v>22</v>
      </c>
      <c r="D787" s="11" t="s">
        <v>32</v>
      </c>
      <c r="E787" s="11" t="s">
        <v>45</v>
      </c>
      <c r="F787" s="8" t="s">
        <v>46</v>
      </c>
      <c r="G787" s="41" t="s">
        <v>516</v>
      </c>
      <c r="H787" s="18"/>
      <c r="I787" s="18"/>
      <c r="J787" s="18"/>
      <c r="K787" s="18"/>
      <c r="L787" s="18"/>
      <c r="M787" s="18"/>
      <c r="N787" s="26" t="e">
        <f>#REF!*$P$3</f>
        <v>#REF!</v>
      </c>
      <c r="O787" s="24" t="e">
        <f>IF(N787&gt;=4,((4-N787)+N787),(N787*1))</f>
        <v>#REF!</v>
      </c>
      <c r="P787" s="107" t="e">
        <f t="shared" si="54"/>
        <v>#REF!</v>
      </c>
      <c r="Q787" s="13" t="s">
        <v>222</v>
      </c>
    </row>
    <row r="788" spans="1:17" s="9" customFormat="1" ht="30" x14ac:dyDescent="0.25">
      <c r="A788" s="5">
        <v>68</v>
      </c>
      <c r="B788" s="6">
        <v>654321</v>
      </c>
      <c r="C788" s="30" t="s">
        <v>22</v>
      </c>
      <c r="D788" s="11" t="s">
        <v>32</v>
      </c>
      <c r="E788" s="11" t="s">
        <v>45</v>
      </c>
      <c r="F788" s="8" t="s">
        <v>47</v>
      </c>
      <c r="G788" s="41" t="s">
        <v>516</v>
      </c>
      <c r="H788" s="18"/>
      <c r="I788" s="18"/>
      <c r="J788" s="18"/>
      <c r="K788" s="18"/>
      <c r="L788" s="18"/>
      <c r="M788" s="18"/>
      <c r="N788" s="26">
        <v>1</v>
      </c>
      <c r="O788" s="24" t="e">
        <f>IF((#REF!="CUMPLE"),FORMULACION!N788*1,FORMULACION!N788*0)</f>
        <v>#REF!</v>
      </c>
      <c r="P788" s="107" t="e">
        <f t="shared" si="54"/>
        <v>#REF!</v>
      </c>
      <c r="Q788" s="13" t="s">
        <v>214</v>
      </c>
    </row>
    <row r="789" spans="1:17" s="9" customFormat="1" ht="30" x14ac:dyDescent="0.25">
      <c r="A789" s="5">
        <v>69</v>
      </c>
      <c r="B789" s="6">
        <v>654321</v>
      </c>
      <c r="C789" s="30" t="s">
        <v>22</v>
      </c>
      <c r="D789" s="11" t="s">
        <v>32</v>
      </c>
      <c r="E789" s="11" t="s">
        <v>45</v>
      </c>
      <c r="F789" s="8" t="s">
        <v>48</v>
      </c>
      <c r="G789" s="41" t="s">
        <v>516</v>
      </c>
      <c r="H789" s="18"/>
      <c r="I789" s="18"/>
      <c r="J789" s="18"/>
      <c r="K789" s="18"/>
      <c r="L789" s="18"/>
      <c r="M789" s="18"/>
      <c r="N789" s="26">
        <v>1</v>
      </c>
      <c r="O789" s="24">
        <f>N789</f>
        <v>1</v>
      </c>
      <c r="P789" s="107">
        <f t="shared" si="54"/>
        <v>1</v>
      </c>
      <c r="Q789" s="13" t="s">
        <v>231</v>
      </c>
    </row>
    <row r="790" spans="1:17" s="9" customFormat="1" x14ac:dyDescent="0.25">
      <c r="A790" s="5">
        <v>70</v>
      </c>
      <c r="B790" s="6">
        <v>654321</v>
      </c>
      <c r="C790" s="30" t="s">
        <v>22</v>
      </c>
      <c r="D790" s="11" t="s">
        <v>32</v>
      </c>
      <c r="E790" s="11" t="s">
        <v>49</v>
      </c>
      <c r="F790" s="8" t="s">
        <v>352</v>
      </c>
      <c r="G790" s="41" t="s">
        <v>516</v>
      </c>
      <c r="H790" s="18"/>
      <c r="I790" s="18"/>
      <c r="J790" s="18"/>
      <c r="K790" s="18"/>
      <c r="L790" s="18"/>
      <c r="M790" s="18"/>
      <c r="N790" s="26" t="e">
        <f>$P$3</f>
        <v>#REF!</v>
      </c>
      <c r="O790" s="24" t="e">
        <f>N790</f>
        <v>#REF!</v>
      </c>
      <c r="P790" s="107" t="e">
        <f t="shared" si="54"/>
        <v>#REF!</v>
      </c>
      <c r="Q790" s="13" t="s">
        <v>232</v>
      </c>
    </row>
    <row r="791" spans="1:17" s="9" customFormat="1" x14ac:dyDescent="0.25">
      <c r="A791" s="5">
        <v>71</v>
      </c>
      <c r="B791" s="6">
        <v>654321</v>
      </c>
      <c r="C791" s="30" t="s">
        <v>22</v>
      </c>
      <c r="D791" s="11" t="s">
        <v>32</v>
      </c>
      <c r="E791" s="11" t="s">
        <v>49</v>
      </c>
      <c r="F791" s="8" t="s">
        <v>351</v>
      </c>
      <c r="G791" s="41" t="s">
        <v>516</v>
      </c>
      <c r="H791" s="18"/>
      <c r="I791" s="18"/>
      <c r="J791" s="18"/>
      <c r="K791" s="18"/>
      <c r="L791" s="18"/>
      <c r="M791" s="18"/>
      <c r="N791" s="26">
        <f>P722*0.1</f>
        <v>0</v>
      </c>
      <c r="O791" s="24">
        <f>N791</f>
        <v>0</v>
      </c>
      <c r="P791" s="107">
        <f t="shared" si="54"/>
        <v>0</v>
      </c>
      <c r="Q791" s="13" t="s">
        <v>233</v>
      </c>
    </row>
    <row r="792" spans="1:17" s="9" customFormat="1" ht="30" x14ac:dyDescent="0.25">
      <c r="A792" s="5">
        <v>72</v>
      </c>
      <c r="B792" s="6">
        <v>654321</v>
      </c>
      <c r="C792" s="30" t="s">
        <v>50</v>
      </c>
      <c r="D792" s="12" t="s">
        <v>50</v>
      </c>
      <c r="E792" s="12" t="s">
        <v>50</v>
      </c>
      <c r="F792" s="8" t="s">
        <v>51</v>
      </c>
      <c r="G792" s="41" t="s">
        <v>516</v>
      </c>
      <c r="H792" s="5"/>
      <c r="I792" s="5"/>
      <c r="J792" s="5"/>
      <c r="K792" s="5"/>
      <c r="L792" s="5"/>
      <c r="M792" s="5"/>
      <c r="N792" s="26">
        <v>1</v>
      </c>
      <c r="O792" s="24">
        <f>N792</f>
        <v>1</v>
      </c>
      <c r="P792" s="107">
        <f t="shared" si="54"/>
        <v>1</v>
      </c>
      <c r="Q792" s="13" t="s">
        <v>231</v>
      </c>
    </row>
    <row r="793" spans="1:17" s="9" customFormat="1" ht="30" x14ac:dyDescent="0.25">
      <c r="A793" s="5">
        <v>73</v>
      </c>
      <c r="B793" s="6">
        <v>654321</v>
      </c>
      <c r="C793" s="30" t="s">
        <v>50</v>
      </c>
      <c r="D793" s="12" t="s">
        <v>50</v>
      </c>
      <c r="E793" s="12" t="s">
        <v>50</v>
      </c>
      <c r="F793" s="8" t="s">
        <v>52</v>
      </c>
      <c r="G793" s="41" t="s">
        <v>516</v>
      </c>
      <c r="H793" s="5"/>
      <c r="I793" s="5"/>
      <c r="J793" s="5"/>
      <c r="K793" s="5"/>
      <c r="L793" s="5"/>
      <c r="M793" s="5"/>
      <c r="N793" s="26">
        <v>1</v>
      </c>
      <c r="O793" s="24" t="e">
        <f>IF((#REF!="CUMPLE"),FORMULACION!N793*1,FORMULACION!N793*0)</f>
        <v>#REF!</v>
      </c>
      <c r="P793" s="107" t="e">
        <f t="shared" si="54"/>
        <v>#REF!</v>
      </c>
      <c r="Q793" s="13" t="s">
        <v>231</v>
      </c>
    </row>
    <row r="794" spans="1:17" s="9" customFormat="1" ht="30" x14ac:dyDescent="0.25">
      <c r="A794" s="5">
        <v>74</v>
      </c>
      <c r="B794" s="6">
        <v>654321</v>
      </c>
      <c r="C794" s="30" t="s">
        <v>50</v>
      </c>
      <c r="D794" s="12" t="s">
        <v>50</v>
      </c>
      <c r="E794" s="12" t="s">
        <v>50</v>
      </c>
      <c r="F794" s="8" t="s">
        <v>53</v>
      </c>
      <c r="G794" s="41" t="s">
        <v>516</v>
      </c>
      <c r="H794" s="5"/>
      <c r="I794" s="5"/>
      <c r="J794" s="5"/>
      <c r="K794" s="5"/>
      <c r="L794" s="5"/>
      <c r="M794" s="5"/>
      <c r="N794" s="26">
        <v>1</v>
      </c>
      <c r="O794" s="24" t="e">
        <f>IF((#REF!="CUMPLE"),FORMULACION!N794*1,FORMULACION!N794*0)</f>
        <v>#REF!</v>
      </c>
      <c r="P794" s="107" t="e">
        <f t="shared" si="54"/>
        <v>#REF!</v>
      </c>
      <c r="Q794" s="13" t="s">
        <v>231</v>
      </c>
    </row>
    <row r="795" spans="1:17" s="9" customFormat="1" ht="30" x14ac:dyDescent="0.25">
      <c r="A795" s="5">
        <v>75</v>
      </c>
      <c r="B795" s="6">
        <v>654321</v>
      </c>
      <c r="C795" s="30" t="s">
        <v>50</v>
      </c>
      <c r="D795" s="12" t="s">
        <v>50</v>
      </c>
      <c r="E795" s="12" t="s">
        <v>50</v>
      </c>
      <c r="F795" s="8" t="s">
        <v>54</v>
      </c>
      <c r="G795" s="41" t="s">
        <v>516</v>
      </c>
      <c r="H795" s="5"/>
      <c r="I795" s="5"/>
      <c r="J795" s="5"/>
      <c r="K795" s="5"/>
      <c r="L795" s="5"/>
      <c r="M795" s="5"/>
      <c r="N795" s="26">
        <v>1</v>
      </c>
      <c r="O795" s="24">
        <f>N795</f>
        <v>1</v>
      </c>
      <c r="P795" s="107">
        <f t="shared" si="54"/>
        <v>1</v>
      </c>
      <c r="Q795" s="13" t="s">
        <v>231</v>
      </c>
    </row>
    <row r="796" spans="1:17" s="9" customFormat="1" ht="30" x14ac:dyDescent="0.25">
      <c r="A796" s="5">
        <v>76</v>
      </c>
      <c r="B796" s="6">
        <v>654321</v>
      </c>
      <c r="C796" s="30" t="s">
        <v>55</v>
      </c>
      <c r="D796" s="7" t="s">
        <v>56</v>
      </c>
      <c r="E796" s="7" t="s">
        <v>57</v>
      </c>
      <c r="F796" s="8" t="s">
        <v>406</v>
      </c>
      <c r="G796" s="41" t="s">
        <v>516</v>
      </c>
      <c r="H796" s="5"/>
      <c r="I796" s="5"/>
      <c r="J796" s="5"/>
      <c r="K796" s="5"/>
      <c r="L796" s="5"/>
      <c r="M796" s="5"/>
      <c r="N796" s="26" t="e">
        <f>#REF!*P722</f>
        <v>#REF!</v>
      </c>
      <c r="O796" s="24" t="e">
        <f>IF(N796&gt;=6,((6-N796)+N796),(N796*1))</f>
        <v>#REF!</v>
      </c>
      <c r="P796" s="107" t="e">
        <f t="shared" si="54"/>
        <v>#REF!</v>
      </c>
      <c r="Q796" s="13" t="s">
        <v>242</v>
      </c>
    </row>
    <row r="797" spans="1:17" s="9" customFormat="1" x14ac:dyDescent="0.25">
      <c r="A797" s="5">
        <v>77</v>
      </c>
      <c r="B797" s="6">
        <v>654321</v>
      </c>
      <c r="C797" s="30" t="s">
        <v>55</v>
      </c>
      <c r="D797" s="7" t="s">
        <v>56</v>
      </c>
      <c r="E797" s="7" t="s">
        <v>57</v>
      </c>
      <c r="F797" s="8" t="s">
        <v>405</v>
      </c>
      <c r="G797" s="41" t="s">
        <v>516</v>
      </c>
      <c r="H797" s="5"/>
      <c r="I797" s="5"/>
      <c r="J797" s="5"/>
      <c r="K797" s="5"/>
      <c r="L797" s="5"/>
      <c r="M797" s="5"/>
      <c r="N797" s="20" t="e">
        <f>#REF!</f>
        <v>#REF!</v>
      </c>
      <c r="O797" s="24" t="e">
        <f>N797</f>
        <v>#REF!</v>
      </c>
      <c r="P797" s="107" t="e">
        <f t="shared" si="54"/>
        <v>#REF!</v>
      </c>
      <c r="Q797" s="13" t="s">
        <v>203</v>
      </c>
    </row>
    <row r="798" spans="1:17" s="9" customFormat="1" ht="30" x14ac:dyDescent="0.25">
      <c r="A798" s="5">
        <v>78</v>
      </c>
      <c r="B798" s="6">
        <v>654321</v>
      </c>
      <c r="C798" s="30" t="s">
        <v>55</v>
      </c>
      <c r="D798" s="7" t="s">
        <v>56</v>
      </c>
      <c r="E798" s="7" t="s">
        <v>57</v>
      </c>
      <c r="F798" s="8" t="s">
        <v>456</v>
      </c>
      <c r="G798" s="41" t="s">
        <v>516</v>
      </c>
      <c r="H798" s="5"/>
      <c r="I798" s="5"/>
      <c r="J798" s="5"/>
      <c r="K798" s="5"/>
      <c r="L798" s="5"/>
      <c r="M798" s="5"/>
      <c r="N798" s="26" t="e">
        <f>#REF!*P722</f>
        <v>#REF!</v>
      </c>
      <c r="O798" s="24" t="e">
        <f>IF(N798&gt;=5,((5-N798)+N798),(N798*1))</f>
        <v>#REF!</v>
      </c>
      <c r="P798" s="107" t="e">
        <f t="shared" si="54"/>
        <v>#REF!</v>
      </c>
      <c r="Q798" s="13" t="s">
        <v>242</v>
      </c>
    </row>
    <row r="799" spans="1:17" s="9" customFormat="1" ht="30" x14ac:dyDescent="0.25">
      <c r="A799" s="5">
        <v>79</v>
      </c>
      <c r="B799" s="6">
        <v>654321</v>
      </c>
      <c r="C799" s="30" t="s">
        <v>55</v>
      </c>
      <c r="D799" s="7" t="s">
        <v>56</v>
      </c>
      <c r="E799" s="7" t="s">
        <v>57</v>
      </c>
      <c r="F799" s="35" t="s">
        <v>407</v>
      </c>
      <c r="G799" s="41" t="s">
        <v>516</v>
      </c>
      <c r="H799" s="5"/>
      <c r="I799" s="5"/>
      <c r="J799" s="5"/>
      <c r="K799" s="5"/>
      <c r="L799" s="5"/>
      <c r="M799" s="5"/>
      <c r="N799" s="26" t="e">
        <f>N798</f>
        <v>#REF!</v>
      </c>
      <c r="O799" s="24" t="e">
        <f>O798</f>
        <v>#REF!</v>
      </c>
      <c r="P799" s="107" t="e">
        <f t="shared" si="54"/>
        <v>#REF!</v>
      </c>
      <c r="Q799" s="13" t="s">
        <v>242</v>
      </c>
    </row>
    <row r="800" spans="1:17" s="9" customFormat="1" ht="30" x14ac:dyDescent="0.25">
      <c r="A800" s="5">
        <v>80</v>
      </c>
      <c r="B800" s="6">
        <v>654321</v>
      </c>
      <c r="C800" s="30" t="s">
        <v>55</v>
      </c>
      <c r="D800" s="7" t="s">
        <v>58</v>
      </c>
      <c r="E800" s="7" t="s">
        <v>59</v>
      </c>
      <c r="F800" s="8" t="s">
        <v>457</v>
      </c>
      <c r="G800" s="41" t="s">
        <v>516</v>
      </c>
      <c r="H800" s="5"/>
      <c r="I800" s="5"/>
      <c r="J800" s="5"/>
      <c r="K800" s="5"/>
      <c r="L800" s="5"/>
      <c r="M800" s="5"/>
      <c r="N800" s="20">
        <v>0</v>
      </c>
      <c r="O800" s="24" t="e">
        <f>IF(#REF!="Cálido",(#REF!+2),0)</f>
        <v>#REF!</v>
      </c>
      <c r="P800" s="107" t="e">
        <f t="shared" si="54"/>
        <v>#REF!</v>
      </c>
      <c r="Q800" s="13" t="s">
        <v>243</v>
      </c>
    </row>
    <row r="801" spans="1:17" s="9" customFormat="1" ht="30" x14ac:dyDescent="0.25">
      <c r="A801" s="5">
        <v>81</v>
      </c>
      <c r="B801" s="6">
        <v>654321</v>
      </c>
      <c r="C801" s="30" t="s">
        <v>55</v>
      </c>
      <c r="D801" s="7" t="s">
        <v>60</v>
      </c>
      <c r="E801" s="7" t="s">
        <v>17</v>
      </c>
      <c r="F801" s="8" t="s">
        <v>353</v>
      </c>
      <c r="G801" s="41" t="s">
        <v>516</v>
      </c>
      <c r="H801" s="5"/>
      <c r="I801" s="5"/>
      <c r="J801" s="5"/>
      <c r="K801" s="5"/>
      <c r="L801" s="5"/>
      <c r="M801" s="5"/>
      <c r="N801" s="20">
        <v>1</v>
      </c>
      <c r="O801" s="24">
        <f>N801</f>
        <v>1</v>
      </c>
      <c r="P801" s="107">
        <f t="shared" si="54"/>
        <v>1</v>
      </c>
      <c r="Q801" s="13" t="s">
        <v>231</v>
      </c>
    </row>
    <row r="802" spans="1:17" s="9" customFormat="1" x14ac:dyDescent="0.25">
      <c r="A802" s="5">
        <v>82</v>
      </c>
      <c r="B802" s="6">
        <v>654321</v>
      </c>
      <c r="C802" s="30" t="s">
        <v>61</v>
      </c>
      <c r="D802" s="11" t="s">
        <v>62</v>
      </c>
      <c r="E802" s="7" t="s">
        <v>62</v>
      </c>
      <c r="F802" s="33" t="s">
        <v>354</v>
      </c>
      <c r="G802" s="41" t="s">
        <v>516</v>
      </c>
      <c r="H802" s="5"/>
      <c r="I802" s="5"/>
      <c r="J802" s="5"/>
      <c r="K802" s="5"/>
      <c r="L802" s="5"/>
      <c r="M802" s="5"/>
      <c r="N802" s="26" t="e">
        <f>$H$3*0.7</f>
        <v>#REF!</v>
      </c>
      <c r="O802" s="24" t="e">
        <f>N802</f>
        <v>#REF!</v>
      </c>
      <c r="P802" s="107" t="e">
        <f t="shared" si="54"/>
        <v>#REF!</v>
      </c>
      <c r="Q802" s="13" t="s">
        <v>244</v>
      </c>
    </row>
    <row r="803" spans="1:17" s="9" customFormat="1" x14ac:dyDescent="0.25">
      <c r="A803" s="5">
        <v>83</v>
      </c>
      <c r="B803" s="6">
        <v>654321</v>
      </c>
      <c r="C803" s="30" t="s">
        <v>61</v>
      </c>
      <c r="D803" s="11" t="s">
        <v>62</v>
      </c>
      <c r="E803" s="7" t="s">
        <v>62</v>
      </c>
      <c r="F803" s="33" t="s">
        <v>410</v>
      </c>
      <c r="G803" s="41" t="s">
        <v>516</v>
      </c>
      <c r="H803" s="5"/>
      <c r="I803" s="5"/>
      <c r="J803" s="5"/>
      <c r="K803" s="5"/>
      <c r="L803" s="5"/>
      <c r="M803" s="5"/>
      <c r="N803" s="26" t="e">
        <f>$H$3*0.7</f>
        <v>#REF!</v>
      </c>
      <c r="O803" s="24" t="e">
        <f>N803</f>
        <v>#REF!</v>
      </c>
      <c r="P803" s="107" t="e">
        <f t="shared" si="54"/>
        <v>#REF!</v>
      </c>
      <c r="Q803" s="13" t="s">
        <v>244</v>
      </c>
    </row>
    <row r="804" spans="1:17" s="9" customFormat="1" ht="30" x14ac:dyDescent="0.25">
      <c r="A804" s="5">
        <v>84</v>
      </c>
      <c r="B804" s="6">
        <v>654321</v>
      </c>
      <c r="C804" s="30" t="s">
        <v>61</v>
      </c>
      <c r="D804" s="11" t="s">
        <v>62</v>
      </c>
      <c r="E804" s="7" t="s">
        <v>62</v>
      </c>
      <c r="F804" s="8" t="s">
        <v>355</v>
      </c>
      <c r="G804" s="41" t="s">
        <v>516</v>
      </c>
      <c r="H804" s="5"/>
      <c r="I804" s="5"/>
      <c r="J804" s="5"/>
      <c r="K804" s="5"/>
      <c r="L804" s="5"/>
      <c r="M804" s="5"/>
      <c r="N804" s="20">
        <v>3</v>
      </c>
      <c r="O804" s="24" t="e">
        <f>IF((#REF!="CUMPLE"),FORMULACION!N804*1,FORMULACION!N804*0)</f>
        <v>#REF!</v>
      </c>
      <c r="P804" s="107" t="e">
        <f t="shared" si="54"/>
        <v>#REF!</v>
      </c>
      <c r="Q804" s="13" t="s">
        <v>247</v>
      </c>
    </row>
    <row r="805" spans="1:17" s="9" customFormat="1" x14ac:dyDescent="0.25">
      <c r="A805" s="5">
        <v>85</v>
      </c>
      <c r="B805" s="6">
        <v>654321</v>
      </c>
      <c r="C805" s="30" t="s">
        <v>61</v>
      </c>
      <c r="D805" s="11" t="s">
        <v>63</v>
      </c>
      <c r="E805" s="7" t="s">
        <v>64</v>
      </c>
      <c r="F805" s="8" t="s">
        <v>356</v>
      </c>
      <c r="G805" s="41" t="s">
        <v>516</v>
      </c>
      <c r="H805" s="5"/>
      <c r="I805" s="5"/>
      <c r="J805" s="5"/>
      <c r="K805" s="5"/>
      <c r="L805" s="5"/>
      <c r="M805" s="5"/>
      <c r="N805" s="20" t="e">
        <f>5*#REF!</f>
        <v>#REF!</v>
      </c>
      <c r="O805" s="24" t="e">
        <f>N805</f>
        <v>#REF!</v>
      </c>
      <c r="P805" s="107" t="e">
        <f t="shared" si="54"/>
        <v>#REF!</v>
      </c>
      <c r="Q805" s="13" t="s">
        <v>249</v>
      </c>
    </row>
    <row r="806" spans="1:17" s="9" customFormat="1" ht="30" x14ac:dyDescent="0.25">
      <c r="A806" s="5">
        <v>86</v>
      </c>
      <c r="B806" s="6">
        <v>654321</v>
      </c>
      <c r="C806" s="30" t="s">
        <v>61</v>
      </c>
      <c r="D806" s="11" t="s">
        <v>65</v>
      </c>
      <c r="E806" s="7" t="s">
        <v>66</v>
      </c>
      <c r="F806" s="33" t="s">
        <v>384</v>
      </c>
      <c r="G806" s="41" t="s">
        <v>516</v>
      </c>
      <c r="H806" s="5"/>
      <c r="I806" s="5"/>
      <c r="J806" s="5"/>
      <c r="K806" s="5"/>
      <c r="L806" s="5"/>
      <c r="M806" s="5"/>
      <c r="N806" s="20">
        <v>0</v>
      </c>
      <c r="O806" s="24">
        <v>0</v>
      </c>
      <c r="P806" s="107">
        <v>0</v>
      </c>
      <c r="Q806" s="13" t="s">
        <v>385</v>
      </c>
    </row>
    <row r="807" spans="1:17" s="9" customFormat="1" ht="30" x14ac:dyDescent="0.25">
      <c r="A807" s="5">
        <v>87</v>
      </c>
      <c r="B807" s="6">
        <v>654321</v>
      </c>
      <c r="C807" s="30" t="s">
        <v>61</v>
      </c>
      <c r="D807" s="11" t="s">
        <v>65</v>
      </c>
      <c r="E807" s="7" t="s">
        <v>66</v>
      </c>
      <c r="F807" s="33" t="s">
        <v>458</v>
      </c>
      <c r="G807" s="41" t="s">
        <v>516</v>
      </c>
      <c r="H807" s="5"/>
      <c r="I807" s="5"/>
      <c r="J807" s="5"/>
      <c r="K807" s="5"/>
      <c r="L807" s="5"/>
      <c r="M807" s="5"/>
      <c r="N807" s="20">
        <v>0</v>
      </c>
      <c r="O807" s="24">
        <v>0</v>
      </c>
      <c r="P807" s="107">
        <f t="shared" ref="P807:P838" si="56">ROUND(O807,0)</f>
        <v>0</v>
      </c>
      <c r="Q807" s="13" t="s">
        <v>386</v>
      </c>
    </row>
    <row r="808" spans="1:17" s="9" customFormat="1" ht="30" x14ac:dyDescent="0.25">
      <c r="A808" s="5">
        <v>88</v>
      </c>
      <c r="B808" s="6">
        <v>654321</v>
      </c>
      <c r="C808" s="30" t="s">
        <v>61</v>
      </c>
      <c r="D808" s="11" t="s">
        <v>65</v>
      </c>
      <c r="E808" s="7" t="s">
        <v>67</v>
      </c>
      <c r="F808" s="33" t="s">
        <v>68</v>
      </c>
      <c r="G808" s="41" t="s">
        <v>516</v>
      </c>
      <c r="H808" s="5"/>
      <c r="I808" s="5"/>
      <c r="J808" s="5"/>
      <c r="K808" s="5"/>
      <c r="L808" s="5"/>
      <c r="M808" s="5"/>
      <c r="N808" s="20">
        <f>$O$83</f>
        <v>0</v>
      </c>
      <c r="O808" s="24">
        <f>N808+10</f>
        <v>10</v>
      </c>
      <c r="P808" s="107">
        <f t="shared" si="56"/>
        <v>10</v>
      </c>
      <c r="Q808" s="13" t="s">
        <v>250</v>
      </c>
    </row>
    <row r="809" spans="1:17" s="9" customFormat="1" ht="45" x14ac:dyDescent="0.25">
      <c r="A809" s="5">
        <v>89</v>
      </c>
      <c r="B809" s="6">
        <v>654321</v>
      </c>
      <c r="C809" s="30" t="s">
        <v>61</v>
      </c>
      <c r="D809" s="11" t="s">
        <v>65</v>
      </c>
      <c r="E809" s="7" t="s">
        <v>67</v>
      </c>
      <c r="F809" s="33" t="s">
        <v>245</v>
      </c>
      <c r="G809" s="41" t="s">
        <v>516</v>
      </c>
      <c r="H809" s="5"/>
      <c r="I809" s="5"/>
      <c r="J809" s="5"/>
      <c r="K809" s="5"/>
      <c r="L809" s="5"/>
      <c r="M809" s="5"/>
      <c r="N809" s="20" t="e">
        <f>$N$91</f>
        <v>#REF!</v>
      </c>
      <c r="O809" s="24" t="e">
        <f>N809+10</f>
        <v>#REF!</v>
      </c>
      <c r="P809" s="107" t="e">
        <f t="shared" si="56"/>
        <v>#REF!</v>
      </c>
      <c r="Q809" s="13" t="s">
        <v>251</v>
      </c>
    </row>
    <row r="810" spans="1:17" s="9" customFormat="1" x14ac:dyDescent="0.25">
      <c r="A810" s="5">
        <v>90</v>
      </c>
      <c r="B810" s="6">
        <v>654321</v>
      </c>
      <c r="C810" s="30" t="s">
        <v>61</v>
      </c>
      <c r="D810" s="11" t="s">
        <v>65</v>
      </c>
      <c r="E810" s="7" t="s">
        <v>69</v>
      </c>
      <c r="F810" s="33" t="s">
        <v>70</v>
      </c>
      <c r="G810" s="41" t="s">
        <v>516</v>
      </c>
      <c r="H810" s="5"/>
      <c r="I810" s="5"/>
      <c r="J810" s="5"/>
      <c r="K810" s="5"/>
      <c r="L810" s="5"/>
      <c r="M810" s="5"/>
      <c r="N810" s="20" t="e">
        <f>N802</f>
        <v>#REF!</v>
      </c>
      <c r="O810" s="24" t="e">
        <f>N810</f>
        <v>#REF!</v>
      </c>
      <c r="P810" s="107" t="e">
        <f t="shared" si="56"/>
        <v>#REF!</v>
      </c>
      <c r="Q810" s="13" t="s">
        <v>244</v>
      </c>
    </row>
    <row r="811" spans="1:17" s="9" customFormat="1" x14ac:dyDescent="0.25">
      <c r="A811" s="5">
        <v>91</v>
      </c>
      <c r="B811" s="6">
        <v>654321</v>
      </c>
      <c r="C811" s="30" t="s">
        <v>61</v>
      </c>
      <c r="D811" s="30" t="s">
        <v>61</v>
      </c>
      <c r="E811" s="7" t="s">
        <v>71</v>
      </c>
      <c r="F811" s="8" t="s">
        <v>72</v>
      </c>
      <c r="G811" s="41" t="s">
        <v>516</v>
      </c>
      <c r="H811" s="5"/>
      <c r="I811" s="5"/>
      <c r="J811" s="5"/>
      <c r="K811" s="5"/>
      <c r="L811" s="5"/>
      <c r="M811" s="5"/>
      <c r="N811" s="20">
        <f>P722*0.05</f>
        <v>0</v>
      </c>
      <c r="O811" s="24">
        <f>N811</f>
        <v>0</v>
      </c>
      <c r="P811" s="107">
        <f t="shared" si="56"/>
        <v>0</v>
      </c>
      <c r="Q811" s="13" t="s">
        <v>261</v>
      </c>
    </row>
    <row r="812" spans="1:17" s="9" customFormat="1" ht="30" x14ac:dyDescent="0.25">
      <c r="A812" s="5">
        <v>92</v>
      </c>
      <c r="B812" s="6">
        <v>654321</v>
      </c>
      <c r="C812" s="30" t="s">
        <v>61</v>
      </c>
      <c r="D812" s="30" t="s">
        <v>61</v>
      </c>
      <c r="E812" s="7" t="s">
        <v>71</v>
      </c>
      <c r="F812" s="8" t="s">
        <v>73</v>
      </c>
      <c r="G812" s="41" t="s">
        <v>516</v>
      </c>
      <c r="H812" s="5"/>
      <c r="I812" s="5"/>
      <c r="J812" s="5"/>
      <c r="K812" s="5"/>
      <c r="L812" s="5"/>
      <c r="M812" s="5"/>
      <c r="N812" s="20">
        <v>3</v>
      </c>
      <c r="O812" s="24" t="e">
        <f>IF((#REF!="CUMPLE"),FORMULACION!N812*1,FORMULACION!N812*0)</f>
        <v>#REF!</v>
      </c>
      <c r="P812" s="107" t="e">
        <f t="shared" si="56"/>
        <v>#REF!</v>
      </c>
      <c r="Q812" s="13" t="s">
        <v>248</v>
      </c>
    </row>
    <row r="813" spans="1:17" s="9" customFormat="1" x14ac:dyDescent="0.25">
      <c r="A813" s="5">
        <v>93</v>
      </c>
      <c r="B813" s="6">
        <v>654321</v>
      </c>
      <c r="C813" s="30" t="s">
        <v>74</v>
      </c>
      <c r="D813" s="11" t="s">
        <v>75</v>
      </c>
      <c r="E813" s="7" t="s">
        <v>76</v>
      </c>
      <c r="F813" s="8" t="s">
        <v>77</v>
      </c>
      <c r="G813" s="41" t="s">
        <v>516</v>
      </c>
      <c r="H813" s="5"/>
      <c r="I813" s="5"/>
      <c r="J813" s="5"/>
      <c r="K813" s="5"/>
      <c r="L813" s="5"/>
      <c r="M813" s="5"/>
      <c r="N813" s="20" t="e">
        <f>#REF!</f>
        <v>#REF!</v>
      </c>
      <c r="O813" s="24" t="e">
        <f t="shared" ref="O813:O822" si="57">N813</f>
        <v>#REF!</v>
      </c>
      <c r="P813" s="107" t="e">
        <f t="shared" si="56"/>
        <v>#REF!</v>
      </c>
      <c r="Q813" s="13" t="s">
        <v>203</v>
      </c>
    </row>
    <row r="814" spans="1:17" s="9" customFormat="1" x14ac:dyDescent="0.25">
      <c r="A814" s="5">
        <v>94</v>
      </c>
      <c r="B814" s="6">
        <v>654321</v>
      </c>
      <c r="C814" s="30" t="s">
        <v>74</v>
      </c>
      <c r="D814" s="11" t="s">
        <v>75</v>
      </c>
      <c r="E814" s="7" t="s">
        <v>76</v>
      </c>
      <c r="F814" s="33" t="s">
        <v>78</v>
      </c>
      <c r="G814" s="41" t="s">
        <v>516</v>
      </c>
      <c r="H814" s="5"/>
      <c r="I814" s="5"/>
      <c r="J814" s="5"/>
      <c r="K814" s="5"/>
      <c r="L814" s="5"/>
      <c r="M814" s="5"/>
      <c r="N814" s="20" t="e">
        <f>N802</f>
        <v>#REF!</v>
      </c>
      <c r="O814" s="24" t="e">
        <f t="shared" si="57"/>
        <v>#REF!</v>
      </c>
      <c r="P814" s="107" t="e">
        <f t="shared" si="56"/>
        <v>#REF!</v>
      </c>
      <c r="Q814" s="13" t="s">
        <v>244</v>
      </c>
    </row>
    <row r="815" spans="1:17" s="9" customFormat="1" x14ac:dyDescent="0.25">
      <c r="A815" s="5">
        <v>95</v>
      </c>
      <c r="B815" s="6">
        <v>654321</v>
      </c>
      <c r="C815" s="30" t="s">
        <v>74</v>
      </c>
      <c r="D815" s="11" t="s">
        <v>75</v>
      </c>
      <c r="E815" s="7" t="s">
        <v>76</v>
      </c>
      <c r="F815" s="8" t="s">
        <v>79</v>
      </c>
      <c r="G815" s="41" t="s">
        <v>516</v>
      </c>
      <c r="H815" s="5"/>
      <c r="I815" s="5"/>
      <c r="J815" s="5"/>
      <c r="K815" s="5"/>
      <c r="L815" s="5"/>
      <c r="M815" s="5"/>
      <c r="N815" s="20" t="e">
        <f>#REF!*0.4</f>
        <v>#REF!</v>
      </c>
      <c r="O815" s="24" t="e">
        <f t="shared" si="57"/>
        <v>#REF!</v>
      </c>
      <c r="P815" s="107" t="e">
        <f t="shared" si="56"/>
        <v>#REF!</v>
      </c>
      <c r="Q815" s="13" t="s">
        <v>254</v>
      </c>
    </row>
    <row r="816" spans="1:17" s="9" customFormat="1" ht="30" x14ac:dyDescent="0.25">
      <c r="A816" s="5">
        <v>96</v>
      </c>
      <c r="B816" s="6">
        <v>654321</v>
      </c>
      <c r="C816" s="30" t="s">
        <v>74</v>
      </c>
      <c r="D816" s="11" t="s">
        <v>75</v>
      </c>
      <c r="E816" s="7" t="s">
        <v>80</v>
      </c>
      <c r="F816" s="33" t="s">
        <v>81</v>
      </c>
      <c r="G816" s="41" t="s">
        <v>516</v>
      </c>
      <c r="H816" s="5"/>
      <c r="I816" s="5"/>
      <c r="J816" s="5"/>
      <c r="K816" s="5"/>
      <c r="L816" s="5"/>
      <c r="M816" s="5"/>
      <c r="N816" s="20" t="e">
        <f>#REF!</f>
        <v>#REF!</v>
      </c>
      <c r="O816" s="24" t="e">
        <f t="shared" si="57"/>
        <v>#REF!</v>
      </c>
      <c r="P816" s="107" t="e">
        <f t="shared" si="56"/>
        <v>#REF!</v>
      </c>
      <c r="Q816" s="13" t="s">
        <v>246</v>
      </c>
    </row>
    <row r="817" spans="1:17" s="9" customFormat="1" x14ac:dyDescent="0.25">
      <c r="A817" s="5">
        <v>97</v>
      </c>
      <c r="B817" s="6">
        <v>654321</v>
      </c>
      <c r="C817" s="30" t="s">
        <v>74</v>
      </c>
      <c r="D817" s="11" t="s">
        <v>75</v>
      </c>
      <c r="E817" s="7" t="s">
        <v>80</v>
      </c>
      <c r="F817" s="8" t="s">
        <v>357</v>
      </c>
      <c r="G817" s="41" t="s">
        <v>516</v>
      </c>
      <c r="H817" s="5"/>
      <c r="I817" s="5"/>
      <c r="J817" s="5"/>
      <c r="K817" s="5"/>
      <c r="L817" s="5"/>
      <c r="M817" s="5"/>
      <c r="N817" s="20" t="e">
        <f>#REF!*4</f>
        <v>#REF!</v>
      </c>
      <c r="O817" s="24" t="e">
        <f t="shared" si="57"/>
        <v>#REF!</v>
      </c>
      <c r="P817" s="107" t="e">
        <f t="shared" si="56"/>
        <v>#REF!</v>
      </c>
      <c r="Q817" s="13" t="s">
        <v>256</v>
      </c>
    </row>
    <row r="818" spans="1:17" s="9" customFormat="1" ht="30" x14ac:dyDescent="0.25">
      <c r="A818" s="5">
        <v>98</v>
      </c>
      <c r="B818" s="6">
        <v>654321</v>
      </c>
      <c r="C818" s="30" t="s">
        <v>61</v>
      </c>
      <c r="D818" s="11" t="s">
        <v>75</v>
      </c>
      <c r="E818" s="11" t="s">
        <v>75</v>
      </c>
      <c r="F818" s="33" t="s">
        <v>358</v>
      </c>
      <c r="G818" s="41" t="s">
        <v>516</v>
      </c>
      <c r="H818" s="5"/>
      <c r="I818" s="5"/>
      <c r="J818" s="5"/>
      <c r="K818" s="5"/>
      <c r="L818" s="5"/>
      <c r="M818" s="5"/>
      <c r="N818" s="20">
        <f>N807</f>
        <v>0</v>
      </c>
      <c r="O818" s="24">
        <f t="shared" si="57"/>
        <v>0</v>
      </c>
      <c r="P818" s="107">
        <f t="shared" si="56"/>
        <v>0</v>
      </c>
      <c r="Q818" s="13" t="s">
        <v>255</v>
      </c>
    </row>
    <row r="819" spans="1:17" s="9" customFormat="1" ht="30" x14ac:dyDescent="0.25">
      <c r="A819" s="5">
        <v>99</v>
      </c>
      <c r="B819" s="6">
        <v>654321</v>
      </c>
      <c r="C819" s="30" t="s">
        <v>74</v>
      </c>
      <c r="D819" s="11" t="s">
        <v>75</v>
      </c>
      <c r="E819" s="7" t="s">
        <v>18</v>
      </c>
      <c r="F819" s="8" t="s">
        <v>359</v>
      </c>
      <c r="G819" s="41" t="s">
        <v>516</v>
      </c>
      <c r="H819" s="5"/>
      <c r="I819" s="5"/>
      <c r="J819" s="5"/>
      <c r="K819" s="5"/>
      <c r="L819" s="5"/>
      <c r="M819" s="5"/>
      <c r="N819" s="20" t="e">
        <f>#REF!+3</f>
        <v>#REF!</v>
      </c>
      <c r="O819" s="24" t="e">
        <f t="shared" si="57"/>
        <v>#REF!</v>
      </c>
      <c r="P819" s="107" t="e">
        <f t="shared" si="56"/>
        <v>#REF!</v>
      </c>
      <c r="Q819" s="13" t="s">
        <v>257</v>
      </c>
    </row>
    <row r="820" spans="1:17" s="9" customFormat="1" x14ac:dyDescent="0.25">
      <c r="A820" s="5">
        <v>100</v>
      </c>
      <c r="B820" s="6">
        <v>654321</v>
      </c>
      <c r="C820" s="30" t="s">
        <v>74</v>
      </c>
      <c r="D820" s="11" t="s">
        <v>75</v>
      </c>
      <c r="E820" s="7" t="s">
        <v>76</v>
      </c>
      <c r="F820" s="8" t="s">
        <v>360</v>
      </c>
      <c r="G820" s="41" t="s">
        <v>516</v>
      </c>
      <c r="H820" s="5"/>
      <c r="I820" s="5"/>
      <c r="J820" s="5"/>
      <c r="K820" s="5"/>
      <c r="L820" s="5"/>
      <c r="M820" s="5"/>
      <c r="N820" s="20" t="e">
        <f>SUM(#REF!)</f>
        <v>#REF!</v>
      </c>
      <c r="O820" s="24" t="e">
        <f t="shared" si="57"/>
        <v>#REF!</v>
      </c>
      <c r="P820" s="107" t="e">
        <f t="shared" si="56"/>
        <v>#REF!</v>
      </c>
      <c r="Q820" s="13" t="s">
        <v>258</v>
      </c>
    </row>
    <row r="821" spans="1:17" s="9" customFormat="1" x14ac:dyDescent="0.25">
      <c r="A821" s="5">
        <v>101</v>
      </c>
      <c r="B821" s="6">
        <v>654321</v>
      </c>
      <c r="C821" s="30" t="s">
        <v>74</v>
      </c>
      <c r="D821" s="11" t="s">
        <v>75</v>
      </c>
      <c r="E821" s="7" t="s">
        <v>18</v>
      </c>
      <c r="F821" s="8" t="s">
        <v>82</v>
      </c>
      <c r="G821" s="41" t="s">
        <v>516</v>
      </c>
      <c r="H821" s="5"/>
      <c r="I821" s="5"/>
      <c r="J821" s="5"/>
      <c r="K821" s="5"/>
      <c r="L821" s="5"/>
      <c r="M821" s="5"/>
      <c r="N821" s="20" t="e">
        <f>(SUM(#REF!))*0.5</f>
        <v>#REF!</v>
      </c>
      <c r="O821" s="24" t="e">
        <f t="shared" si="57"/>
        <v>#REF!</v>
      </c>
      <c r="P821" s="107" t="e">
        <f t="shared" si="56"/>
        <v>#REF!</v>
      </c>
      <c r="Q821" s="13" t="s">
        <v>259</v>
      </c>
    </row>
    <row r="822" spans="1:17" s="9" customFormat="1" x14ac:dyDescent="0.25">
      <c r="A822" s="5">
        <v>102</v>
      </c>
      <c r="B822" s="6">
        <v>654321</v>
      </c>
      <c r="C822" s="30" t="s">
        <v>74</v>
      </c>
      <c r="D822" s="11" t="s">
        <v>75</v>
      </c>
      <c r="E822" s="7" t="s">
        <v>80</v>
      </c>
      <c r="F822" s="8" t="s">
        <v>83</v>
      </c>
      <c r="G822" s="41" t="s">
        <v>516</v>
      </c>
      <c r="H822" s="5"/>
      <c r="I822" s="5"/>
      <c r="J822" s="5"/>
      <c r="K822" s="5"/>
      <c r="L822" s="5"/>
      <c r="M822" s="5"/>
      <c r="N822" s="20" t="e">
        <f>#REF!</f>
        <v>#REF!</v>
      </c>
      <c r="O822" s="24" t="e">
        <f t="shared" si="57"/>
        <v>#REF!</v>
      </c>
      <c r="P822" s="107" t="e">
        <f t="shared" si="56"/>
        <v>#REF!</v>
      </c>
      <c r="Q822" s="13" t="s">
        <v>260</v>
      </c>
    </row>
    <row r="823" spans="1:17" s="9" customFormat="1" ht="30" x14ac:dyDescent="0.25">
      <c r="A823" s="5">
        <v>103</v>
      </c>
      <c r="B823" s="6">
        <v>654321</v>
      </c>
      <c r="C823" s="30" t="s">
        <v>74</v>
      </c>
      <c r="D823" s="11" t="s">
        <v>84</v>
      </c>
      <c r="E823" s="7" t="s">
        <v>85</v>
      </c>
      <c r="F823" s="8" t="s">
        <v>86</v>
      </c>
      <c r="G823" s="41" t="s">
        <v>516</v>
      </c>
      <c r="H823" s="5"/>
      <c r="I823" s="5"/>
      <c r="J823" s="5"/>
      <c r="K823" s="5"/>
      <c r="L823" s="5"/>
      <c r="M823" s="5"/>
      <c r="N823" s="20" t="e">
        <f>#REF!*P722</f>
        <v>#REF!</v>
      </c>
      <c r="O823" s="24" t="e">
        <f>IF(N823&gt;=6,((6-N823)+N823),(N823*1))</f>
        <v>#REF!</v>
      </c>
      <c r="P823" s="107" t="e">
        <f t="shared" si="56"/>
        <v>#REF!</v>
      </c>
      <c r="Q823" s="13" t="s">
        <v>242</v>
      </c>
    </row>
    <row r="824" spans="1:17" s="9" customFormat="1" ht="30" x14ac:dyDescent="0.25">
      <c r="A824" s="5">
        <v>104</v>
      </c>
      <c r="B824" s="6">
        <v>654321</v>
      </c>
      <c r="C824" s="30" t="s">
        <v>74</v>
      </c>
      <c r="D824" s="11" t="s">
        <v>84</v>
      </c>
      <c r="E824" s="7" t="s">
        <v>85</v>
      </c>
      <c r="F824" s="8" t="s">
        <v>87</v>
      </c>
      <c r="G824" s="41" t="s">
        <v>516</v>
      </c>
      <c r="H824" s="5"/>
      <c r="I824" s="5"/>
      <c r="J824" s="5"/>
      <c r="K824" s="5"/>
      <c r="L824" s="5"/>
      <c r="M824" s="5"/>
      <c r="N824" s="20" t="e">
        <f>#REF!*P722</f>
        <v>#REF!</v>
      </c>
      <c r="O824" s="24" t="e">
        <f>IF(N824&gt;=8,((8-N824)+N824),(N824*1))</f>
        <v>#REF!</v>
      </c>
      <c r="P824" s="107" t="e">
        <f t="shared" si="56"/>
        <v>#REF!</v>
      </c>
      <c r="Q824" s="13" t="s">
        <v>262</v>
      </c>
    </row>
    <row r="825" spans="1:17" s="9" customFormat="1" ht="30" x14ac:dyDescent="0.25">
      <c r="A825" s="5">
        <v>105</v>
      </c>
      <c r="B825" s="6">
        <v>654321</v>
      </c>
      <c r="C825" s="30" t="s">
        <v>74</v>
      </c>
      <c r="D825" s="11" t="s">
        <v>84</v>
      </c>
      <c r="E825" s="7" t="s">
        <v>18</v>
      </c>
      <c r="F825" s="8" t="s">
        <v>412</v>
      </c>
      <c r="G825" s="41" t="s">
        <v>516</v>
      </c>
      <c r="H825" s="5"/>
      <c r="I825" s="5"/>
      <c r="J825" s="5"/>
      <c r="K825" s="5"/>
      <c r="L825" s="5"/>
      <c r="M825" s="5"/>
      <c r="N825" s="20" t="e">
        <f>#REF!*P722</f>
        <v>#REF!</v>
      </c>
      <c r="O825" s="24" t="e">
        <f>IF(N825&gt;=15,((15-N825)+N825),(N825*1))</f>
        <v>#REF!</v>
      </c>
      <c r="P825" s="107" t="e">
        <f t="shared" si="56"/>
        <v>#REF!</v>
      </c>
      <c r="Q825" s="13" t="s">
        <v>263</v>
      </c>
    </row>
    <row r="826" spans="1:17" s="9" customFormat="1" ht="30" x14ac:dyDescent="0.25">
      <c r="A826" s="5">
        <v>106</v>
      </c>
      <c r="B826" s="6">
        <v>654321</v>
      </c>
      <c r="C826" s="30" t="s">
        <v>74</v>
      </c>
      <c r="D826" s="11" t="s">
        <v>84</v>
      </c>
      <c r="E826" s="7" t="s">
        <v>18</v>
      </c>
      <c r="F826" s="8" t="s">
        <v>88</v>
      </c>
      <c r="G826" s="41" t="s">
        <v>516</v>
      </c>
      <c r="H826" s="5"/>
      <c r="I826" s="5"/>
      <c r="J826" s="5"/>
      <c r="K826" s="5"/>
      <c r="L826" s="5"/>
      <c r="M826" s="5"/>
      <c r="N826" s="20" t="e">
        <f>#REF!*P722</f>
        <v>#REF!</v>
      </c>
      <c r="O826" s="24" t="e">
        <f>IF(N826&gt;=5,((5-N826)+N826),(N826*1))</f>
        <v>#REF!</v>
      </c>
      <c r="P826" s="107" t="e">
        <f t="shared" si="56"/>
        <v>#REF!</v>
      </c>
      <c r="Q826" s="13" t="s">
        <v>264</v>
      </c>
    </row>
    <row r="827" spans="1:17" s="9" customFormat="1" x14ac:dyDescent="0.25">
      <c r="A827" s="5">
        <v>107</v>
      </c>
      <c r="B827" s="6">
        <v>654321</v>
      </c>
      <c r="C827" s="30" t="s">
        <v>74</v>
      </c>
      <c r="D827" s="11" t="s">
        <v>89</v>
      </c>
      <c r="E827" s="7" t="s">
        <v>80</v>
      </c>
      <c r="F827" s="8" t="s">
        <v>361</v>
      </c>
      <c r="G827" s="41" t="s">
        <v>516</v>
      </c>
      <c r="H827" s="5"/>
      <c r="I827" s="5"/>
      <c r="J827" s="5"/>
      <c r="K827" s="5"/>
      <c r="L827" s="5"/>
      <c r="M827" s="5"/>
      <c r="N827" s="20" t="e">
        <f>#REF!*0.6</f>
        <v>#REF!</v>
      </c>
      <c r="O827" s="24" t="e">
        <f>N827</f>
        <v>#REF!</v>
      </c>
      <c r="P827" s="107" t="e">
        <f t="shared" si="56"/>
        <v>#REF!</v>
      </c>
      <c r="Q827" s="13" t="s">
        <v>265</v>
      </c>
    </row>
    <row r="828" spans="1:17" s="9" customFormat="1" ht="30" x14ac:dyDescent="0.25">
      <c r="A828" s="5">
        <v>108</v>
      </c>
      <c r="B828" s="6">
        <v>654321</v>
      </c>
      <c r="C828" s="30" t="s">
        <v>74</v>
      </c>
      <c r="D828" s="11" t="s">
        <v>89</v>
      </c>
      <c r="E828" s="7" t="s">
        <v>18</v>
      </c>
      <c r="F828" s="8" t="s">
        <v>362</v>
      </c>
      <c r="G828" s="41" t="s">
        <v>516</v>
      </c>
      <c r="H828" s="5"/>
      <c r="I828" s="5"/>
      <c r="J828" s="5"/>
      <c r="K828" s="5"/>
      <c r="L828" s="5"/>
      <c r="M828" s="5"/>
      <c r="N828" s="20" t="e">
        <f>#REF!*P722</f>
        <v>#REF!</v>
      </c>
      <c r="O828" s="24" t="e">
        <f>IF(N828&gt;=6,((6-N828)+N828),(N828*1))</f>
        <v>#REF!</v>
      </c>
      <c r="P828" s="107" t="e">
        <f t="shared" si="56"/>
        <v>#REF!</v>
      </c>
      <c r="Q828" s="13" t="s">
        <v>242</v>
      </c>
    </row>
    <row r="829" spans="1:17" s="9" customFormat="1" x14ac:dyDescent="0.25">
      <c r="A829" s="5">
        <v>109</v>
      </c>
      <c r="B829" s="6">
        <v>654321</v>
      </c>
      <c r="C829" s="30" t="s">
        <v>74</v>
      </c>
      <c r="D829" s="11" t="s">
        <v>89</v>
      </c>
      <c r="E829" s="7" t="s">
        <v>18</v>
      </c>
      <c r="F829" s="8" t="s">
        <v>90</v>
      </c>
      <c r="G829" s="41" t="s">
        <v>516</v>
      </c>
      <c r="H829" s="5"/>
      <c r="I829" s="5"/>
      <c r="J829" s="5"/>
      <c r="K829" s="5"/>
      <c r="L829" s="5"/>
      <c r="M829" s="5"/>
      <c r="N829" s="20" t="e">
        <f>(SUM(I722:M722))*#REF!</f>
        <v>#REF!</v>
      </c>
      <c r="O829" s="24" t="e">
        <f t="shared" ref="O829:O836" si="58">N829</f>
        <v>#REF!</v>
      </c>
      <c r="P829" s="107" t="e">
        <f t="shared" si="56"/>
        <v>#REF!</v>
      </c>
      <c r="Q829" s="13" t="s">
        <v>266</v>
      </c>
    </row>
    <row r="830" spans="1:17" s="9" customFormat="1" x14ac:dyDescent="0.25">
      <c r="A830" s="5">
        <v>110</v>
      </c>
      <c r="B830" s="6">
        <v>654321</v>
      </c>
      <c r="C830" s="30" t="s">
        <v>74</v>
      </c>
      <c r="D830" s="11" t="s">
        <v>89</v>
      </c>
      <c r="E830" s="7" t="s">
        <v>18</v>
      </c>
      <c r="F830" s="8" t="s">
        <v>363</v>
      </c>
      <c r="G830" s="41" t="s">
        <v>516</v>
      </c>
      <c r="H830" s="5"/>
      <c r="I830" s="5"/>
      <c r="J830" s="5"/>
      <c r="K830" s="5"/>
      <c r="L830" s="5"/>
      <c r="M830" s="5"/>
      <c r="N830" s="20" t="e">
        <f>(SUM(I722:M722))*#REF!</f>
        <v>#REF!</v>
      </c>
      <c r="O830" s="24" t="e">
        <f t="shared" si="58"/>
        <v>#REF!</v>
      </c>
      <c r="P830" s="107" t="e">
        <f t="shared" si="56"/>
        <v>#REF!</v>
      </c>
      <c r="Q830" s="13" t="s">
        <v>267</v>
      </c>
    </row>
    <row r="831" spans="1:17" s="9" customFormat="1" ht="30" x14ac:dyDescent="0.25">
      <c r="A831" s="5">
        <v>111</v>
      </c>
      <c r="B831" s="6">
        <v>654321</v>
      </c>
      <c r="C831" s="30" t="s">
        <v>74</v>
      </c>
      <c r="D831" s="11" t="s">
        <v>91</v>
      </c>
      <c r="E831" s="7" t="s">
        <v>85</v>
      </c>
      <c r="F831" s="8" t="s">
        <v>364</v>
      </c>
      <c r="G831" s="41" t="s">
        <v>516</v>
      </c>
      <c r="H831" s="5"/>
      <c r="I831" s="5"/>
      <c r="J831" s="5"/>
      <c r="K831" s="5"/>
      <c r="L831" s="5"/>
      <c r="M831" s="5"/>
      <c r="N831" s="20">
        <v>1</v>
      </c>
      <c r="O831" s="24">
        <f t="shared" si="58"/>
        <v>1</v>
      </c>
      <c r="P831" s="107">
        <f t="shared" si="56"/>
        <v>1</v>
      </c>
      <c r="Q831" s="13" t="s">
        <v>231</v>
      </c>
    </row>
    <row r="832" spans="1:17" s="9" customFormat="1" ht="30" x14ac:dyDescent="0.25">
      <c r="A832" s="5">
        <v>112</v>
      </c>
      <c r="B832" s="6">
        <v>654321</v>
      </c>
      <c r="C832" s="30" t="s">
        <v>74</v>
      </c>
      <c r="D832" s="11" t="s">
        <v>91</v>
      </c>
      <c r="E832" s="7" t="s">
        <v>18</v>
      </c>
      <c r="F832" s="8" t="s">
        <v>365</v>
      </c>
      <c r="G832" s="41" t="s">
        <v>516</v>
      </c>
      <c r="H832" s="5"/>
      <c r="I832" s="5"/>
      <c r="J832" s="5"/>
      <c r="K832" s="5"/>
      <c r="L832" s="5"/>
      <c r="M832" s="5"/>
      <c r="N832" s="20">
        <v>1</v>
      </c>
      <c r="O832" s="24">
        <f t="shared" si="58"/>
        <v>1</v>
      </c>
      <c r="P832" s="107">
        <f t="shared" si="56"/>
        <v>1</v>
      </c>
      <c r="Q832" s="13" t="s">
        <v>231</v>
      </c>
    </row>
    <row r="833" spans="1:17" s="9" customFormat="1" ht="30" x14ac:dyDescent="0.25">
      <c r="A833" s="5">
        <v>113</v>
      </c>
      <c r="B833" s="6">
        <v>654321</v>
      </c>
      <c r="C833" s="30" t="s">
        <v>74</v>
      </c>
      <c r="D833" s="11" t="s">
        <v>91</v>
      </c>
      <c r="E833" s="7" t="s">
        <v>18</v>
      </c>
      <c r="F833" s="8" t="s">
        <v>366</v>
      </c>
      <c r="G833" s="41" t="s">
        <v>516</v>
      </c>
      <c r="H833" s="5"/>
      <c r="I833" s="5"/>
      <c r="J833" s="5"/>
      <c r="K833" s="5"/>
      <c r="L833" s="5"/>
      <c r="M833" s="5"/>
      <c r="N833" s="20">
        <v>1</v>
      </c>
      <c r="O833" s="24">
        <f t="shared" si="58"/>
        <v>1</v>
      </c>
      <c r="P833" s="107">
        <f t="shared" si="56"/>
        <v>1</v>
      </c>
      <c r="Q833" s="13" t="s">
        <v>231</v>
      </c>
    </row>
    <row r="834" spans="1:17" s="9" customFormat="1" ht="30" x14ac:dyDescent="0.25">
      <c r="A834" s="5">
        <v>114</v>
      </c>
      <c r="B834" s="6">
        <v>654321</v>
      </c>
      <c r="C834" s="30" t="s">
        <v>74</v>
      </c>
      <c r="D834" s="11" t="s">
        <v>92</v>
      </c>
      <c r="E834" s="7" t="s">
        <v>18</v>
      </c>
      <c r="F834" s="8" t="s">
        <v>367</v>
      </c>
      <c r="G834" s="41" t="s">
        <v>516</v>
      </c>
      <c r="H834" s="5"/>
      <c r="I834" s="5"/>
      <c r="J834" s="5"/>
      <c r="K834" s="5"/>
      <c r="L834" s="5"/>
      <c r="M834" s="5"/>
      <c r="N834" s="20">
        <v>3</v>
      </c>
      <c r="O834" s="24">
        <f t="shared" si="58"/>
        <v>3</v>
      </c>
      <c r="P834" s="107">
        <f t="shared" si="56"/>
        <v>3</v>
      </c>
      <c r="Q834" s="13" t="s">
        <v>268</v>
      </c>
    </row>
    <row r="835" spans="1:17" s="9" customFormat="1" x14ac:dyDescent="0.25">
      <c r="A835" s="5">
        <v>115</v>
      </c>
      <c r="B835" s="6">
        <v>654321</v>
      </c>
      <c r="C835" s="30" t="s">
        <v>74</v>
      </c>
      <c r="D835" s="11" t="s">
        <v>93</v>
      </c>
      <c r="E835" s="7" t="s">
        <v>18</v>
      </c>
      <c r="F835" s="8" t="s">
        <v>368</v>
      </c>
      <c r="G835" s="41" t="s">
        <v>516</v>
      </c>
      <c r="H835" s="5"/>
      <c r="I835" s="5"/>
      <c r="J835" s="5"/>
      <c r="K835" s="5"/>
      <c r="L835" s="5"/>
      <c r="M835" s="5"/>
      <c r="N835" s="20">
        <f>P722*0.3</f>
        <v>0</v>
      </c>
      <c r="O835" s="24">
        <f t="shared" si="58"/>
        <v>0</v>
      </c>
      <c r="P835" s="107">
        <f t="shared" si="56"/>
        <v>0</v>
      </c>
      <c r="Q835" s="13" t="s">
        <v>271</v>
      </c>
    </row>
    <row r="836" spans="1:17" s="9" customFormat="1" ht="30" x14ac:dyDescent="0.25">
      <c r="A836" s="5">
        <v>116</v>
      </c>
      <c r="B836" s="6">
        <v>654321</v>
      </c>
      <c r="C836" s="30" t="s">
        <v>74</v>
      </c>
      <c r="D836" s="11" t="s">
        <v>92</v>
      </c>
      <c r="E836" s="7" t="s">
        <v>18</v>
      </c>
      <c r="F836" s="8" t="s">
        <v>413</v>
      </c>
      <c r="G836" s="41" t="s">
        <v>516</v>
      </c>
      <c r="H836" s="5"/>
      <c r="I836" s="5"/>
      <c r="J836" s="5"/>
      <c r="K836" s="5"/>
      <c r="L836" s="5"/>
      <c r="M836" s="5"/>
      <c r="N836" s="20">
        <v>3</v>
      </c>
      <c r="O836" s="24">
        <f t="shared" si="58"/>
        <v>3</v>
      </c>
      <c r="P836" s="107">
        <f t="shared" si="56"/>
        <v>3</v>
      </c>
      <c r="Q836" s="13" t="s">
        <v>268</v>
      </c>
    </row>
    <row r="837" spans="1:17" s="9" customFormat="1" ht="30" x14ac:dyDescent="0.25">
      <c r="A837" s="5">
        <v>117</v>
      </c>
      <c r="B837" s="6">
        <v>654321</v>
      </c>
      <c r="C837" s="30" t="s">
        <v>74</v>
      </c>
      <c r="D837" s="11" t="s">
        <v>93</v>
      </c>
      <c r="E837" s="7" t="s">
        <v>85</v>
      </c>
      <c r="F837" s="8" t="s">
        <v>491</v>
      </c>
      <c r="G837" s="41" t="s">
        <v>516</v>
      </c>
      <c r="H837" s="5"/>
      <c r="I837" s="5"/>
      <c r="J837" s="5"/>
      <c r="K837" s="5"/>
      <c r="L837" s="5"/>
      <c r="M837" s="5"/>
      <c r="N837" s="20" t="e">
        <f>#REF!*P722</f>
        <v>#REF!</v>
      </c>
      <c r="O837" s="24" t="e">
        <f>IF(N837&gt;=5,((5-N837)+N837),(N837*1))</f>
        <v>#REF!</v>
      </c>
      <c r="P837" s="107" t="e">
        <f t="shared" si="56"/>
        <v>#REF!</v>
      </c>
      <c r="Q837" s="13" t="s">
        <v>264</v>
      </c>
    </row>
    <row r="838" spans="1:17" s="9" customFormat="1" ht="30" x14ac:dyDescent="0.25">
      <c r="A838" s="5">
        <v>118</v>
      </c>
      <c r="B838" s="6">
        <v>654321</v>
      </c>
      <c r="C838" s="30" t="s">
        <v>74</v>
      </c>
      <c r="D838" s="11" t="s">
        <v>93</v>
      </c>
      <c r="E838" s="7" t="s">
        <v>85</v>
      </c>
      <c r="F838" s="8" t="s">
        <v>369</v>
      </c>
      <c r="G838" s="41" t="s">
        <v>516</v>
      </c>
      <c r="H838" s="5"/>
      <c r="I838" s="5"/>
      <c r="J838" s="5"/>
      <c r="K838" s="5"/>
      <c r="L838" s="5"/>
      <c r="M838" s="5"/>
      <c r="N838" s="20" t="e">
        <f>#REF!*P722</f>
        <v>#REF!</v>
      </c>
      <c r="O838" s="24" t="e">
        <f>IF(N838&gt;=4,((4-N838)+N838),(N838*1))</f>
        <v>#REF!</v>
      </c>
      <c r="P838" s="107" t="e">
        <f t="shared" si="56"/>
        <v>#REF!</v>
      </c>
      <c r="Q838" s="13" t="s">
        <v>272</v>
      </c>
    </row>
    <row r="839" spans="1:17" s="9" customFormat="1" ht="30" x14ac:dyDescent="0.25">
      <c r="A839" s="5">
        <v>119</v>
      </c>
      <c r="B839" s="6">
        <v>654321</v>
      </c>
      <c r="C839" s="30" t="s">
        <v>74</v>
      </c>
      <c r="D839" s="11" t="s">
        <v>93</v>
      </c>
      <c r="E839" s="7" t="s">
        <v>76</v>
      </c>
      <c r="F839" s="8" t="s">
        <v>253</v>
      </c>
      <c r="G839" s="41" t="s">
        <v>516</v>
      </c>
      <c r="H839" s="5"/>
      <c r="I839" s="5"/>
      <c r="J839" s="5"/>
      <c r="K839" s="5"/>
      <c r="L839" s="5"/>
      <c r="M839" s="5"/>
      <c r="N839" s="20">
        <v>2</v>
      </c>
      <c r="O839" s="24">
        <f>N839</f>
        <v>2</v>
      </c>
      <c r="P839" s="107">
        <f t="shared" ref="P839:P870" si="59">ROUND(O839,0)</f>
        <v>2</v>
      </c>
      <c r="Q839" s="13" t="s">
        <v>273</v>
      </c>
    </row>
    <row r="840" spans="1:17" s="9" customFormat="1" ht="30" x14ac:dyDescent="0.25">
      <c r="A840" s="5">
        <v>120</v>
      </c>
      <c r="B840" s="6">
        <v>654321</v>
      </c>
      <c r="C840" s="30" t="s">
        <v>74</v>
      </c>
      <c r="D840" s="11" t="s">
        <v>93</v>
      </c>
      <c r="E840" s="7" t="s">
        <v>80</v>
      </c>
      <c r="F840" s="8" t="s">
        <v>414</v>
      </c>
      <c r="G840" s="41" t="s">
        <v>516</v>
      </c>
      <c r="H840" s="5"/>
      <c r="I840" s="5"/>
      <c r="J840" s="5"/>
      <c r="K840" s="5"/>
      <c r="L840" s="5"/>
      <c r="M840" s="5"/>
      <c r="N840" s="20">
        <v>2</v>
      </c>
      <c r="O840" s="24">
        <f>N840</f>
        <v>2</v>
      </c>
      <c r="P840" s="107">
        <f t="shared" si="59"/>
        <v>2</v>
      </c>
      <c r="Q840" s="13" t="s">
        <v>273</v>
      </c>
    </row>
    <row r="841" spans="1:17" s="9" customFormat="1" ht="30" x14ac:dyDescent="0.25">
      <c r="A841" s="5">
        <v>121</v>
      </c>
      <c r="B841" s="6">
        <v>654321</v>
      </c>
      <c r="C841" s="30" t="s">
        <v>74</v>
      </c>
      <c r="D841" s="11" t="s">
        <v>93</v>
      </c>
      <c r="E841" s="7" t="s">
        <v>80</v>
      </c>
      <c r="F841" s="8" t="s">
        <v>94</v>
      </c>
      <c r="G841" s="41" t="s">
        <v>516</v>
      </c>
      <c r="H841" s="5"/>
      <c r="I841" s="5"/>
      <c r="J841" s="5"/>
      <c r="K841" s="5"/>
      <c r="L841" s="5"/>
      <c r="M841" s="5"/>
      <c r="N841" s="20">
        <v>4</v>
      </c>
      <c r="O841" s="24">
        <f>N841</f>
        <v>4</v>
      </c>
      <c r="P841" s="107">
        <f t="shared" si="59"/>
        <v>4</v>
      </c>
      <c r="Q841" s="13" t="s">
        <v>274</v>
      </c>
    </row>
    <row r="842" spans="1:17" s="9" customFormat="1" ht="30" x14ac:dyDescent="0.25">
      <c r="A842" s="5">
        <v>122</v>
      </c>
      <c r="B842" s="6">
        <v>654321</v>
      </c>
      <c r="C842" s="30" t="s">
        <v>95</v>
      </c>
      <c r="D842" s="11" t="s">
        <v>96</v>
      </c>
      <c r="E842" s="7" t="s">
        <v>97</v>
      </c>
      <c r="F842" s="8" t="s">
        <v>370</v>
      </c>
      <c r="G842" s="41" t="s">
        <v>516</v>
      </c>
      <c r="H842" s="5"/>
      <c r="I842" s="5"/>
      <c r="J842" s="5"/>
      <c r="K842" s="5"/>
      <c r="L842" s="5"/>
      <c r="M842" s="5"/>
      <c r="N842" s="20" t="e">
        <f>#REF!/140</f>
        <v>#REF!</v>
      </c>
      <c r="O842" s="24" t="e">
        <f>N842</f>
        <v>#REF!</v>
      </c>
      <c r="P842" s="107" t="e">
        <f t="shared" si="59"/>
        <v>#REF!</v>
      </c>
      <c r="Q842" s="27" t="s">
        <v>276</v>
      </c>
    </row>
    <row r="843" spans="1:17" s="9" customFormat="1" ht="30" x14ac:dyDescent="0.25">
      <c r="A843" s="5">
        <v>123</v>
      </c>
      <c r="B843" s="6">
        <v>654321</v>
      </c>
      <c r="C843" s="30" t="s">
        <v>95</v>
      </c>
      <c r="D843" s="11" t="s">
        <v>96</v>
      </c>
      <c r="E843" s="7" t="s">
        <v>97</v>
      </c>
      <c r="F843" s="8" t="s">
        <v>371</v>
      </c>
      <c r="G843" s="41" t="s">
        <v>516</v>
      </c>
      <c r="H843" s="5"/>
      <c r="I843" s="5"/>
      <c r="J843" s="5"/>
      <c r="K843" s="5"/>
      <c r="L843" s="5"/>
      <c r="M843" s="5"/>
      <c r="N843" s="20">
        <v>1</v>
      </c>
      <c r="O843" s="24">
        <f>N843</f>
        <v>1</v>
      </c>
      <c r="P843" s="107">
        <f t="shared" si="59"/>
        <v>1</v>
      </c>
      <c r="Q843" s="13" t="s">
        <v>231</v>
      </c>
    </row>
    <row r="844" spans="1:17" s="9" customFormat="1" ht="30" x14ac:dyDescent="0.25">
      <c r="A844" s="5">
        <v>124</v>
      </c>
      <c r="B844" s="6">
        <v>654321</v>
      </c>
      <c r="C844" s="30" t="s">
        <v>95</v>
      </c>
      <c r="D844" s="11" t="s">
        <v>98</v>
      </c>
      <c r="E844" s="7" t="s">
        <v>99</v>
      </c>
      <c r="F844" s="8" t="s">
        <v>279</v>
      </c>
      <c r="G844" s="41" t="s">
        <v>516</v>
      </c>
      <c r="H844" s="5"/>
      <c r="I844" s="5"/>
      <c r="J844" s="5"/>
      <c r="K844" s="5"/>
      <c r="L844" s="5"/>
      <c r="M844" s="5"/>
      <c r="N844" s="20">
        <v>1</v>
      </c>
      <c r="O844" s="24">
        <f>IF(P722&lt;160,N844*1,N844*0)</f>
        <v>1</v>
      </c>
      <c r="P844" s="107">
        <f t="shared" si="59"/>
        <v>1</v>
      </c>
      <c r="Q844" s="13" t="s">
        <v>277</v>
      </c>
    </row>
    <row r="845" spans="1:17" s="9" customFormat="1" ht="30" x14ac:dyDescent="0.25">
      <c r="A845" s="5">
        <v>125</v>
      </c>
      <c r="B845" s="6">
        <v>654321</v>
      </c>
      <c r="C845" s="30" t="s">
        <v>95</v>
      </c>
      <c r="D845" s="11" t="s">
        <v>98</v>
      </c>
      <c r="E845" s="7" t="s">
        <v>99</v>
      </c>
      <c r="F845" s="8" t="s">
        <v>280</v>
      </c>
      <c r="G845" s="41" t="s">
        <v>516</v>
      </c>
      <c r="H845" s="5"/>
      <c r="I845" s="5"/>
      <c r="J845" s="5"/>
      <c r="K845" s="5"/>
      <c r="L845" s="5"/>
      <c r="M845" s="5"/>
      <c r="N845" s="20">
        <v>1</v>
      </c>
      <c r="O845" s="24">
        <f>IF(P722&gt;=160,N845*1,N845*0)</f>
        <v>0</v>
      </c>
      <c r="P845" s="107">
        <f t="shared" si="59"/>
        <v>0</v>
      </c>
      <c r="Q845" s="13" t="s">
        <v>278</v>
      </c>
    </row>
    <row r="846" spans="1:17" s="9" customFormat="1" ht="30" x14ac:dyDescent="0.25">
      <c r="A846" s="5">
        <v>126</v>
      </c>
      <c r="B846" s="6">
        <v>654321</v>
      </c>
      <c r="C846" s="30" t="s">
        <v>95</v>
      </c>
      <c r="D846" s="11" t="s">
        <v>98</v>
      </c>
      <c r="E846" s="7" t="s">
        <v>99</v>
      </c>
      <c r="F846" s="8" t="s">
        <v>493</v>
      </c>
      <c r="G846" s="41" t="s">
        <v>516</v>
      </c>
      <c r="H846" s="5"/>
      <c r="I846" s="5"/>
      <c r="J846" s="5"/>
      <c r="K846" s="5"/>
      <c r="L846" s="5"/>
      <c r="M846" s="5"/>
      <c r="N846" s="20">
        <v>1</v>
      </c>
      <c r="O846" s="24">
        <f>N846</f>
        <v>1</v>
      </c>
      <c r="P846" s="107">
        <f t="shared" si="59"/>
        <v>1</v>
      </c>
      <c r="Q846" s="13" t="s">
        <v>231</v>
      </c>
    </row>
    <row r="847" spans="1:17" s="9" customFormat="1" ht="30" x14ac:dyDescent="0.25">
      <c r="A847" s="5">
        <v>127</v>
      </c>
      <c r="B847" s="6">
        <v>654321</v>
      </c>
      <c r="C847" s="30" t="s">
        <v>95</v>
      </c>
      <c r="D847" s="11" t="s">
        <v>98</v>
      </c>
      <c r="E847" s="7" t="s">
        <v>100</v>
      </c>
      <c r="F847" s="8" t="s">
        <v>101</v>
      </c>
      <c r="G847" s="41" t="s">
        <v>516</v>
      </c>
      <c r="H847" s="5"/>
      <c r="I847" s="5"/>
      <c r="J847" s="5"/>
      <c r="K847" s="5"/>
      <c r="L847" s="5"/>
      <c r="M847" s="5"/>
      <c r="N847" s="20">
        <v>1</v>
      </c>
      <c r="O847" s="24">
        <f>IF(P722&gt;=165,N847*2,N847*1)</f>
        <v>1</v>
      </c>
      <c r="P847" s="107">
        <f t="shared" si="59"/>
        <v>1</v>
      </c>
      <c r="Q847" s="13" t="s">
        <v>281</v>
      </c>
    </row>
    <row r="848" spans="1:17" s="9" customFormat="1" ht="30" x14ac:dyDescent="0.25">
      <c r="A848" s="5">
        <v>128</v>
      </c>
      <c r="B848" s="6">
        <v>654321</v>
      </c>
      <c r="C848" s="30" t="s">
        <v>95</v>
      </c>
      <c r="D848" s="11" t="s">
        <v>98</v>
      </c>
      <c r="E848" s="7" t="s">
        <v>100</v>
      </c>
      <c r="F848" s="8" t="s">
        <v>102</v>
      </c>
      <c r="G848" s="41" t="s">
        <v>516</v>
      </c>
      <c r="H848" s="5"/>
      <c r="I848" s="5"/>
      <c r="J848" s="5"/>
      <c r="K848" s="5"/>
      <c r="L848" s="5"/>
      <c r="M848" s="5"/>
      <c r="N848" s="20" t="e">
        <f>#REF!*P722</f>
        <v>#REF!</v>
      </c>
      <c r="O848" s="24" t="e">
        <f>IF(N848&gt;=6,((6-N848)+N848),(N848*1))</f>
        <v>#REF!</v>
      </c>
      <c r="P848" s="107" t="e">
        <f t="shared" si="59"/>
        <v>#REF!</v>
      </c>
      <c r="Q848" s="13" t="s">
        <v>282</v>
      </c>
    </row>
    <row r="849" spans="1:17" s="9" customFormat="1" ht="30" x14ac:dyDescent="0.25">
      <c r="A849" s="5">
        <v>129</v>
      </c>
      <c r="B849" s="6">
        <v>654321</v>
      </c>
      <c r="C849" s="30" t="s">
        <v>95</v>
      </c>
      <c r="D849" s="11" t="s">
        <v>98</v>
      </c>
      <c r="E849" s="7" t="s">
        <v>100</v>
      </c>
      <c r="F849" s="8" t="s">
        <v>103</v>
      </c>
      <c r="G849" s="41" t="s">
        <v>516</v>
      </c>
      <c r="H849" s="5"/>
      <c r="I849" s="5"/>
      <c r="J849" s="5"/>
      <c r="K849" s="5"/>
      <c r="L849" s="5"/>
      <c r="M849" s="5"/>
      <c r="N849" s="20" t="e">
        <f>#REF!*P722</f>
        <v>#REF!</v>
      </c>
      <c r="O849" s="24" t="e">
        <f>IF(N849&gt;=6,((6-N849)+N849),(N849*1))</f>
        <v>#REF!</v>
      </c>
      <c r="P849" s="107" t="e">
        <f t="shared" si="59"/>
        <v>#REF!</v>
      </c>
      <c r="Q849" s="13" t="s">
        <v>282</v>
      </c>
    </row>
    <row r="850" spans="1:17" s="9" customFormat="1" ht="30" x14ac:dyDescent="0.25">
      <c r="A850" s="5">
        <v>130</v>
      </c>
      <c r="B850" s="6">
        <v>654321</v>
      </c>
      <c r="C850" s="30" t="s">
        <v>95</v>
      </c>
      <c r="D850" s="11" t="s">
        <v>98</v>
      </c>
      <c r="E850" s="7" t="s">
        <v>100</v>
      </c>
      <c r="F850" s="8" t="s">
        <v>104</v>
      </c>
      <c r="G850" s="41" t="s">
        <v>516</v>
      </c>
      <c r="H850" s="5"/>
      <c r="I850" s="5"/>
      <c r="J850" s="5"/>
      <c r="K850" s="5"/>
      <c r="L850" s="5"/>
      <c r="M850" s="5"/>
      <c r="N850" s="20" t="e">
        <f>SUM(#REF!)</f>
        <v>#REF!</v>
      </c>
      <c r="O850" s="24" t="e">
        <f>N850</f>
        <v>#REF!</v>
      </c>
      <c r="P850" s="107" t="e">
        <f t="shared" si="59"/>
        <v>#REF!</v>
      </c>
      <c r="Q850" s="13" t="s">
        <v>283</v>
      </c>
    </row>
    <row r="851" spans="1:17" s="9" customFormat="1" ht="30" x14ac:dyDescent="0.25">
      <c r="A851" s="5">
        <v>131</v>
      </c>
      <c r="B851" s="6">
        <v>654321</v>
      </c>
      <c r="C851" s="30" t="s">
        <v>95</v>
      </c>
      <c r="D851" s="11" t="s">
        <v>98</v>
      </c>
      <c r="E851" s="7" t="s">
        <v>99</v>
      </c>
      <c r="F851" s="8" t="s">
        <v>105</v>
      </c>
      <c r="G851" s="41" t="s">
        <v>516</v>
      </c>
      <c r="H851" s="18"/>
      <c r="I851" s="18"/>
      <c r="J851" s="18"/>
      <c r="K851" s="18"/>
      <c r="L851" s="18"/>
      <c r="M851" s="18"/>
      <c r="N851" s="20">
        <v>1</v>
      </c>
      <c r="O851" s="24">
        <f>N851</f>
        <v>1</v>
      </c>
      <c r="P851" s="107">
        <f t="shared" si="59"/>
        <v>1</v>
      </c>
      <c r="Q851" s="13" t="s">
        <v>231</v>
      </c>
    </row>
    <row r="852" spans="1:17" s="9" customFormat="1" ht="30" x14ac:dyDescent="0.25">
      <c r="A852" s="5">
        <v>132</v>
      </c>
      <c r="B852" s="6">
        <v>654321</v>
      </c>
      <c r="C852" s="30" t="s">
        <v>106</v>
      </c>
      <c r="D852" s="11" t="s">
        <v>468</v>
      </c>
      <c r="E852" s="7" t="s">
        <v>107</v>
      </c>
      <c r="F852" s="8" t="s">
        <v>424</v>
      </c>
      <c r="G852" s="41" t="s">
        <v>516</v>
      </c>
      <c r="H852" s="28"/>
      <c r="I852" s="28"/>
      <c r="J852" s="26"/>
      <c r="K852" s="26"/>
      <c r="L852" s="26"/>
      <c r="M852" s="26"/>
      <c r="N852" s="71" t="e">
        <f>#REF!*$P$3</f>
        <v>#REF!</v>
      </c>
      <c r="O852" s="24" t="e">
        <f>IF(N852&gt;=1,(N852*1),(N852*0))</f>
        <v>#REF!</v>
      </c>
      <c r="P852" s="107" t="e">
        <f t="shared" si="59"/>
        <v>#REF!</v>
      </c>
      <c r="Q852" s="13" t="s">
        <v>108</v>
      </c>
    </row>
    <row r="853" spans="1:17" s="9" customFormat="1" ht="30" x14ac:dyDescent="0.25">
      <c r="A853" s="5">
        <v>133</v>
      </c>
      <c r="B853" s="6">
        <v>654321</v>
      </c>
      <c r="C853" s="30" t="s">
        <v>106</v>
      </c>
      <c r="D853" s="11" t="s">
        <v>463</v>
      </c>
      <c r="E853" s="7" t="s">
        <v>107</v>
      </c>
      <c r="F853" s="8" t="s">
        <v>462</v>
      </c>
      <c r="G853" s="41" t="s">
        <v>516</v>
      </c>
      <c r="H853" s="28"/>
      <c r="I853" s="28"/>
      <c r="J853" s="26"/>
      <c r="K853" s="26"/>
      <c r="L853" s="26"/>
      <c r="M853" s="26"/>
      <c r="N853" s="71" t="e">
        <f>#REF!*$P$3</f>
        <v>#REF!</v>
      </c>
      <c r="O853" s="24" t="e">
        <f>IF(N853&gt;=1,(N853*1),(N853*0))</f>
        <v>#REF!</v>
      </c>
      <c r="P853" s="107" t="e">
        <f t="shared" si="59"/>
        <v>#REF!</v>
      </c>
      <c r="Q853" s="13" t="s">
        <v>109</v>
      </c>
    </row>
    <row r="854" spans="1:17" s="9" customFormat="1" ht="30" x14ac:dyDescent="0.25">
      <c r="A854" s="5">
        <v>134</v>
      </c>
      <c r="B854" s="6">
        <v>654321</v>
      </c>
      <c r="C854" s="30" t="s">
        <v>106</v>
      </c>
      <c r="D854" s="11" t="s">
        <v>468</v>
      </c>
      <c r="E854" s="7" t="s">
        <v>107</v>
      </c>
      <c r="F854" s="8" t="s">
        <v>110</v>
      </c>
      <c r="G854" s="41" t="s">
        <v>516</v>
      </c>
      <c r="H854" s="28"/>
      <c r="I854" s="28"/>
      <c r="J854" s="26"/>
      <c r="K854" s="26"/>
      <c r="L854" s="26"/>
      <c r="M854" s="26"/>
      <c r="N854" s="71" t="e">
        <f>#REF!*$P$3</f>
        <v>#REF!</v>
      </c>
      <c r="O854" s="24" t="e">
        <f>IF(N854&gt;=1,(N854*1),(N854*0))</f>
        <v>#REF!</v>
      </c>
      <c r="P854" s="107" t="e">
        <f t="shared" si="59"/>
        <v>#REF!</v>
      </c>
      <c r="Q854" s="13" t="s">
        <v>109</v>
      </c>
    </row>
    <row r="855" spans="1:17" s="9" customFormat="1" ht="30" x14ac:dyDescent="0.25">
      <c r="A855" s="5">
        <v>135</v>
      </c>
      <c r="B855" s="6">
        <v>654321</v>
      </c>
      <c r="C855" s="30" t="s">
        <v>106</v>
      </c>
      <c r="D855" s="11" t="s">
        <v>468</v>
      </c>
      <c r="E855" s="7" t="s">
        <v>107</v>
      </c>
      <c r="F855" s="8" t="s">
        <v>111</v>
      </c>
      <c r="G855" s="41" t="s">
        <v>516</v>
      </c>
      <c r="H855" s="28"/>
      <c r="I855" s="28"/>
      <c r="J855" s="26"/>
      <c r="K855" s="26"/>
      <c r="L855" s="26"/>
      <c r="M855" s="26"/>
      <c r="N855" s="71" t="e">
        <f>#REF!*$P$3</f>
        <v>#REF!</v>
      </c>
      <c r="O855" s="24" t="e">
        <f>IF(N855&gt;=1,(N855*1),(N855*0))</f>
        <v>#REF!</v>
      </c>
      <c r="P855" s="107" t="e">
        <f t="shared" si="59"/>
        <v>#REF!</v>
      </c>
      <c r="Q855" s="13" t="s">
        <v>112</v>
      </c>
    </row>
    <row r="856" spans="1:17" s="9" customFormat="1" ht="30" x14ac:dyDescent="0.25">
      <c r="A856" s="5">
        <v>136</v>
      </c>
      <c r="B856" s="6">
        <v>654321</v>
      </c>
      <c r="C856" s="30" t="s">
        <v>106</v>
      </c>
      <c r="D856" s="11" t="s">
        <v>468</v>
      </c>
      <c r="E856" s="7" t="s">
        <v>107</v>
      </c>
      <c r="F856" s="8" t="s">
        <v>500</v>
      </c>
      <c r="G856" s="41" t="s">
        <v>516</v>
      </c>
      <c r="H856" s="28"/>
      <c r="I856" s="28"/>
      <c r="J856" s="26"/>
      <c r="K856" s="26"/>
      <c r="L856" s="26"/>
      <c r="M856" s="26"/>
      <c r="N856" s="71" t="e">
        <f>#REF!*$P$3</f>
        <v>#REF!</v>
      </c>
      <c r="O856" s="24" t="e">
        <f>IF(N856&gt;=1,(N856*1),(N856*0))</f>
        <v>#REF!</v>
      </c>
      <c r="P856" s="107" t="e">
        <f t="shared" si="59"/>
        <v>#REF!</v>
      </c>
      <c r="Q856" s="13" t="s">
        <v>112</v>
      </c>
    </row>
    <row r="857" spans="1:17" s="9" customFormat="1" ht="30" x14ac:dyDescent="0.25">
      <c r="A857" s="5">
        <v>137</v>
      </c>
      <c r="B857" s="6">
        <v>654321</v>
      </c>
      <c r="C857" s="30" t="s">
        <v>106</v>
      </c>
      <c r="D857" s="11" t="s">
        <v>468</v>
      </c>
      <c r="E857" s="7" t="s">
        <v>107</v>
      </c>
      <c r="F857" s="8" t="s">
        <v>501</v>
      </c>
      <c r="G857" s="41" t="s">
        <v>516</v>
      </c>
      <c r="H857" s="28"/>
      <c r="I857" s="28"/>
      <c r="J857" s="26"/>
      <c r="K857" s="26"/>
      <c r="L857" s="26"/>
      <c r="M857" s="26"/>
      <c r="N857" s="71" t="e">
        <f>#REF!*$P$3</f>
        <v>#REF!</v>
      </c>
      <c r="O857" s="24" t="e">
        <f>IF(N857&gt;=1,(N857*0),(N857*1))</f>
        <v>#REF!</v>
      </c>
      <c r="P857" s="107" t="e">
        <f t="shared" si="59"/>
        <v>#REF!</v>
      </c>
      <c r="Q857" s="13" t="s">
        <v>113</v>
      </c>
    </row>
    <row r="858" spans="1:17" s="9" customFormat="1" ht="30" x14ac:dyDescent="0.25">
      <c r="A858" s="5">
        <v>138</v>
      </c>
      <c r="B858" s="6">
        <v>654321</v>
      </c>
      <c r="C858" s="30" t="s">
        <v>106</v>
      </c>
      <c r="D858" s="11" t="s">
        <v>468</v>
      </c>
      <c r="E858" s="7" t="s">
        <v>107</v>
      </c>
      <c r="F858" s="8" t="s">
        <v>114</v>
      </c>
      <c r="G858" s="41" t="s">
        <v>516</v>
      </c>
      <c r="H858" s="28"/>
      <c r="I858" s="28"/>
      <c r="J858" s="26"/>
      <c r="K858" s="26"/>
      <c r="L858" s="26"/>
      <c r="M858" s="26"/>
      <c r="N858" s="71">
        <v>1</v>
      </c>
      <c r="O858" s="24" t="e">
        <f>IF(#REF!&gt;=68,(N858*1),(N858*0))</f>
        <v>#REF!</v>
      </c>
      <c r="P858" s="107" t="e">
        <f t="shared" si="59"/>
        <v>#REF!</v>
      </c>
      <c r="Q858" s="13" t="s">
        <v>115</v>
      </c>
    </row>
    <row r="859" spans="1:17" s="9" customFormat="1" ht="30" x14ac:dyDescent="0.25">
      <c r="A859" s="5">
        <v>139</v>
      </c>
      <c r="B859" s="6">
        <v>654321</v>
      </c>
      <c r="C859" s="30" t="s">
        <v>106</v>
      </c>
      <c r="D859" s="11" t="s">
        <v>468</v>
      </c>
      <c r="E859" s="7" t="s">
        <v>107</v>
      </c>
      <c r="F859" s="8" t="s">
        <v>116</v>
      </c>
      <c r="G859" s="41" t="s">
        <v>516</v>
      </c>
      <c r="H859" s="28"/>
      <c r="I859" s="28"/>
      <c r="J859" s="26"/>
      <c r="K859" s="26"/>
      <c r="L859" s="26"/>
      <c r="M859" s="26"/>
      <c r="N859" s="71">
        <v>1</v>
      </c>
      <c r="O859" s="24" t="e">
        <f>IF(AND(#REF!&gt;=27,#REF!&lt;68),(N859*1),(N859*0))</f>
        <v>#REF!</v>
      </c>
      <c r="P859" s="107" t="e">
        <f t="shared" si="59"/>
        <v>#REF!</v>
      </c>
      <c r="Q859" s="13" t="s">
        <v>284</v>
      </c>
    </row>
    <row r="860" spans="1:17" s="9" customFormat="1" ht="30" x14ac:dyDescent="0.25">
      <c r="A860" s="5">
        <v>140</v>
      </c>
      <c r="B860" s="6">
        <v>654321</v>
      </c>
      <c r="C860" s="30" t="s">
        <v>106</v>
      </c>
      <c r="D860" s="11" t="s">
        <v>468</v>
      </c>
      <c r="E860" s="7" t="s">
        <v>107</v>
      </c>
      <c r="F860" s="8" t="s">
        <v>117</v>
      </c>
      <c r="G860" s="41" t="s">
        <v>516</v>
      </c>
      <c r="H860" s="28"/>
      <c r="I860" s="28"/>
      <c r="J860" s="26"/>
      <c r="K860" s="26"/>
      <c r="L860" s="26"/>
      <c r="M860" s="26"/>
      <c r="N860" s="71" t="e">
        <f>#REF!*$P$3</f>
        <v>#REF!</v>
      </c>
      <c r="O860" s="24" t="e">
        <f>IF(N860&gt;=1,(N860*1),(N860*0))</f>
        <v>#REF!</v>
      </c>
      <c r="P860" s="107" t="e">
        <f t="shared" si="59"/>
        <v>#REF!</v>
      </c>
      <c r="Q860" s="13" t="s">
        <v>112</v>
      </c>
    </row>
    <row r="861" spans="1:17" s="9" customFormat="1" ht="30" x14ac:dyDescent="0.25">
      <c r="A861" s="5">
        <v>141</v>
      </c>
      <c r="B861" s="6">
        <v>654321</v>
      </c>
      <c r="C861" s="30" t="s">
        <v>106</v>
      </c>
      <c r="D861" s="11" t="s">
        <v>468</v>
      </c>
      <c r="E861" s="7" t="s">
        <v>107</v>
      </c>
      <c r="F861" s="8" t="s">
        <v>119</v>
      </c>
      <c r="G861" s="41" t="s">
        <v>516</v>
      </c>
      <c r="H861" s="28"/>
      <c r="I861" s="28"/>
      <c r="J861" s="26"/>
      <c r="K861" s="26"/>
      <c r="L861" s="26"/>
      <c r="M861" s="26"/>
      <c r="N861" s="71" t="e">
        <f>#REF!*$P$3</f>
        <v>#REF!</v>
      </c>
      <c r="O861" s="24" t="e">
        <f>IF(N861&gt;=1,(N861*1),(N861*0))</f>
        <v>#REF!</v>
      </c>
      <c r="P861" s="107" t="e">
        <f t="shared" si="59"/>
        <v>#REF!</v>
      </c>
      <c r="Q861" s="13" t="s">
        <v>112</v>
      </c>
    </row>
    <row r="862" spans="1:17" s="9" customFormat="1" ht="30" x14ac:dyDescent="0.25">
      <c r="A862" s="5">
        <v>142</v>
      </c>
      <c r="B862" s="6">
        <v>654321</v>
      </c>
      <c r="C862" s="30" t="s">
        <v>106</v>
      </c>
      <c r="D862" s="11" t="s">
        <v>464</v>
      </c>
      <c r="E862" s="7" t="s">
        <v>107</v>
      </c>
      <c r="F862" s="8" t="s">
        <v>120</v>
      </c>
      <c r="G862" s="41" t="s">
        <v>516</v>
      </c>
      <c r="H862" s="28"/>
      <c r="I862" s="28"/>
      <c r="J862" s="26"/>
      <c r="K862" s="26"/>
      <c r="L862" s="26"/>
      <c r="M862" s="26"/>
      <c r="N862" s="71" t="e">
        <f>#REF!*$P$3</f>
        <v>#REF!</v>
      </c>
      <c r="O862" s="24" t="e">
        <f>IF(N862&gt;=1,(N862*1),(N862*0))</f>
        <v>#REF!</v>
      </c>
      <c r="P862" s="107" t="e">
        <f t="shared" si="59"/>
        <v>#REF!</v>
      </c>
      <c r="Q862" s="13" t="s">
        <v>112</v>
      </c>
    </row>
    <row r="863" spans="1:17" s="9" customFormat="1" ht="30" x14ac:dyDescent="0.25">
      <c r="A863" s="5">
        <v>143</v>
      </c>
      <c r="B863" s="6">
        <v>654321</v>
      </c>
      <c r="C863" s="30" t="s">
        <v>106</v>
      </c>
      <c r="D863" s="11" t="s">
        <v>461</v>
      </c>
      <c r="E863" s="7" t="s">
        <v>121</v>
      </c>
      <c r="F863" s="8" t="s">
        <v>122</v>
      </c>
      <c r="G863" s="41" t="s">
        <v>516</v>
      </c>
      <c r="H863" s="28"/>
      <c r="I863" s="28"/>
      <c r="J863" s="26"/>
      <c r="K863" s="26"/>
      <c r="L863" s="26"/>
      <c r="M863" s="26"/>
      <c r="N863" s="71" t="e">
        <f>#REF!*$P$3</f>
        <v>#REF!</v>
      </c>
      <c r="O863" s="24">
        <v>2</v>
      </c>
      <c r="P863" s="107">
        <f t="shared" si="59"/>
        <v>2</v>
      </c>
      <c r="Q863" s="13" t="s">
        <v>123</v>
      </c>
    </row>
    <row r="864" spans="1:17" s="9" customFormat="1" ht="30" x14ac:dyDescent="0.25">
      <c r="A864" s="5">
        <v>144</v>
      </c>
      <c r="B864" s="6">
        <v>654321</v>
      </c>
      <c r="C864" s="30" t="s">
        <v>106</v>
      </c>
      <c r="D864" s="11" t="s">
        <v>468</v>
      </c>
      <c r="E864" s="7" t="s">
        <v>121</v>
      </c>
      <c r="F864" s="8" t="s">
        <v>124</v>
      </c>
      <c r="G864" s="41" t="s">
        <v>516</v>
      </c>
      <c r="H864" s="28"/>
      <c r="I864" s="28"/>
      <c r="J864" s="26"/>
      <c r="K864" s="26"/>
      <c r="L864" s="26"/>
      <c r="M864" s="26"/>
      <c r="N864" s="71" t="e">
        <f>#REF!*$P$3</f>
        <v>#REF!</v>
      </c>
      <c r="O864" s="24">
        <v>1</v>
      </c>
      <c r="P864" s="107">
        <f t="shared" si="59"/>
        <v>1</v>
      </c>
      <c r="Q864" s="13" t="s">
        <v>125</v>
      </c>
    </row>
    <row r="865" spans="1:17" s="9" customFormat="1" ht="30" x14ac:dyDescent="0.25">
      <c r="A865" s="5">
        <v>145</v>
      </c>
      <c r="B865" s="6">
        <v>654321</v>
      </c>
      <c r="C865" s="30" t="s">
        <v>106</v>
      </c>
      <c r="D865" s="11" t="s">
        <v>461</v>
      </c>
      <c r="E865" s="7" t="s">
        <v>126</v>
      </c>
      <c r="F865" s="8" t="s">
        <v>127</v>
      </c>
      <c r="G865" s="41" t="s">
        <v>516</v>
      </c>
      <c r="H865" s="28"/>
      <c r="I865" s="28"/>
      <c r="J865" s="26"/>
      <c r="K865" s="26"/>
      <c r="L865" s="26"/>
      <c r="M865" s="26"/>
      <c r="N865" s="71" t="e">
        <f>#REF!*$P$3</f>
        <v>#REF!</v>
      </c>
      <c r="O865" s="24" t="e">
        <f t="shared" ref="O865:O870" si="60">IF(N865&gt;=1,(N865*1),(((1-N865)+N865)))</f>
        <v>#REF!</v>
      </c>
      <c r="P865" s="107" t="e">
        <f t="shared" si="59"/>
        <v>#REF!</v>
      </c>
      <c r="Q865" s="13" t="s">
        <v>128</v>
      </c>
    </row>
    <row r="866" spans="1:17" s="9" customFormat="1" ht="30" x14ac:dyDescent="0.25">
      <c r="A866" s="5">
        <v>146</v>
      </c>
      <c r="B866" s="6">
        <v>654321</v>
      </c>
      <c r="C866" s="30" t="s">
        <v>106</v>
      </c>
      <c r="D866" s="11" t="s">
        <v>461</v>
      </c>
      <c r="E866" s="7" t="s">
        <v>126</v>
      </c>
      <c r="F866" s="8" t="s">
        <v>129</v>
      </c>
      <c r="G866" s="41" t="s">
        <v>516</v>
      </c>
      <c r="H866" s="28"/>
      <c r="I866" s="28"/>
      <c r="J866" s="26"/>
      <c r="K866" s="26"/>
      <c r="L866" s="26"/>
      <c r="M866" s="26"/>
      <c r="N866" s="71" t="e">
        <f>#REF!*$P$3</f>
        <v>#REF!</v>
      </c>
      <c r="O866" s="24" t="e">
        <f t="shared" si="60"/>
        <v>#REF!</v>
      </c>
      <c r="P866" s="107" t="e">
        <f t="shared" si="59"/>
        <v>#REF!</v>
      </c>
      <c r="Q866" s="13" t="s">
        <v>130</v>
      </c>
    </row>
    <row r="867" spans="1:17" s="9" customFormat="1" ht="30" x14ac:dyDescent="0.25">
      <c r="A867" s="5">
        <v>147</v>
      </c>
      <c r="B867" s="6">
        <v>654321</v>
      </c>
      <c r="C867" s="30" t="s">
        <v>106</v>
      </c>
      <c r="D867" s="11" t="s">
        <v>468</v>
      </c>
      <c r="E867" s="7" t="s">
        <v>126</v>
      </c>
      <c r="F867" s="8" t="s">
        <v>131</v>
      </c>
      <c r="G867" s="41" t="s">
        <v>516</v>
      </c>
      <c r="H867" s="28"/>
      <c r="I867" s="28"/>
      <c r="J867" s="26"/>
      <c r="K867" s="26"/>
      <c r="L867" s="26"/>
      <c r="M867" s="26"/>
      <c r="N867" s="71" t="e">
        <f>#REF!*$P$3</f>
        <v>#REF!</v>
      </c>
      <c r="O867" s="24" t="e">
        <f t="shared" si="60"/>
        <v>#REF!</v>
      </c>
      <c r="P867" s="107" t="e">
        <f t="shared" si="59"/>
        <v>#REF!</v>
      </c>
      <c r="Q867" s="13" t="s">
        <v>130</v>
      </c>
    </row>
    <row r="868" spans="1:17" s="9" customFormat="1" ht="30" x14ac:dyDescent="0.25">
      <c r="A868" s="5">
        <v>148</v>
      </c>
      <c r="B868" s="6">
        <v>654321</v>
      </c>
      <c r="C868" s="30" t="s">
        <v>106</v>
      </c>
      <c r="D868" s="11" t="s">
        <v>461</v>
      </c>
      <c r="E868" s="7" t="s">
        <v>126</v>
      </c>
      <c r="F868" s="8" t="s">
        <v>132</v>
      </c>
      <c r="G868" s="41" t="s">
        <v>516</v>
      </c>
      <c r="H868" s="28"/>
      <c r="I868" s="28"/>
      <c r="J868" s="26"/>
      <c r="K868" s="26"/>
      <c r="L868" s="26"/>
      <c r="M868" s="26"/>
      <c r="N868" s="71" t="e">
        <f>#REF!*$P$3</f>
        <v>#REF!</v>
      </c>
      <c r="O868" s="24" t="e">
        <f t="shared" si="60"/>
        <v>#REF!</v>
      </c>
      <c r="P868" s="107" t="e">
        <f t="shared" si="59"/>
        <v>#REF!</v>
      </c>
      <c r="Q868" s="13" t="s">
        <v>130</v>
      </c>
    </row>
    <row r="869" spans="1:17" s="9" customFormat="1" ht="30" x14ac:dyDescent="0.25">
      <c r="A869" s="5">
        <v>149</v>
      </c>
      <c r="B869" s="6">
        <v>654321</v>
      </c>
      <c r="C869" s="30" t="s">
        <v>106</v>
      </c>
      <c r="D869" s="11" t="s">
        <v>461</v>
      </c>
      <c r="E869" s="7" t="s">
        <v>126</v>
      </c>
      <c r="F869" s="8" t="s">
        <v>133</v>
      </c>
      <c r="G869" s="41" t="s">
        <v>516</v>
      </c>
      <c r="H869" s="28"/>
      <c r="I869" s="28"/>
      <c r="J869" s="26"/>
      <c r="K869" s="26"/>
      <c r="L869" s="26"/>
      <c r="M869" s="26"/>
      <c r="N869" s="71" t="e">
        <f>#REF!*$P$3</f>
        <v>#REF!</v>
      </c>
      <c r="O869" s="24" t="e">
        <f t="shared" si="60"/>
        <v>#REF!</v>
      </c>
      <c r="P869" s="107" t="e">
        <f t="shared" si="59"/>
        <v>#REF!</v>
      </c>
      <c r="Q869" s="13" t="s">
        <v>130</v>
      </c>
    </row>
    <row r="870" spans="1:17" s="9" customFormat="1" ht="30" x14ac:dyDescent="0.25">
      <c r="A870" s="5">
        <v>150</v>
      </c>
      <c r="B870" s="6">
        <v>654321</v>
      </c>
      <c r="C870" s="30" t="s">
        <v>106</v>
      </c>
      <c r="D870" s="11" t="s">
        <v>468</v>
      </c>
      <c r="E870" s="7" t="s">
        <v>126</v>
      </c>
      <c r="F870" s="8" t="s">
        <v>134</v>
      </c>
      <c r="G870" s="41" t="s">
        <v>516</v>
      </c>
      <c r="H870" s="28"/>
      <c r="I870" s="28"/>
      <c r="J870" s="26"/>
      <c r="K870" s="26"/>
      <c r="L870" s="26"/>
      <c r="M870" s="26"/>
      <c r="N870" s="71" t="e">
        <f>#REF!*$P$3</f>
        <v>#REF!</v>
      </c>
      <c r="O870" s="24" t="e">
        <f t="shared" si="60"/>
        <v>#REF!</v>
      </c>
      <c r="P870" s="107" t="e">
        <f t="shared" si="59"/>
        <v>#REF!</v>
      </c>
      <c r="Q870" s="13" t="s">
        <v>130</v>
      </c>
    </row>
    <row r="871" spans="1:17" s="9" customFormat="1" ht="30" x14ac:dyDescent="0.25">
      <c r="A871" s="5">
        <v>151</v>
      </c>
      <c r="B871" s="6">
        <v>654321</v>
      </c>
      <c r="C871" s="30" t="s">
        <v>106</v>
      </c>
      <c r="D871" s="11" t="s">
        <v>468</v>
      </c>
      <c r="E871" s="7" t="s">
        <v>135</v>
      </c>
      <c r="F871" s="8" t="s">
        <v>487</v>
      </c>
      <c r="G871" s="41" t="s">
        <v>516</v>
      </c>
      <c r="H871" s="10"/>
      <c r="I871" s="29"/>
      <c r="J871" s="29"/>
      <c r="K871" s="26"/>
      <c r="L871" s="26"/>
      <c r="M871" s="26"/>
      <c r="N871" s="71">
        <v>1</v>
      </c>
      <c r="O871" s="24">
        <f t="shared" ref="O871:O873" si="61">N871</f>
        <v>1</v>
      </c>
      <c r="P871" s="107">
        <f t="shared" ref="P871:P902" si="62">ROUND(O871,0)</f>
        <v>1</v>
      </c>
      <c r="Q871" s="13" t="s">
        <v>125</v>
      </c>
    </row>
    <row r="872" spans="1:17" s="9" customFormat="1" ht="30" x14ac:dyDescent="0.25">
      <c r="A872" s="5">
        <v>152</v>
      </c>
      <c r="B872" s="6">
        <v>654321</v>
      </c>
      <c r="C872" s="30" t="s">
        <v>106</v>
      </c>
      <c r="D872" s="11" t="s">
        <v>468</v>
      </c>
      <c r="E872" s="7" t="s">
        <v>135</v>
      </c>
      <c r="F872" s="8" t="s">
        <v>488</v>
      </c>
      <c r="G872" s="41" t="s">
        <v>516</v>
      </c>
      <c r="H872" s="10"/>
      <c r="I872" s="29"/>
      <c r="J872" s="29"/>
      <c r="K872" s="26"/>
      <c r="L872" s="26"/>
      <c r="M872" s="26"/>
      <c r="N872" s="71">
        <v>1</v>
      </c>
      <c r="O872" s="24">
        <f t="shared" si="61"/>
        <v>1</v>
      </c>
      <c r="P872" s="107">
        <f t="shared" si="62"/>
        <v>1</v>
      </c>
      <c r="Q872" s="13" t="s">
        <v>125</v>
      </c>
    </row>
    <row r="873" spans="1:17" s="9" customFormat="1" ht="30" x14ac:dyDescent="0.25">
      <c r="A873" s="5">
        <v>154</v>
      </c>
      <c r="B873" s="6">
        <v>654321</v>
      </c>
      <c r="C873" s="30" t="s">
        <v>106</v>
      </c>
      <c r="D873" s="11" t="s">
        <v>467</v>
      </c>
      <c r="E873" s="7" t="s">
        <v>107</v>
      </c>
      <c r="F873" s="8" t="s">
        <v>460</v>
      </c>
      <c r="G873" s="41" t="s">
        <v>516</v>
      </c>
      <c r="H873" s="19"/>
      <c r="I873" s="19"/>
      <c r="J873" s="20"/>
      <c r="K873" s="20"/>
      <c r="L873" s="20"/>
      <c r="M873" s="20"/>
      <c r="N873" s="71" t="e">
        <f>#REF!*$H$3</f>
        <v>#REF!</v>
      </c>
      <c r="O873" s="24" t="e">
        <f t="shared" si="61"/>
        <v>#REF!</v>
      </c>
      <c r="P873" s="107" t="e">
        <f t="shared" si="62"/>
        <v>#REF!</v>
      </c>
      <c r="Q873" s="13" t="s">
        <v>285</v>
      </c>
    </row>
    <row r="874" spans="1:17" s="9" customFormat="1" ht="30" x14ac:dyDescent="0.25">
      <c r="A874" s="5">
        <v>155</v>
      </c>
      <c r="B874" s="6">
        <v>654321</v>
      </c>
      <c r="C874" s="30" t="s">
        <v>106</v>
      </c>
      <c r="D874" s="11" t="s">
        <v>463</v>
      </c>
      <c r="E874" s="7" t="s">
        <v>107</v>
      </c>
      <c r="F874" s="8" t="s">
        <v>374</v>
      </c>
      <c r="G874" s="41" t="s">
        <v>516</v>
      </c>
      <c r="H874" s="19"/>
      <c r="I874" s="19"/>
      <c r="J874" s="20"/>
      <c r="K874" s="20"/>
      <c r="L874" s="20"/>
      <c r="M874" s="20"/>
      <c r="N874" s="71">
        <v>4</v>
      </c>
      <c r="O874" s="24" t="e">
        <f>IF(#REF!&gt;=1,FORMULACION!N874*1,FORMULACION!N874*0)</f>
        <v>#REF!</v>
      </c>
      <c r="P874" s="107" t="e">
        <f t="shared" si="62"/>
        <v>#REF!</v>
      </c>
      <c r="Q874" s="13" t="s">
        <v>256</v>
      </c>
    </row>
    <row r="875" spans="1:17" s="9" customFormat="1" ht="30" x14ac:dyDescent="0.25">
      <c r="A875" s="5">
        <v>156</v>
      </c>
      <c r="B875" s="6">
        <v>654321</v>
      </c>
      <c r="C875" s="30" t="s">
        <v>106</v>
      </c>
      <c r="D875" s="11" t="s">
        <v>136</v>
      </c>
      <c r="E875" s="7" t="s">
        <v>107</v>
      </c>
      <c r="F875" s="8" t="s">
        <v>137</v>
      </c>
      <c r="G875" s="41" t="s">
        <v>516</v>
      </c>
      <c r="H875" s="28"/>
      <c r="I875" s="28"/>
      <c r="J875" s="26"/>
      <c r="K875" s="26"/>
      <c r="L875" s="26"/>
      <c r="M875" s="26"/>
      <c r="N875" s="71" t="e">
        <f>#REF!*$H$3</f>
        <v>#REF!</v>
      </c>
      <c r="O875" s="24" t="e">
        <f t="shared" ref="O875:O887" si="63">N875</f>
        <v>#REF!</v>
      </c>
      <c r="P875" s="107" t="e">
        <f t="shared" si="62"/>
        <v>#REF!</v>
      </c>
      <c r="Q875" s="13" t="s">
        <v>288</v>
      </c>
    </row>
    <row r="876" spans="1:17" s="9" customFormat="1" ht="30" x14ac:dyDescent="0.25">
      <c r="A876" s="5">
        <v>157</v>
      </c>
      <c r="B876" s="6">
        <v>654321</v>
      </c>
      <c r="C876" s="30" t="s">
        <v>106</v>
      </c>
      <c r="D876" s="11" t="s">
        <v>466</v>
      </c>
      <c r="E876" s="7" t="s">
        <v>107</v>
      </c>
      <c r="F876" s="8" t="s">
        <v>465</v>
      </c>
      <c r="G876" s="41" t="s">
        <v>516</v>
      </c>
      <c r="H876" s="19"/>
      <c r="I876" s="19"/>
      <c r="J876" s="20"/>
      <c r="K876" s="20"/>
      <c r="L876" s="20"/>
      <c r="M876" s="20"/>
      <c r="N876" s="71">
        <f>H722*0.05</f>
        <v>0</v>
      </c>
      <c r="O876" s="24">
        <f t="shared" si="63"/>
        <v>0</v>
      </c>
      <c r="P876" s="107">
        <f t="shared" si="62"/>
        <v>0</v>
      </c>
      <c r="Q876" s="13" t="s">
        <v>286</v>
      </c>
    </row>
    <row r="877" spans="1:17" s="9" customFormat="1" ht="30" x14ac:dyDescent="0.25">
      <c r="A877" s="5">
        <v>158</v>
      </c>
      <c r="B877" s="6">
        <v>654321</v>
      </c>
      <c r="C877" s="30" t="s">
        <v>106</v>
      </c>
      <c r="D877" s="11" t="s">
        <v>467</v>
      </c>
      <c r="E877" s="7" t="s">
        <v>107</v>
      </c>
      <c r="F877" s="8" t="s">
        <v>140</v>
      </c>
      <c r="G877" s="41" t="s">
        <v>516</v>
      </c>
      <c r="H877" s="19"/>
      <c r="I877" s="19"/>
      <c r="J877" s="20"/>
      <c r="K877" s="20"/>
      <c r="L877" s="20"/>
      <c r="M877" s="20"/>
      <c r="N877" s="71" t="e">
        <f>1*#REF!</f>
        <v>#REF!</v>
      </c>
      <c r="O877" s="24" t="e">
        <f t="shared" si="63"/>
        <v>#REF!</v>
      </c>
      <c r="P877" s="107" t="e">
        <f t="shared" si="62"/>
        <v>#REF!</v>
      </c>
      <c r="Q877" s="13" t="s">
        <v>287</v>
      </c>
    </row>
    <row r="878" spans="1:17" s="9" customFormat="1" ht="30" x14ac:dyDescent="0.25">
      <c r="A878" s="5">
        <v>159</v>
      </c>
      <c r="B878" s="6">
        <v>654321</v>
      </c>
      <c r="C878" s="30" t="s">
        <v>106</v>
      </c>
      <c r="D878" s="11" t="s">
        <v>136</v>
      </c>
      <c r="E878" s="7" t="s">
        <v>107</v>
      </c>
      <c r="F878" s="8" t="s">
        <v>138</v>
      </c>
      <c r="G878" s="41" t="s">
        <v>516</v>
      </c>
      <c r="H878" s="19"/>
      <c r="I878" s="19"/>
      <c r="J878" s="20"/>
      <c r="K878" s="20"/>
      <c r="L878" s="20"/>
      <c r="M878" s="20"/>
      <c r="N878" s="71" t="e">
        <f>#REF!*H722</f>
        <v>#REF!</v>
      </c>
      <c r="O878" s="24" t="e">
        <f t="shared" si="63"/>
        <v>#REF!</v>
      </c>
      <c r="P878" s="107" t="e">
        <f t="shared" si="62"/>
        <v>#REF!</v>
      </c>
      <c r="Q878" s="13" t="s">
        <v>289</v>
      </c>
    </row>
    <row r="879" spans="1:17" s="9" customFormat="1" ht="30" x14ac:dyDescent="0.25">
      <c r="A879" s="5">
        <v>160</v>
      </c>
      <c r="B879" s="6">
        <v>654321</v>
      </c>
      <c r="C879" s="30" t="s">
        <v>106</v>
      </c>
      <c r="D879" s="11" t="s">
        <v>466</v>
      </c>
      <c r="E879" s="7" t="s">
        <v>107</v>
      </c>
      <c r="F879" s="8" t="s">
        <v>139</v>
      </c>
      <c r="G879" s="41" t="s">
        <v>516</v>
      </c>
      <c r="H879" s="19"/>
      <c r="I879" s="19"/>
      <c r="J879" s="20"/>
      <c r="K879" s="20"/>
      <c r="L879" s="20"/>
      <c r="M879" s="20"/>
      <c r="N879" s="71" t="e">
        <f>3*#REF!</f>
        <v>#REF!</v>
      </c>
      <c r="O879" s="24" t="e">
        <f t="shared" si="63"/>
        <v>#REF!</v>
      </c>
      <c r="P879" s="107" t="e">
        <f t="shared" si="62"/>
        <v>#REF!</v>
      </c>
      <c r="Q879" s="13" t="s">
        <v>294</v>
      </c>
    </row>
    <row r="880" spans="1:17" s="9" customFormat="1" ht="30" x14ac:dyDescent="0.25">
      <c r="A880" s="5">
        <v>161</v>
      </c>
      <c r="B880" s="6">
        <v>654321</v>
      </c>
      <c r="C880" s="30" t="s">
        <v>106</v>
      </c>
      <c r="D880" s="11" t="s">
        <v>136</v>
      </c>
      <c r="E880" s="7" t="s">
        <v>107</v>
      </c>
      <c r="F880" s="8" t="s">
        <v>142</v>
      </c>
      <c r="G880" s="41" t="s">
        <v>516</v>
      </c>
      <c r="H880" s="19"/>
      <c r="I880" s="19"/>
      <c r="J880" s="20"/>
      <c r="K880" s="20"/>
      <c r="L880" s="20"/>
      <c r="M880" s="20"/>
      <c r="N880" s="71">
        <f>H722*0.7</f>
        <v>0</v>
      </c>
      <c r="O880" s="24">
        <f t="shared" si="63"/>
        <v>0</v>
      </c>
      <c r="P880" s="107">
        <f t="shared" si="62"/>
        <v>0</v>
      </c>
      <c r="Q880" s="13" t="s">
        <v>290</v>
      </c>
    </row>
    <row r="881" spans="1:17" s="9" customFormat="1" ht="30" x14ac:dyDescent="0.25">
      <c r="A881" s="5">
        <v>162</v>
      </c>
      <c r="B881" s="6">
        <v>654321</v>
      </c>
      <c r="C881" s="30" t="s">
        <v>106</v>
      </c>
      <c r="D881" s="11" t="s">
        <v>467</v>
      </c>
      <c r="E881" s="7" t="s">
        <v>107</v>
      </c>
      <c r="F881" s="8" t="s">
        <v>425</v>
      </c>
      <c r="G881" s="41" t="s">
        <v>516</v>
      </c>
      <c r="H881" s="19"/>
      <c r="I881" s="19"/>
      <c r="J881" s="20"/>
      <c r="K881" s="20"/>
      <c r="L881" s="20"/>
      <c r="M881" s="20"/>
      <c r="N881" s="71" t="e">
        <f>#REF!*H722</f>
        <v>#REF!</v>
      </c>
      <c r="O881" s="24" t="e">
        <f t="shared" si="63"/>
        <v>#REF!</v>
      </c>
      <c r="P881" s="107" t="e">
        <f t="shared" si="62"/>
        <v>#REF!</v>
      </c>
      <c r="Q881" s="13" t="s">
        <v>291</v>
      </c>
    </row>
    <row r="882" spans="1:17" s="9" customFormat="1" ht="30" x14ac:dyDescent="0.25">
      <c r="A882" s="5">
        <v>163</v>
      </c>
      <c r="B882" s="6">
        <v>654321</v>
      </c>
      <c r="C882" s="30" t="s">
        <v>106</v>
      </c>
      <c r="D882" s="11" t="s">
        <v>136</v>
      </c>
      <c r="E882" s="7" t="s">
        <v>107</v>
      </c>
      <c r="F882" s="8" t="s">
        <v>372</v>
      </c>
      <c r="G882" s="41" t="s">
        <v>516</v>
      </c>
      <c r="H882" s="28"/>
      <c r="I882" s="28"/>
      <c r="J882" s="26"/>
      <c r="K882" s="26"/>
      <c r="L882" s="26"/>
      <c r="M882" s="26"/>
      <c r="N882" s="71" t="e">
        <f>#REF!*H722</f>
        <v>#REF!</v>
      </c>
      <c r="O882" s="24" t="e">
        <f t="shared" si="63"/>
        <v>#REF!</v>
      </c>
      <c r="P882" s="107" t="e">
        <f t="shared" si="62"/>
        <v>#REF!</v>
      </c>
      <c r="Q882" s="13" t="s">
        <v>293</v>
      </c>
    </row>
    <row r="883" spans="1:17" s="9" customFormat="1" ht="30" x14ac:dyDescent="0.25">
      <c r="A883" s="5">
        <v>164</v>
      </c>
      <c r="B883" s="6">
        <v>654321</v>
      </c>
      <c r="C883" s="30" t="s">
        <v>106</v>
      </c>
      <c r="D883" s="11" t="s">
        <v>136</v>
      </c>
      <c r="E883" s="7" t="s">
        <v>107</v>
      </c>
      <c r="F883" s="8" t="s">
        <v>373</v>
      </c>
      <c r="G883" s="41" t="s">
        <v>516</v>
      </c>
      <c r="H883" s="28"/>
      <c r="I883" s="28"/>
      <c r="J883" s="26"/>
      <c r="K883" s="26"/>
      <c r="L883" s="26"/>
      <c r="M883" s="26"/>
      <c r="N883" s="71" t="e">
        <f>#REF!*H722</f>
        <v>#REF!</v>
      </c>
      <c r="O883" s="24" t="e">
        <f t="shared" si="63"/>
        <v>#REF!</v>
      </c>
      <c r="P883" s="107" t="e">
        <f t="shared" si="62"/>
        <v>#REF!</v>
      </c>
      <c r="Q883" s="13" t="s">
        <v>293</v>
      </c>
    </row>
    <row r="884" spans="1:17" s="9" customFormat="1" ht="30" x14ac:dyDescent="0.25">
      <c r="A884" s="5">
        <v>165</v>
      </c>
      <c r="B884" s="6">
        <v>654321</v>
      </c>
      <c r="C884" s="30" t="s">
        <v>106</v>
      </c>
      <c r="D884" s="11" t="s">
        <v>467</v>
      </c>
      <c r="E884" s="7" t="s">
        <v>107</v>
      </c>
      <c r="F884" s="8" t="s">
        <v>141</v>
      </c>
      <c r="G884" s="41" t="s">
        <v>516</v>
      </c>
      <c r="H884" s="19"/>
      <c r="I884" s="19"/>
      <c r="J884" s="20"/>
      <c r="K884" s="20"/>
      <c r="L884" s="20"/>
      <c r="M884" s="20"/>
      <c r="N884" s="71" t="e">
        <f>1*#REF!</f>
        <v>#REF!</v>
      </c>
      <c r="O884" s="24" t="e">
        <f t="shared" si="63"/>
        <v>#REF!</v>
      </c>
      <c r="P884" s="107" t="e">
        <f t="shared" si="62"/>
        <v>#REF!</v>
      </c>
      <c r="Q884" s="13" t="s">
        <v>287</v>
      </c>
    </row>
    <row r="885" spans="1:17" s="9" customFormat="1" ht="30" x14ac:dyDescent="0.25">
      <c r="A885" s="5">
        <v>166</v>
      </c>
      <c r="B885" s="6">
        <v>654321</v>
      </c>
      <c r="C885" s="30" t="s">
        <v>106</v>
      </c>
      <c r="D885" s="11" t="s">
        <v>472</v>
      </c>
      <c r="E885" s="7" t="s">
        <v>121</v>
      </c>
      <c r="F885" s="8" t="s">
        <v>427</v>
      </c>
      <c r="G885" s="41" t="s">
        <v>516</v>
      </c>
      <c r="H885" s="19"/>
      <c r="I885" s="19"/>
      <c r="J885" s="20"/>
      <c r="K885" s="20"/>
      <c r="L885" s="20"/>
      <c r="M885" s="20"/>
      <c r="N885" s="71" t="e">
        <f>#REF!*$H$3</f>
        <v>#REF!</v>
      </c>
      <c r="O885" s="24" t="e">
        <f t="shared" si="63"/>
        <v>#REF!</v>
      </c>
      <c r="P885" s="107" t="e">
        <f t="shared" si="62"/>
        <v>#REF!</v>
      </c>
      <c r="Q885" s="13" t="s">
        <v>304</v>
      </c>
    </row>
    <row r="886" spans="1:17" s="9" customFormat="1" ht="30" x14ac:dyDescent="0.25">
      <c r="A886" s="5">
        <v>167</v>
      </c>
      <c r="B886" s="6">
        <v>654321</v>
      </c>
      <c r="C886" s="30" t="s">
        <v>106</v>
      </c>
      <c r="D886" s="11" t="s">
        <v>136</v>
      </c>
      <c r="E886" s="7" t="s">
        <v>121</v>
      </c>
      <c r="F886" s="8" t="s">
        <v>144</v>
      </c>
      <c r="G886" s="41" t="s">
        <v>516</v>
      </c>
      <c r="H886" s="19"/>
      <c r="I886" s="19"/>
      <c r="J886" s="20"/>
      <c r="K886" s="20"/>
      <c r="L886" s="20"/>
      <c r="M886" s="20"/>
      <c r="N886" s="71" t="e">
        <f>#REF!*$H$3</f>
        <v>#REF!</v>
      </c>
      <c r="O886" s="24" t="e">
        <f t="shared" si="63"/>
        <v>#REF!</v>
      </c>
      <c r="P886" s="107" t="e">
        <f t="shared" si="62"/>
        <v>#REF!</v>
      </c>
      <c r="Q886" s="13" t="s">
        <v>304</v>
      </c>
    </row>
    <row r="887" spans="1:17" s="9" customFormat="1" ht="30" x14ac:dyDescent="0.25">
      <c r="A887" s="5">
        <v>168</v>
      </c>
      <c r="B887" s="6">
        <v>654321</v>
      </c>
      <c r="C887" s="30" t="s">
        <v>106</v>
      </c>
      <c r="D887" s="11" t="s">
        <v>476</v>
      </c>
      <c r="E887" s="7" t="s">
        <v>121</v>
      </c>
      <c r="F887" s="8" t="s">
        <v>145</v>
      </c>
      <c r="G887" s="41" t="s">
        <v>516</v>
      </c>
      <c r="H887" s="19"/>
      <c r="I887" s="19"/>
      <c r="J887" s="20"/>
      <c r="K887" s="20"/>
      <c r="L887" s="20"/>
      <c r="M887" s="20"/>
      <c r="N887" s="71" t="e">
        <f>#REF!*$H$3</f>
        <v>#REF!</v>
      </c>
      <c r="O887" s="24" t="e">
        <f t="shared" si="63"/>
        <v>#REF!</v>
      </c>
      <c r="P887" s="107" t="e">
        <f t="shared" si="62"/>
        <v>#REF!</v>
      </c>
      <c r="Q887" s="13" t="s">
        <v>304</v>
      </c>
    </row>
    <row r="888" spans="1:17" s="9" customFormat="1" ht="30" x14ac:dyDescent="0.25">
      <c r="A888" s="5">
        <v>169</v>
      </c>
      <c r="B888" s="6">
        <v>654321</v>
      </c>
      <c r="C888" s="30" t="s">
        <v>106</v>
      </c>
      <c r="D888" s="11" t="s">
        <v>477</v>
      </c>
      <c r="E888" s="7" t="s">
        <v>121</v>
      </c>
      <c r="F888" s="8" t="s">
        <v>148</v>
      </c>
      <c r="G888" s="41" t="s">
        <v>516</v>
      </c>
      <c r="H888" s="19"/>
      <c r="I888" s="19"/>
      <c r="J888" s="20"/>
      <c r="K888" s="20"/>
      <c r="L888" s="20"/>
      <c r="M888" s="20"/>
      <c r="N888" s="71">
        <v>1</v>
      </c>
      <c r="O888" s="24">
        <f>IF(H722&gt;=1,N888*1,N888*0)</f>
        <v>0</v>
      </c>
      <c r="P888" s="107">
        <f t="shared" si="62"/>
        <v>0</v>
      </c>
      <c r="Q888" s="13" t="s">
        <v>305</v>
      </c>
    </row>
    <row r="889" spans="1:17" s="9" customFormat="1" ht="30" x14ac:dyDescent="0.25">
      <c r="A889" s="5">
        <v>170</v>
      </c>
      <c r="B889" s="6">
        <v>654321</v>
      </c>
      <c r="C889" s="30" t="s">
        <v>106</v>
      </c>
      <c r="D889" s="11" t="s">
        <v>136</v>
      </c>
      <c r="E889" s="7" t="s">
        <v>121</v>
      </c>
      <c r="F889" s="8" t="s">
        <v>430</v>
      </c>
      <c r="G889" s="41" t="s">
        <v>516</v>
      </c>
      <c r="H889" s="19"/>
      <c r="I889" s="19"/>
      <c r="J889" s="20"/>
      <c r="K889" s="20"/>
      <c r="L889" s="20"/>
      <c r="M889" s="20"/>
      <c r="N889" s="71" t="e">
        <f>#REF!*$H$3</f>
        <v>#REF!</v>
      </c>
      <c r="O889" s="24" t="e">
        <f t="shared" ref="O889:O897" si="64">N889</f>
        <v>#REF!</v>
      </c>
      <c r="P889" s="107" t="e">
        <f t="shared" si="62"/>
        <v>#REF!</v>
      </c>
      <c r="Q889" s="13" t="s">
        <v>304</v>
      </c>
    </row>
    <row r="890" spans="1:17" s="9" customFormat="1" ht="30" x14ac:dyDescent="0.25">
      <c r="A890" s="5">
        <v>171</v>
      </c>
      <c r="B890" s="6">
        <v>654321</v>
      </c>
      <c r="C890" s="30" t="s">
        <v>106</v>
      </c>
      <c r="D890" s="11" t="s">
        <v>136</v>
      </c>
      <c r="E890" s="7" t="s">
        <v>121</v>
      </c>
      <c r="F890" s="8" t="s">
        <v>146</v>
      </c>
      <c r="G890" s="41" t="s">
        <v>516</v>
      </c>
      <c r="H890" s="19"/>
      <c r="I890" s="19"/>
      <c r="J890" s="20"/>
      <c r="K890" s="20"/>
      <c r="L890" s="20"/>
      <c r="M890" s="20"/>
      <c r="N890" s="71" t="e">
        <f>#REF!*$H$3</f>
        <v>#REF!</v>
      </c>
      <c r="O890" s="24" t="e">
        <f t="shared" si="64"/>
        <v>#REF!</v>
      </c>
      <c r="P890" s="107" t="e">
        <f t="shared" si="62"/>
        <v>#REF!</v>
      </c>
      <c r="Q890" s="13" t="s">
        <v>304</v>
      </c>
    </row>
    <row r="891" spans="1:17" s="9" customFormat="1" ht="30" x14ac:dyDescent="0.25">
      <c r="A891" s="5">
        <v>172</v>
      </c>
      <c r="B891" s="6">
        <v>654321</v>
      </c>
      <c r="C891" s="30" t="s">
        <v>106</v>
      </c>
      <c r="D891" s="11" t="s">
        <v>136</v>
      </c>
      <c r="E891" s="7" t="s">
        <v>121</v>
      </c>
      <c r="F891" s="8" t="s">
        <v>147</v>
      </c>
      <c r="G891" s="41" t="s">
        <v>516</v>
      </c>
      <c r="H891" s="19"/>
      <c r="I891" s="19"/>
      <c r="J891" s="20"/>
      <c r="K891" s="20"/>
      <c r="L891" s="20"/>
      <c r="M891" s="20"/>
      <c r="N891" s="71" t="e">
        <f>#REF!*$H$3</f>
        <v>#REF!</v>
      </c>
      <c r="O891" s="24" t="e">
        <f t="shared" si="64"/>
        <v>#REF!</v>
      </c>
      <c r="P891" s="107" t="e">
        <f t="shared" si="62"/>
        <v>#REF!</v>
      </c>
      <c r="Q891" s="13" t="s">
        <v>304</v>
      </c>
    </row>
    <row r="892" spans="1:17" s="9" customFormat="1" ht="30" x14ac:dyDescent="0.25">
      <c r="A892" s="5">
        <v>173</v>
      </c>
      <c r="B892" s="6">
        <v>654321</v>
      </c>
      <c r="C892" s="30" t="s">
        <v>106</v>
      </c>
      <c r="D892" s="11" t="s">
        <v>476</v>
      </c>
      <c r="E892" s="7" t="s">
        <v>126</v>
      </c>
      <c r="F892" s="8" t="s">
        <v>149</v>
      </c>
      <c r="G892" s="41" t="s">
        <v>516</v>
      </c>
      <c r="H892" s="19"/>
      <c r="I892" s="19"/>
      <c r="J892" s="20"/>
      <c r="K892" s="20"/>
      <c r="L892" s="20"/>
      <c r="M892" s="20"/>
      <c r="N892" s="71">
        <f>H722*0.1</f>
        <v>0</v>
      </c>
      <c r="O892" s="24">
        <f t="shared" si="64"/>
        <v>0</v>
      </c>
      <c r="P892" s="107">
        <f t="shared" si="62"/>
        <v>0</v>
      </c>
      <c r="Q892" s="13" t="s">
        <v>312</v>
      </c>
    </row>
    <row r="893" spans="1:17" s="9" customFormat="1" ht="30" x14ac:dyDescent="0.25">
      <c r="A893" s="5">
        <v>174</v>
      </c>
      <c r="B893" s="6">
        <v>654321</v>
      </c>
      <c r="C893" s="30" t="s">
        <v>106</v>
      </c>
      <c r="D893" s="11" t="s">
        <v>466</v>
      </c>
      <c r="E893" s="7" t="s">
        <v>126</v>
      </c>
      <c r="F893" s="8" t="s">
        <v>150</v>
      </c>
      <c r="G893" s="41" t="s">
        <v>516</v>
      </c>
      <c r="H893" s="19"/>
      <c r="I893" s="19"/>
      <c r="J893" s="20"/>
      <c r="K893" s="20"/>
      <c r="L893" s="20"/>
      <c r="M893" s="20"/>
      <c r="N893" s="71">
        <f>H722*0.1</f>
        <v>0</v>
      </c>
      <c r="O893" s="24">
        <f t="shared" si="64"/>
        <v>0</v>
      </c>
      <c r="P893" s="107">
        <f t="shared" si="62"/>
        <v>0</v>
      </c>
      <c r="Q893" s="13" t="s">
        <v>312</v>
      </c>
    </row>
    <row r="894" spans="1:17" s="9" customFormat="1" ht="30" x14ac:dyDescent="0.25">
      <c r="A894" s="5">
        <v>175</v>
      </c>
      <c r="B894" s="6">
        <v>654321</v>
      </c>
      <c r="C894" s="30" t="s">
        <v>106</v>
      </c>
      <c r="D894" s="11" t="s">
        <v>469</v>
      </c>
      <c r="E894" s="7" t="s">
        <v>107</v>
      </c>
      <c r="F894" s="8" t="s">
        <v>152</v>
      </c>
      <c r="G894" s="41" t="s">
        <v>516</v>
      </c>
      <c r="H894" s="19"/>
      <c r="I894" s="19"/>
      <c r="J894" s="20"/>
      <c r="K894" s="20"/>
      <c r="L894" s="20"/>
      <c r="M894" s="20"/>
      <c r="N894" s="71" t="e">
        <f>#REF!*I722</f>
        <v>#REF!</v>
      </c>
      <c r="O894" s="24" t="e">
        <f t="shared" si="64"/>
        <v>#REF!</v>
      </c>
      <c r="P894" s="107" t="e">
        <f t="shared" si="62"/>
        <v>#REF!</v>
      </c>
      <c r="Q894" s="13" t="s">
        <v>295</v>
      </c>
    </row>
    <row r="895" spans="1:17" s="9" customFormat="1" ht="30" x14ac:dyDescent="0.25">
      <c r="A895" s="5">
        <v>176</v>
      </c>
      <c r="B895" s="6">
        <v>654321</v>
      </c>
      <c r="C895" s="30" t="s">
        <v>106</v>
      </c>
      <c r="D895" s="11" t="s">
        <v>470</v>
      </c>
      <c r="E895" s="7" t="s">
        <v>107</v>
      </c>
      <c r="F895" s="8" t="s">
        <v>153</v>
      </c>
      <c r="G895" s="41" t="s">
        <v>516</v>
      </c>
      <c r="H895" s="19"/>
      <c r="I895" s="19"/>
      <c r="J895" s="20"/>
      <c r="K895" s="20"/>
      <c r="L895" s="20"/>
      <c r="M895" s="20"/>
      <c r="N895" s="71" t="e">
        <f>#REF!*I722</f>
        <v>#REF!</v>
      </c>
      <c r="O895" s="24" t="e">
        <f t="shared" si="64"/>
        <v>#REF!</v>
      </c>
      <c r="P895" s="107" t="e">
        <f t="shared" si="62"/>
        <v>#REF!</v>
      </c>
      <c r="Q895" s="13" t="s">
        <v>295</v>
      </c>
    </row>
    <row r="896" spans="1:17" s="9" customFormat="1" ht="30" x14ac:dyDescent="0.25">
      <c r="A896" s="5">
        <v>177</v>
      </c>
      <c r="B896" s="6">
        <v>654321</v>
      </c>
      <c r="C896" s="30" t="s">
        <v>106</v>
      </c>
      <c r="D896" s="11" t="s">
        <v>469</v>
      </c>
      <c r="E896" s="7" t="s">
        <v>107</v>
      </c>
      <c r="F896" s="8" t="s">
        <v>151</v>
      </c>
      <c r="G896" s="41" t="s">
        <v>516</v>
      </c>
      <c r="H896" s="19"/>
      <c r="I896" s="19"/>
      <c r="J896" s="20"/>
      <c r="K896" s="20"/>
      <c r="L896" s="20"/>
      <c r="M896" s="20"/>
      <c r="N896" s="71" t="e">
        <f>#REF!*I722</f>
        <v>#REF!</v>
      </c>
      <c r="O896" s="24" t="e">
        <f t="shared" si="64"/>
        <v>#REF!</v>
      </c>
      <c r="P896" s="107" t="e">
        <f t="shared" si="62"/>
        <v>#REF!</v>
      </c>
      <c r="Q896" s="13" t="s">
        <v>297</v>
      </c>
    </row>
    <row r="897" spans="1:17" s="9" customFormat="1" ht="30" x14ac:dyDescent="0.25">
      <c r="A897" s="5">
        <v>178</v>
      </c>
      <c r="B897" s="6">
        <v>654321</v>
      </c>
      <c r="C897" s="30" t="s">
        <v>106</v>
      </c>
      <c r="D897" s="11" t="s">
        <v>469</v>
      </c>
      <c r="E897" s="7" t="s">
        <v>121</v>
      </c>
      <c r="F897" s="8" t="s">
        <v>143</v>
      </c>
      <c r="G897" s="41" t="s">
        <v>516</v>
      </c>
      <c r="H897" s="19"/>
      <c r="I897" s="19"/>
      <c r="J897" s="20"/>
      <c r="K897" s="20"/>
      <c r="L897" s="20"/>
      <c r="M897" s="20"/>
      <c r="N897" s="71" t="e">
        <f>#REF!*$I$3</f>
        <v>#REF!</v>
      </c>
      <c r="O897" s="24" t="e">
        <f t="shared" si="64"/>
        <v>#REF!</v>
      </c>
      <c r="P897" s="107" t="e">
        <f t="shared" si="62"/>
        <v>#REF!</v>
      </c>
      <c r="Q897" s="13" t="s">
        <v>306</v>
      </c>
    </row>
    <row r="898" spans="1:17" s="9" customFormat="1" ht="30" x14ac:dyDescent="0.25">
      <c r="A898" s="5">
        <v>179</v>
      </c>
      <c r="B898" s="6">
        <v>654321</v>
      </c>
      <c r="C898" s="30" t="s">
        <v>106</v>
      </c>
      <c r="D898" s="11" t="s">
        <v>469</v>
      </c>
      <c r="E898" s="7" t="s">
        <v>121</v>
      </c>
      <c r="F898" s="8" t="s">
        <v>154</v>
      </c>
      <c r="G898" s="41" t="s">
        <v>516</v>
      </c>
      <c r="H898" s="19"/>
      <c r="I898" s="19"/>
      <c r="J898" s="20"/>
      <c r="K898" s="20"/>
      <c r="L898" s="20"/>
      <c r="M898" s="20"/>
      <c r="N898" s="71">
        <v>1</v>
      </c>
      <c r="O898" s="24">
        <f>IF(I722&gt;=1,N898*1,N898*0)</f>
        <v>0</v>
      </c>
      <c r="P898" s="107">
        <f t="shared" si="62"/>
        <v>0</v>
      </c>
      <c r="Q898" s="13" t="s">
        <v>307</v>
      </c>
    </row>
    <row r="899" spans="1:17" s="9" customFormat="1" ht="30" x14ac:dyDescent="0.25">
      <c r="A899" s="5">
        <v>180</v>
      </c>
      <c r="B899" s="6">
        <v>654321</v>
      </c>
      <c r="C899" s="30" t="s">
        <v>106</v>
      </c>
      <c r="D899" s="11" t="s">
        <v>461</v>
      </c>
      <c r="E899" s="7" t="s">
        <v>155</v>
      </c>
      <c r="F899" s="8" t="s">
        <v>481</v>
      </c>
      <c r="G899" s="41" t="s">
        <v>516</v>
      </c>
      <c r="H899" s="19"/>
      <c r="I899" s="19"/>
      <c r="J899" s="20"/>
      <c r="K899" s="20"/>
      <c r="L899" s="20"/>
      <c r="M899" s="20"/>
      <c r="N899" s="71">
        <v>1</v>
      </c>
      <c r="O899" s="24" t="e">
        <f>N899*#REF!</f>
        <v>#REF!</v>
      </c>
      <c r="P899" s="107" t="e">
        <f t="shared" si="62"/>
        <v>#REF!</v>
      </c>
      <c r="Q899" s="13" t="s">
        <v>321</v>
      </c>
    </row>
    <row r="900" spans="1:17" s="9" customFormat="1" ht="30" x14ac:dyDescent="0.25">
      <c r="A900" s="5">
        <v>181</v>
      </c>
      <c r="B900" s="6">
        <v>654321</v>
      </c>
      <c r="C900" s="30" t="s">
        <v>106</v>
      </c>
      <c r="D900" s="11" t="s">
        <v>482</v>
      </c>
      <c r="E900" s="7" t="s">
        <v>155</v>
      </c>
      <c r="F900" s="8" t="s">
        <v>156</v>
      </c>
      <c r="G900" s="41" t="s">
        <v>516</v>
      </c>
      <c r="H900" s="19"/>
      <c r="I900" s="19"/>
      <c r="J900" s="20"/>
      <c r="K900" s="20"/>
      <c r="L900" s="20"/>
      <c r="M900" s="20"/>
      <c r="N900" s="71" t="e">
        <f>#REF!*I722</f>
        <v>#REF!</v>
      </c>
      <c r="O900" s="24" t="e">
        <f t="shared" ref="O900:O904" si="65">N900</f>
        <v>#REF!</v>
      </c>
      <c r="P900" s="107" t="e">
        <f t="shared" si="62"/>
        <v>#REF!</v>
      </c>
      <c r="Q900" s="13" t="s">
        <v>322</v>
      </c>
    </row>
    <row r="901" spans="1:17" s="9" customFormat="1" ht="30" x14ac:dyDescent="0.25">
      <c r="A901" s="5">
        <v>182</v>
      </c>
      <c r="B901" s="6">
        <v>654321</v>
      </c>
      <c r="C901" s="30" t="s">
        <v>106</v>
      </c>
      <c r="D901" s="11" t="s">
        <v>482</v>
      </c>
      <c r="E901" s="7" t="s">
        <v>155</v>
      </c>
      <c r="F901" s="8" t="s">
        <v>375</v>
      </c>
      <c r="G901" s="41" t="s">
        <v>516</v>
      </c>
      <c r="H901" s="19"/>
      <c r="I901" s="19"/>
      <c r="J901" s="20"/>
      <c r="K901" s="20"/>
      <c r="L901" s="20"/>
      <c r="M901" s="20"/>
      <c r="N901" s="71" t="e">
        <f>#REF!*I722</f>
        <v>#REF!</v>
      </c>
      <c r="O901" s="24" t="e">
        <f t="shared" si="65"/>
        <v>#REF!</v>
      </c>
      <c r="P901" s="107" t="e">
        <f t="shared" si="62"/>
        <v>#REF!</v>
      </c>
      <c r="Q901" s="13" t="s">
        <v>320</v>
      </c>
    </row>
    <row r="902" spans="1:17" s="9" customFormat="1" ht="30" x14ac:dyDescent="0.25">
      <c r="A902" s="5">
        <v>183</v>
      </c>
      <c r="B902" s="6">
        <v>654321</v>
      </c>
      <c r="C902" s="30" t="s">
        <v>106</v>
      </c>
      <c r="D902" s="11" t="s">
        <v>461</v>
      </c>
      <c r="E902" s="7" t="s">
        <v>107</v>
      </c>
      <c r="F902" s="8" t="s">
        <v>459</v>
      </c>
      <c r="G902" s="41" t="s">
        <v>516</v>
      </c>
      <c r="H902" s="19"/>
      <c r="I902" s="19"/>
      <c r="J902" s="20"/>
      <c r="K902" s="20"/>
      <c r="L902" s="20"/>
      <c r="M902" s="20"/>
      <c r="N902" s="71" t="e">
        <f>#REF!*J722</f>
        <v>#REF!</v>
      </c>
      <c r="O902" s="24" t="e">
        <f t="shared" si="65"/>
        <v>#REF!</v>
      </c>
      <c r="P902" s="107" t="e">
        <f t="shared" si="62"/>
        <v>#REF!</v>
      </c>
      <c r="Q902" s="13" t="s">
        <v>298</v>
      </c>
    </row>
    <row r="903" spans="1:17" s="9" customFormat="1" ht="30" x14ac:dyDescent="0.25">
      <c r="A903" s="5">
        <v>184</v>
      </c>
      <c r="B903" s="6">
        <v>654321</v>
      </c>
      <c r="C903" s="30" t="s">
        <v>106</v>
      </c>
      <c r="D903" s="11" t="s">
        <v>461</v>
      </c>
      <c r="E903" s="7" t="s">
        <v>107</v>
      </c>
      <c r="F903" s="35" t="s">
        <v>417</v>
      </c>
      <c r="G903" s="41" t="s">
        <v>516</v>
      </c>
      <c r="H903" s="19"/>
      <c r="I903" s="19"/>
      <c r="J903" s="20"/>
      <c r="K903" s="20"/>
      <c r="L903" s="20"/>
      <c r="M903" s="20"/>
      <c r="N903" s="71" t="e">
        <f>#REF!*J722</f>
        <v>#REF!</v>
      </c>
      <c r="O903" s="24" t="e">
        <f t="shared" si="65"/>
        <v>#REF!</v>
      </c>
      <c r="P903" s="107" t="e">
        <f t="shared" ref="P903:P910" si="66">ROUND(O903,0)</f>
        <v>#REF!</v>
      </c>
      <c r="Q903" s="13" t="s">
        <v>296</v>
      </c>
    </row>
    <row r="904" spans="1:17" s="9" customFormat="1" ht="30" x14ac:dyDescent="0.25">
      <c r="A904" s="5">
        <v>185</v>
      </c>
      <c r="B904" s="6">
        <v>654321</v>
      </c>
      <c r="C904" s="30" t="s">
        <v>106</v>
      </c>
      <c r="D904" s="11" t="s">
        <v>461</v>
      </c>
      <c r="E904" s="7" t="s">
        <v>107</v>
      </c>
      <c r="F904" s="8" t="s">
        <v>376</v>
      </c>
      <c r="G904" s="41" t="s">
        <v>516</v>
      </c>
      <c r="H904" s="19"/>
      <c r="I904" s="19"/>
      <c r="J904" s="20"/>
      <c r="K904" s="20"/>
      <c r="L904" s="20"/>
      <c r="M904" s="20"/>
      <c r="N904" s="71" t="e">
        <f>4*#REF!</f>
        <v>#REF!</v>
      </c>
      <c r="O904" s="24" t="e">
        <f t="shared" si="65"/>
        <v>#REF!</v>
      </c>
      <c r="P904" s="107" t="e">
        <f t="shared" si="66"/>
        <v>#REF!</v>
      </c>
      <c r="Q904" s="13" t="s">
        <v>299</v>
      </c>
    </row>
    <row r="905" spans="1:17" s="9" customFormat="1" ht="30" x14ac:dyDescent="0.25">
      <c r="A905" s="5">
        <v>186</v>
      </c>
      <c r="B905" s="6">
        <v>654321</v>
      </c>
      <c r="C905" s="30" t="s">
        <v>106</v>
      </c>
      <c r="D905" s="11" t="s">
        <v>461</v>
      </c>
      <c r="E905" s="7" t="s">
        <v>107</v>
      </c>
      <c r="F905" s="8" t="s">
        <v>161</v>
      </c>
      <c r="G905" s="41" t="s">
        <v>516</v>
      </c>
      <c r="H905" s="19"/>
      <c r="I905" s="19"/>
      <c r="J905" s="20"/>
      <c r="K905" s="20"/>
      <c r="L905" s="20"/>
      <c r="M905" s="20"/>
      <c r="N905" s="71">
        <v>1</v>
      </c>
      <c r="O905" s="24" t="e">
        <f>IF(#REF!&gt;=1,FORMULACION!N905*1,FORMULACION!N905*0)</f>
        <v>#REF!</v>
      </c>
      <c r="P905" s="107" t="e">
        <f t="shared" si="66"/>
        <v>#REF!</v>
      </c>
      <c r="Q905" s="13" t="s">
        <v>300</v>
      </c>
    </row>
    <row r="906" spans="1:17" s="9" customFormat="1" ht="30" x14ac:dyDescent="0.25">
      <c r="A906" s="5">
        <v>187</v>
      </c>
      <c r="B906" s="6">
        <v>654321</v>
      </c>
      <c r="C906" s="30" t="s">
        <v>106</v>
      </c>
      <c r="D906" s="11" t="s">
        <v>461</v>
      </c>
      <c r="E906" s="7" t="s">
        <v>107</v>
      </c>
      <c r="F906" s="8" t="s">
        <v>160</v>
      </c>
      <c r="G906" s="41" t="s">
        <v>516</v>
      </c>
      <c r="H906" s="19"/>
      <c r="I906" s="19"/>
      <c r="J906" s="20"/>
      <c r="K906" s="20"/>
      <c r="L906" s="20"/>
      <c r="M906" s="20"/>
      <c r="N906" s="71">
        <v>1</v>
      </c>
      <c r="O906" s="24" t="e">
        <f>IF(#REF!&gt;=1,FORMULACION!N906*1,FORMULACION!N906*0)</f>
        <v>#REF!</v>
      </c>
      <c r="P906" s="107" t="e">
        <f t="shared" si="66"/>
        <v>#REF!</v>
      </c>
      <c r="Q906" s="13" t="s">
        <v>300</v>
      </c>
    </row>
    <row r="907" spans="1:17" s="9" customFormat="1" ht="30" x14ac:dyDescent="0.25">
      <c r="A907" s="5">
        <v>188</v>
      </c>
      <c r="B907" s="6">
        <v>654321</v>
      </c>
      <c r="C907" s="30" t="s">
        <v>106</v>
      </c>
      <c r="D907" s="11" t="s">
        <v>461</v>
      </c>
      <c r="E907" s="7" t="s">
        <v>107</v>
      </c>
      <c r="F907" s="8" t="s">
        <v>422</v>
      </c>
      <c r="G907" s="41" t="s">
        <v>516</v>
      </c>
      <c r="H907" s="19"/>
      <c r="I907" s="19"/>
      <c r="J907" s="20"/>
      <c r="K907" s="20"/>
      <c r="L907" s="20"/>
      <c r="M907" s="20"/>
      <c r="N907" s="71">
        <v>1</v>
      </c>
      <c r="O907" s="24" t="e">
        <f>IF(#REF!&gt;=1,FORMULACION!N907*1,FORMULACION!N907*0)</f>
        <v>#REF!</v>
      </c>
      <c r="P907" s="107" t="e">
        <f t="shared" si="66"/>
        <v>#REF!</v>
      </c>
      <c r="Q907" s="13" t="s">
        <v>301</v>
      </c>
    </row>
    <row r="908" spans="1:17" s="9" customFormat="1" ht="30" x14ac:dyDescent="0.25">
      <c r="A908" s="5">
        <v>189</v>
      </c>
      <c r="B908" s="6">
        <v>654321</v>
      </c>
      <c r="C908" s="30" t="s">
        <v>106</v>
      </c>
      <c r="D908" s="11" t="s">
        <v>469</v>
      </c>
      <c r="E908" s="7" t="s">
        <v>107</v>
      </c>
      <c r="F908" s="8" t="s">
        <v>158</v>
      </c>
      <c r="G908" s="41" t="s">
        <v>516</v>
      </c>
      <c r="H908" s="19"/>
      <c r="I908" s="19"/>
      <c r="J908" s="20"/>
      <c r="K908" s="20"/>
      <c r="L908" s="20"/>
      <c r="M908" s="20"/>
      <c r="N908" s="71" t="e">
        <f>#REF!*$J$3</f>
        <v>#REF!</v>
      </c>
      <c r="O908" s="24" t="e">
        <f t="shared" ref="O908:O910" si="67">N908</f>
        <v>#REF!</v>
      </c>
      <c r="P908" s="107" t="e">
        <f t="shared" si="66"/>
        <v>#REF!</v>
      </c>
      <c r="Q908" s="13" t="s">
        <v>296</v>
      </c>
    </row>
    <row r="909" spans="1:17" s="9" customFormat="1" ht="30" x14ac:dyDescent="0.25">
      <c r="A909" s="5">
        <v>190</v>
      </c>
      <c r="B909" s="6">
        <v>654321</v>
      </c>
      <c r="C909" s="30" t="s">
        <v>106</v>
      </c>
      <c r="D909" s="11" t="s">
        <v>468</v>
      </c>
      <c r="E909" s="7" t="s">
        <v>107</v>
      </c>
      <c r="F909" s="8" t="s">
        <v>423</v>
      </c>
      <c r="G909" s="41" t="s">
        <v>516</v>
      </c>
      <c r="H909" s="19"/>
      <c r="I909" s="19"/>
      <c r="J909" s="20"/>
      <c r="K909" s="20"/>
      <c r="L909" s="20"/>
      <c r="M909" s="20"/>
      <c r="N909" s="71" t="e">
        <f>#REF!*J722</f>
        <v>#REF!</v>
      </c>
      <c r="O909" s="24" t="e">
        <f t="shared" si="67"/>
        <v>#REF!</v>
      </c>
      <c r="P909" s="107" t="e">
        <f t="shared" si="66"/>
        <v>#REF!</v>
      </c>
      <c r="Q909" s="13" t="s">
        <v>292</v>
      </c>
    </row>
    <row r="910" spans="1:17" s="9" customFormat="1" ht="30" x14ac:dyDescent="0.25">
      <c r="A910" s="5">
        <v>191</v>
      </c>
      <c r="B910" s="6">
        <v>654321</v>
      </c>
      <c r="C910" s="30" t="s">
        <v>106</v>
      </c>
      <c r="D910" s="11" t="s">
        <v>468</v>
      </c>
      <c r="E910" s="7" t="s">
        <v>107</v>
      </c>
      <c r="F910" s="8" t="s">
        <v>426</v>
      </c>
      <c r="G910" s="41" t="s">
        <v>516</v>
      </c>
      <c r="H910" s="19"/>
      <c r="I910" s="19"/>
      <c r="J910" s="20"/>
      <c r="K910" s="20"/>
      <c r="L910" s="20"/>
      <c r="M910" s="20"/>
      <c r="N910" s="71" t="e">
        <f>#REF!*J722</f>
        <v>#REF!</v>
      </c>
      <c r="O910" s="24" t="e">
        <f t="shared" si="67"/>
        <v>#REF!</v>
      </c>
      <c r="P910" s="107" t="e">
        <f t="shared" si="66"/>
        <v>#REF!</v>
      </c>
      <c r="Q910" s="13" t="s">
        <v>292</v>
      </c>
    </row>
    <row r="911" spans="1:17" s="9" customFormat="1" ht="30" x14ac:dyDescent="0.25">
      <c r="A911" s="5">
        <v>192</v>
      </c>
      <c r="B911" s="6">
        <v>654321</v>
      </c>
      <c r="C911" s="30" t="s">
        <v>106</v>
      </c>
      <c r="D911" s="11" t="s">
        <v>468</v>
      </c>
      <c r="E911" s="7" t="s">
        <v>107</v>
      </c>
      <c r="F911" s="34" t="s">
        <v>118</v>
      </c>
      <c r="G911" s="41" t="s">
        <v>516</v>
      </c>
      <c r="H911" s="19"/>
      <c r="I911" s="19"/>
      <c r="J911" s="20"/>
      <c r="K911" s="20"/>
      <c r="L911" s="20"/>
      <c r="M911" s="20"/>
      <c r="N911" s="71"/>
      <c r="O911" s="24"/>
      <c r="P911" s="107"/>
      <c r="Q911" s="13"/>
    </row>
    <row r="912" spans="1:17" s="9" customFormat="1" ht="30" x14ac:dyDescent="0.25">
      <c r="A912" s="5">
        <v>193</v>
      </c>
      <c r="B912" s="6">
        <v>654321</v>
      </c>
      <c r="C912" s="30" t="s">
        <v>106</v>
      </c>
      <c r="D912" s="11" t="s">
        <v>461</v>
      </c>
      <c r="E912" s="7" t="s">
        <v>107</v>
      </c>
      <c r="F912" s="8" t="s">
        <v>159</v>
      </c>
      <c r="G912" s="41" t="s">
        <v>516</v>
      </c>
      <c r="H912" s="19"/>
      <c r="I912" s="19"/>
      <c r="J912" s="20"/>
      <c r="K912" s="20"/>
      <c r="L912" s="20"/>
      <c r="M912" s="20"/>
      <c r="N912" s="71">
        <v>3</v>
      </c>
      <c r="O912" s="24" t="e">
        <f>N912*#REF!</f>
        <v>#REF!</v>
      </c>
      <c r="P912" s="107" t="e">
        <f t="shared" ref="P912:P952" si="68">ROUND(O912,0)</f>
        <v>#REF!</v>
      </c>
      <c r="Q912" s="13" t="s">
        <v>302</v>
      </c>
    </row>
    <row r="913" spans="1:17" s="9" customFormat="1" ht="30" x14ac:dyDescent="0.25">
      <c r="A913" s="5">
        <v>194</v>
      </c>
      <c r="B913" s="6">
        <v>654321</v>
      </c>
      <c r="C913" s="30" t="s">
        <v>106</v>
      </c>
      <c r="D913" s="11" t="s">
        <v>461</v>
      </c>
      <c r="E913" s="7" t="s">
        <v>121</v>
      </c>
      <c r="F913" s="8" t="s">
        <v>164</v>
      </c>
      <c r="G913" s="41" t="s">
        <v>516</v>
      </c>
      <c r="H913" s="19"/>
      <c r="I913" s="19"/>
      <c r="J913" s="20"/>
      <c r="K913" s="20"/>
      <c r="L913" s="20"/>
      <c r="M913" s="20"/>
      <c r="N913" s="71" t="e">
        <f>#REF!*$J$3</f>
        <v>#REF!</v>
      </c>
      <c r="O913" s="24" t="e">
        <f>N913</f>
        <v>#REF!</v>
      </c>
      <c r="P913" s="107" t="e">
        <f t="shared" si="68"/>
        <v>#REF!</v>
      </c>
      <c r="Q913" s="13" t="s">
        <v>308</v>
      </c>
    </row>
    <row r="914" spans="1:17" s="9" customFormat="1" ht="30" x14ac:dyDescent="0.25">
      <c r="A914" s="5">
        <v>195</v>
      </c>
      <c r="B914" s="6">
        <v>654321</v>
      </c>
      <c r="C914" s="30" t="s">
        <v>106</v>
      </c>
      <c r="D914" s="11" t="s">
        <v>461</v>
      </c>
      <c r="E914" s="7" t="s">
        <v>121</v>
      </c>
      <c r="F914" s="8" t="s">
        <v>165</v>
      </c>
      <c r="G914" s="41" t="s">
        <v>516</v>
      </c>
      <c r="H914" s="19"/>
      <c r="I914" s="19"/>
      <c r="J914" s="20"/>
      <c r="K914" s="20"/>
      <c r="L914" s="20"/>
      <c r="M914" s="20"/>
      <c r="N914" s="71" t="e">
        <f>#REF!*$J$3</f>
        <v>#REF!</v>
      </c>
      <c r="O914" s="24" t="e">
        <f>N914</f>
        <v>#REF!</v>
      </c>
      <c r="P914" s="107" t="e">
        <f t="shared" si="68"/>
        <v>#REF!</v>
      </c>
      <c r="Q914" s="13" t="s">
        <v>308</v>
      </c>
    </row>
    <row r="915" spans="1:17" s="9" customFormat="1" ht="30" x14ac:dyDescent="0.25">
      <c r="A915" s="5">
        <v>196</v>
      </c>
      <c r="B915" s="6">
        <v>654321</v>
      </c>
      <c r="C915" s="30" t="s">
        <v>106</v>
      </c>
      <c r="D915" s="11" t="s">
        <v>461</v>
      </c>
      <c r="E915" s="7" t="s">
        <v>121</v>
      </c>
      <c r="F915" s="8" t="s">
        <v>166</v>
      </c>
      <c r="G915" s="41" t="s">
        <v>516</v>
      </c>
      <c r="H915" s="19"/>
      <c r="I915" s="19"/>
      <c r="J915" s="20"/>
      <c r="K915" s="20"/>
      <c r="L915" s="20"/>
      <c r="M915" s="20"/>
      <c r="N915" s="71">
        <v>3</v>
      </c>
      <c r="O915" s="24" t="e">
        <f>N915*#REF!</f>
        <v>#REF!</v>
      </c>
      <c r="P915" s="107" t="e">
        <f t="shared" si="68"/>
        <v>#REF!</v>
      </c>
      <c r="Q915" s="13" t="s">
        <v>309</v>
      </c>
    </row>
    <row r="916" spans="1:17" s="9" customFormat="1" ht="30" x14ac:dyDescent="0.25">
      <c r="A916" s="5">
        <v>197</v>
      </c>
      <c r="B916" s="6">
        <v>654321</v>
      </c>
      <c r="C916" s="30" t="s">
        <v>106</v>
      </c>
      <c r="D916" s="11" t="s">
        <v>461</v>
      </c>
      <c r="E916" s="7" t="s">
        <v>121</v>
      </c>
      <c r="F916" s="8" t="s">
        <v>167</v>
      </c>
      <c r="G916" s="41" t="s">
        <v>516</v>
      </c>
      <c r="H916" s="19"/>
      <c r="I916" s="19"/>
      <c r="J916" s="20"/>
      <c r="K916" s="20"/>
      <c r="L916" s="20"/>
      <c r="M916" s="20"/>
      <c r="N916" s="71" t="e">
        <f>#REF!*$J$3</f>
        <v>#REF!</v>
      </c>
      <c r="O916" s="24" t="e">
        <f t="shared" ref="O916:O921" si="69">N916</f>
        <v>#REF!</v>
      </c>
      <c r="P916" s="107" t="e">
        <f t="shared" si="68"/>
        <v>#REF!</v>
      </c>
      <c r="Q916" s="13" t="s">
        <v>308</v>
      </c>
    </row>
    <row r="917" spans="1:17" s="9" customFormat="1" ht="30" x14ac:dyDescent="0.25">
      <c r="A917" s="5">
        <v>198</v>
      </c>
      <c r="B917" s="6">
        <v>654321</v>
      </c>
      <c r="C917" s="30" t="s">
        <v>106</v>
      </c>
      <c r="D917" s="11" t="s">
        <v>469</v>
      </c>
      <c r="E917" s="7" t="s">
        <v>155</v>
      </c>
      <c r="F917" s="8" t="s">
        <v>168</v>
      </c>
      <c r="G917" s="41" t="s">
        <v>516</v>
      </c>
      <c r="H917" s="19"/>
      <c r="I917" s="19"/>
      <c r="J917" s="20"/>
      <c r="K917" s="20"/>
      <c r="L917" s="20"/>
      <c r="M917" s="20"/>
      <c r="N917" s="71" t="e">
        <f>#REF!*$J$3</f>
        <v>#REF!</v>
      </c>
      <c r="O917" s="24" t="e">
        <f t="shared" si="69"/>
        <v>#REF!</v>
      </c>
      <c r="P917" s="107" t="e">
        <f t="shared" si="68"/>
        <v>#REF!</v>
      </c>
      <c r="Q917" s="13" t="s">
        <v>324</v>
      </c>
    </row>
    <row r="918" spans="1:17" s="9" customFormat="1" ht="30" x14ac:dyDescent="0.25">
      <c r="A918" s="5">
        <v>199</v>
      </c>
      <c r="B918" s="6">
        <v>654321</v>
      </c>
      <c r="C918" s="30" t="s">
        <v>106</v>
      </c>
      <c r="D918" s="11" t="s">
        <v>469</v>
      </c>
      <c r="E918" s="7" t="s">
        <v>155</v>
      </c>
      <c r="F918" s="8" t="s">
        <v>436</v>
      </c>
      <c r="G918" s="41" t="s">
        <v>516</v>
      </c>
      <c r="H918" s="19"/>
      <c r="I918" s="19"/>
      <c r="J918" s="20"/>
      <c r="K918" s="20"/>
      <c r="L918" s="20"/>
      <c r="M918" s="20"/>
      <c r="N918" s="71" t="e">
        <f>#REF!*$J$3</f>
        <v>#REF!</v>
      </c>
      <c r="O918" s="24" t="e">
        <f t="shared" si="69"/>
        <v>#REF!</v>
      </c>
      <c r="P918" s="107" t="e">
        <f t="shared" si="68"/>
        <v>#REF!</v>
      </c>
      <c r="Q918" s="13" t="s">
        <v>323</v>
      </c>
    </row>
    <row r="919" spans="1:17" s="9" customFormat="1" ht="30" x14ac:dyDescent="0.25">
      <c r="A919" s="5">
        <v>200</v>
      </c>
      <c r="B919" s="6">
        <v>654321</v>
      </c>
      <c r="C919" s="30" t="s">
        <v>106</v>
      </c>
      <c r="D919" s="11" t="s">
        <v>483</v>
      </c>
      <c r="E919" s="7" t="s">
        <v>155</v>
      </c>
      <c r="F919" s="8" t="s">
        <v>377</v>
      </c>
      <c r="G919" s="41" t="s">
        <v>516</v>
      </c>
      <c r="H919" s="19"/>
      <c r="I919" s="19"/>
      <c r="J919" s="20"/>
      <c r="K919" s="20"/>
      <c r="L919" s="20"/>
      <c r="M919" s="20"/>
      <c r="N919" s="71" t="e">
        <f>#REF!*$J$3</f>
        <v>#REF!</v>
      </c>
      <c r="O919" s="24" t="e">
        <f t="shared" si="69"/>
        <v>#REF!</v>
      </c>
      <c r="P919" s="107" t="e">
        <f t="shared" si="68"/>
        <v>#REF!</v>
      </c>
      <c r="Q919" s="13" t="s">
        <v>323</v>
      </c>
    </row>
    <row r="920" spans="1:17" s="9" customFormat="1" ht="30" x14ac:dyDescent="0.25">
      <c r="A920" s="5">
        <v>201</v>
      </c>
      <c r="B920" s="6">
        <v>654321</v>
      </c>
      <c r="C920" s="30" t="s">
        <v>106</v>
      </c>
      <c r="D920" s="11" t="s">
        <v>461</v>
      </c>
      <c r="E920" s="7" t="s">
        <v>155</v>
      </c>
      <c r="F920" s="8" t="s">
        <v>162</v>
      </c>
      <c r="G920" s="41" t="s">
        <v>516</v>
      </c>
      <c r="H920" s="19"/>
      <c r="I920" s="19"/>
      <c r="J920" s="20"/>
      <c r="K920" s="20"/>
      <c r="L920" s="20"/>
      <c r="M920" s="20"/>
      <c r="N920" s="71" t="e">
        <f>#REF!*$J$3</f>
        <v>#REF!</v>
      </c>
      <c r="O920" s="24" t="e">
        <f t="shared" si="69"/>
        <v>#REF!</v>
      </c>
      <c r="P920" s="107" t="e">
        <f t="shared" si="68"/>
        <v>#REF!</v>
      </c>
      <c r="Q920" s="13" t="s">
        <v>324</v>
      </c>
    </row>
    <row r="921" spans="1:17" s="9" customFormat="1" ht="30" x14ac:dyDescent="0.25">
      <c r="A921" s="5">
        <v>202</v>
      </c>
      <c r="B921" s="6">
        <v>654321</v>
      </c>
      <c r="C921" s="30" t="s">
        <v>106</v>
      </c>
      <c r="D921" s="11" t="s">
        <v>461</v>
      </c>
      <c r="E921" s="7" t="s">
        <v>155</v>
      </c>
      <c r="F921" s="8" t="s">
        <v>163</v>
      </c>
      <c r="G921" s="41" t="s">
        <v>516</v>
      </c>
      <c r="H921" s="19"/>
      <c r="I921" s="19"/>
      <c r="J921" s="20"/>
      <c r="K921" s="20"/>
      <c r="L921" s="20"/>
      <c r="M921" s="20"/>
      <c r="N921" s="71" t="e">
        <f>#REF!*$J$3</f>
        <v>#REF!</v>
      </c>
      <c r="O921" s="24" t="e">
        <f t="shared" si="69"/>
        <v>#REF!</v>
      </c>
      <c r="P921" s="107" t="e">
        <f t="shared" si="68"/>
        <v>#REF!</v>
      </c>
      <c r="Q921" s="13" t="s">
        <v>324</v>
      </c>
    </row>
    <row r="922" spans="1:17" s="9" customFormat="1" ht="30" x14ac:dyDescent="0.25">
      <c r="A922" s="5">
        <v>203</v>
      </c>
      <c r="B922" s="6">
        <v>654321</v>
      </c>
      <c r="C922" s="30" t="s">
        <v>106</v>
      </c>
      <c r="D922" s="11" t="s">
        <v>461</v>
      </c>
      <c r="E922" s="7" t="s">
        <v>126</v>
      </c>
      <c r="F922" s="8" t="s">
        <v>484</v>
      </c>
      <c r="G922" s="41" t="s">
        <v>516</v>
      </c>
      <c r="H922" s="19"/>
      <c r="I922" s="19"/>
      <c r="J922" s="20"/>
      <c r="K922" s="20"/>
      <c r="L922" s="20"/>
      <c r="M922" s="20"/>
      <c r="N922" s="71" t="e">
        <f>#REF!*J722</f>
        <v>#REF!</v>
      </c>
      <c r="O922" s="24" t="e">
        <f>IF(N922&gt;=1,N922*1,1)</f>
        <v>#REF!</v>
      </c>
      <c r="P922" s="107" t="e">
        <f t="shared" si="68"/>
        <v>#REF!</v>
      </c>
      <c r="Q922" s="13" t="s">
        <v>314</v>
      </c>
    </row>
    <row r="923" spans="1:17" s="9" customFormat="1" ht="30" x14ac:dyDescent="0.25">
      <c r="A923" s="5">
        <v>204</v>
      </c>
      <c r="B923" s="6">
        <v>654321</v>
      </c>
      <c r="C923" s="30" t="s">
        <v>106</v>
      </c>
      <c r="D923" s="11" t="s">
        <v>461</v>
      </c>
      <c r="E923" s="7" t="s">
        <v>126</v>
      </c>
      <c r="F923" s="8" t="s">
        <v>173</v>
      </c>
      <c r="G923" s="41" t="s">
        <v>516</v>
      </c>
      <c r="H923" s="19"/>
      <c r="I923" s="19"/>
      <c r="J923" s="20"/>
      <c r="K923" s="20"/>
      <c r="L923" s="20"/>
      <c r="M923" s="20"/>
      <c r="N923" s="71" t="e">
        <f>#REF!*$J$3</f>
        <v>#REF!</v>
      </c>
      <c r="O923" s="24" t="e">
        <f>N923</f>
        <v>#REF!</v>
      </c>
      <c r="P923" s="107" t="e">
        <f t="shared" si="68"/>
        <v>#REF!</v>
      </c>
      <c r="Q923" s="13" t="s">
        <v>315</v>
      </c>
    </row>
    <row r="924" spans="1:17" s="9" customFormat="1" ht="30" x14ac:dyDescent="0.25">
      <c r="A924" s="5">
        <v>205</v>
      </c>
      <c r="B924" s="6">
        <v>654321</v>
      </c>
      <c r="C924" s="30" t="s">
        <v>106</v>
      </c>
      <c r="D924" s="11" t="s">
        <v>473</v>
      </c>
      <c r="E924" s="7" t="s">
        <v>126</v>
      </c>
      <c r="F924" s="8" t="s">
        <v>175</v>
      </c>
      <c r="G924" s="41" t="s">
        <v>516</v>
      </c>
      <c r="H924" s="19"/>
      <c r="I924" s="19"/>
      <c r="J924" s="20"/>
      <c r="K924" s="20"/>
      <c r="L924" s="20"/>
      <c r="M924" s="20"/>
      <c r="N924" s="71" t="e">
        <f>#REF!*$J$3</f>
        <v>#REF!</v>
      </c>
      <c r="O924" s="24" t="e">
        <f>N924</f>
        <v>#REF!</v>
      </c>
      <c r="P924" s="107" t="e">
        <f t="shared" si="68"/>
        <v>#REF!</v>
      </c>
      <c r="Q924" s="13" t="s">
        <v>313</v>
      </c>
    </row>
    <row r="925" spans="1:17" s="9" customFormat="1" ht="30" x14ac:dyDescent="0.25">
      <c r="A925" s="5">
        <v>206</v>
      </c>
      <c r="B925" s="6">
        <v>654321</v>
      </c>
      <c r="C925" s="30" t="s">
        <v>106</v>
      </c>
      <c r="D925" s="11" t="s">
        <v>461</v>
      </c>
      <c r="E925" s="7" t="s">
        <v>126</v>
      </c>
      <c r="F925" s="8" t="s">
        <v>176</v>
      </c>
      <c r="G925" s="41" t="s">
        <v>516</v>
      </c>
      <c r="H925" s="19"/>
      <c r="I925" s="19"/>
      <c r="J925" s="20"/>
      <c r="K925" s="20"/>
      <c r="L925" s="20"/>
      <c r="M925" s="20"/>
      <c r="N925" s="71" t="e">
        <f>#REF!*$J$3</f>
        <v>#REF!</v>
      </c>
      <c r="O925" s="24" t="e">
        <f>N925</f>
        <v>#REF!</v>
      </c>
      <c r="P925" s="107" t="e">
        <f t="shared" si="68"/>
        <v>#REF!</v>
      </c>
      <c r="Q925" s="13" t="s">
        <v>313</v>
      </c>
    </row>
    <row r="926" spans="1:17" s="9" customFormat="1" ht="30" x14ac:dyDescent="0.25">
      <c r="A926" s="5">
        <v>207</v>
      </c>
      <c r="B926" s="6">
        <v>654321</v>
      </c>
      <c r="C926" s="30" t="s">
        <v>106</v>
      </c>
      <c r="D926" s="11" t="s">
        <v>461</v>
      </c>
      <c r="E926" s="7" t="s">
        <v>126</v>
      </c>
      <c r="F926" s="8" t="s">
        <v>486</v>
      </c>
      <c r="G926" s="41" t="s">
        <v>516</v>
      </c>
      <c r="H926" s="19"/>
      <c r="I926" s="19"/>
      <c r="J926" s="20"/>
      <c r="K926" s="20"/>
      <c r="L926" s="20"/>
      <c r="M926" s="20"/>
      <c r="N926" s="71" t="e">
        <f>#REF!*$J$3</f>
        <v>#REF!</v>
      </c>
      <c r="O926" s="24" t="e">
        <f>IF(N926&gt;=1,N926*1,1)</f>
        <v>#REF!</v>
      </c>
      <c r="P926" s="107" t="e">
        <f t="shared" si="68"/>
        <v>#REF!</v>
      </c>
      <c r="Q926" s="13" t="s">
        <v>314</v>
      </c>
    </row>
    <row r="927" spans="1:17" s="9" customFormat="1" ht="30" x14ac:dyDescent="0.25">
      <c r="A927" s="5">
        <v>208</v>
      </c>
      <c r="B927" s="6">
        <v>654321</v>
      </c>
      <c r="C927" s="30" t="s">
        <v>106</v>
      </c>
      <c r="D927" s="11" t="s">
        <v>461</v>
      </c>
      <c r="E927" s="7" t="s">
        <v>126</v>
      </c>
      <c r="F927" s="8" t="s">
        <v>169</v>
      </c>
      <c r="G927" s="41" t="s">
        <v>516</v>
      </c>
      <c r="H927" s="19"/>
      <c r="I927" s="19"/>
      <c r="J927" s="20"/>
      <c r="K927" s="20"/>
      <c r="L927" s="20"/>
      <c r="M927" s="20"/>
      <c r="N927" s="71" t="e">
        <f>#REF!*$J$3</f>
        <v>#REF!</v>
      </c>
      <c r="O927" s="24" t="e">
        <f t="shared" ref="O927:O935" si="70">N927</f>
        <v>#REF!</v>
      </c>
      <c r="P927" s="107" t="e">
        <f t="shared" si="68"/>
        <v>#REF!</v>
      </c>
      <c r="Q927" s="13" t="s">
        <v>316</v>
      </c>
    </row>
    <row r="928" spans="1:17" s="9" customFormat="1" ht="30" x14ac:dyDescent="0.25">
      <c r="A928" s="5">
        <v>209</v>
      </c>
      <c r="B928" s="6">
        <v>654321</v>
      </c>
      <c r="C928" s="30" t="s">
        <v>106</v>
      </c>
      <c r="D928" s="11" t="s">
        <v>461</v>
      </c>
      <c r="E928" s="7" t="s">
        <v>126</v>
      </c>
      <c r="F928" s="8" t="s">
        <v>174</v>
      </c>
      <c r="G928" s="41" t="s">
        <v>516</v>
      </c>
      <c r="H928" s="19"/>
      <c r="I928" s="19"/>
      <c r="J928" s="20"/>
      <c r="K928" s="20"/>
      <c r="L928" s="20"/>
      <c r="M928" s="20"/>
      <c r="N928" s="71" t="e">
        <f>#REF!*$J$3</f>
        <v>#REF!</v>
      </c>
      <c r="O928" s="24" t="e">
        <f t="shared" si="70"/>
        <v>#REF!</v>
      </c>
      <c r="P928" s="107" t="e">
        <f t="shared" si="68"/>
        <v>#REF!</v>
      </c>
      <c r="Q928" s="13" t="s">
        <v>316</v>
      </c>
    </row>
    <row r="929" spans="1:17" s="9" customFormat="1" ht="30" x14ac:dyDescent="0.25">
      <c r="A929" s="5">
        <v>210</v>
      </c>
      <c r="B929" s="6">
        <v>654321</v>
      </c>
      <c r="C929" s="30" t="s">
        <v>106</v>
      </c>
      <c r="D929" s="11" t="s">
        <v>461</v>
      </c>
      <c r="E929" s="7" t="s">
        <v>126</v>
      </c>
      <c r="F929" s="8" t="s">
        <v>502</v>
      </c>
      <c r="G929" s="41" t="s">
        <v>516</v>
      </c>
      <c r="H929" s="19"/>
      <c r="I929" s="19"/>
      <c r="J929" s="20"/>
      <c r="K929" s="20"/>
      <c r="L929" s="20"/>
      <c r="M929" s="20"/>
      <c r="N929" s="71" t="e">
        <f>#REF!*$J$3</f>
        <v>#REF!</v>
      </c>
      <c r="O929" s="24" t="e">
        <f t="shared" si="70"/>
        <v>#REF!</v>
      </c>
      <c r="P929" s="107" t="e">
        <f t="shared" si="68"/>
        <v>#REF!</v>
      </c>
      <c r="Q929" s="13" t="s">
        <v>315</v>
      </c>
    </row>
    <row r="930" spans="1:17" s="9" customFormat="1" ht="30" x14ac:dyDescent="0.25">
      <c r="A930" s="5">
        <v>211</v>
      </c>
      <c r="B930" s="6">
        <v>654321</v>
      </c>
      <c r="C930" s="30" t="s">
        <v>106</v>
      </c>
      <c r="D930" s="11" t="s">
        <v>461</v>
      </c>
      <c r="E930" s="7" t="s">
        <v>126</v>
      </c>
      <c r="F930" s="8" t="s">
        <v>177</v>
      </c>
      <c r="G930" s="41" t="s">
        <v>516</v>
      </c>
      <c r="H930" s="19"/>
      <c r="I930" s="19"/>
      <c r="J930" s="20"/>
      <c r="K930" s="20"/>
      <c r="L930" s="20"/>
      <c r="M930" s="20"/>
      <c r="N930" s="71" t="e">
        <f>#REF!*$J$3</f>
        <v>#REF!</v>
      </c>
      <c r="O930" s="24" t="e">
        <f t="shared" si="70"/>
        <v>#REF!</v>
      </c>
      <c r="P930" s="107" t="e">
        <f t="shared" si="68"/>
        <v>#REF!</v>
      </c>
      <c r="Q930" s="13" t="s">
        <v>316</v>
      </c>
    </row>
    <row r="931" spans="1:17" s="9" customFormat="1" ht="30" x14ac:dyDescent="0.25">
      <c r="A931" s="5">
        <v>212</v>
      </c>
      <c r="B931" s="6">
        <v>654321</v>
      </c>
      <c r="C931" s="30" t="s">
        <v>106</v>
      </c>
      <c r="D931" s="11" t="s">
        <v>461</v>
      </c>
      <c r="E931" s="7" t="s">
        <v>126</v>
      </c>
      <c r="F931" s="8" t="s">
        <v>170</v>
      </c>
      <c r="G931" s="41" t="s">
        <v>516</v>
      </c>
      <c r="H931" s="19"/>
      <c r="I931" s="19"/>
      <c r="J931" s="20"/>
      <c r="K931" s="20"/>
      <c r="L931" s="20"/>
      <c r="M931" s="20"/>
      <c r="N931" s="71" t="e">
        <f>#REF!*$J$3</f>
        <v>#REF!</v>
      </c>
      <c r="O931" s="24" t="e">
        <f t="shared" si="70"/>
        <v>#REF!</v>
      </c>
      <c r="P931" s="107" t="e">
        <f t="shared" si="68"/>
        <v>#REF!</v>
      </c>
      <c r="Q931" s="13" t="s">
        <v>315</v>
      </c>
    </row>
    <row r="932" spans="1:17" s="9" customFormat="1" ht="30" x14ac:dyDescent="0.25">
      <c r="A932" s="5">
        <v>213</v>
      </c>
      <c r="B932" s="6">
        <v>654321</v>
      </c>
      <c r="C932" s="30" t="s">
        <v>106</v>
      </c>
      <c r="D932" s="11" t="s">
        <v>157</v>
      </c>
      <c r="E932" s="7" t="s">
        <v>126</v>
      </c>
      <c r="F932" s="8" t="s">
        <v>504</v>
      </c>
      <c r="G932" s="41" t="s">
        <v>516</v>
      </c>
      <c r="H932" s="19"/>
      <c r="I932" s="19"/>
      <c r="J932" s="20"/>
      <c r="K932" s="20"/>
      <c r="L932" s="20"/>
      <c r="M932" s="20"/>
      <c r="N932" s="71" t="e">
        <f>#REF!*$J$3</f>
        <v>#REF!</v>
      </c>
      <c r="O932" s="24" t="e">
        <f t="shared" si="70"/>
        <v>#REF!</v>
      </c>
      <c r="P932" s="107" t="e">
        <f t="shared" si="68"/>
        <v>#REF!</v>
      </c>
      <c r="Q932" s="13" t="s">
        <v>315</v>
      </c>
    </row>
    <row r="933" spans="1:17" s="9" customFormat="1" ht="30" x14ac:dyDescent="0.25">
      <c r="A933" s="5">
        <v>214</v>
      </c>
      <c r="B933" s="6">
        <v>654321</v>
      </c>
      <c r="C933" s="30" t="s">
        <v>106</v>
      </c>
      <c r="D933" s="11" t="s">
        <v>461</v>
      </c>
      <c r="E933" s="7" t="s">
        <v>126</v>
      </c>
      <c r="F933" s="8" t="s">
        <v>172</v>
      </c>
      <c r="G933" s="41" t="s">
        <v>516</v>
      </c>
      <c r="H933" s="19"/>
      <c r="I933" s="19"/>
      <c r="J933" s="20"/>
      <c r="K933" s="20"/>
      <c r="L933" s="20"/>
      <c r="M933" s="20"/>
      <c r="N933" s="71" t="e">
        <f>#REF!*$J$3</f>
        <v>#REF!</v>
      </c>
      <c r="O933" s="24" t="e">
        <f t="shared" si="70"/>
        <v>#REF!</v>
      </c>
      <c r="P933" s="107" t="e">
        <f t="shared" si="68"/>
        <v>#REF!</v>
      </c>
      <c r="Q933" s="13" t="s">
        <v>313</v>
      </c>
    </row>
    <row r="934" spans="1:17" s="9" customFormat="1" ht="30" x14ac:dyDescent="0.25">
      <c r="A934" s="5">
        <v>215</v>
      </c>
      <c r="B934" s="6">
        <v>654321</v>
      </c>
      <c r="C934" s="30" t="s">
        <v>106</v>
      </c>
      <c r="D934" s="11" t="s">
        <v>461</v>
      </c>
      <c r="E934" s="7" t="s">
        <v>126</v>
      </c>
      <c r="F934" s="8" t="s">
        <v>178</v>
      </c>
      <c r="G934" s="41" t="s">
        <v>516</v>
      </c>
      <c r="H934" s="19"/>
      <c r="I934" s="19"/>
      <c r="J934" s="20"/>
      <c r="K934" s="20"/>
      <c r="L934" s="20"/>
      <c r="M934" s="20"/>
      <c r="N934" s="71" t="e">
        <f>#REF!*$J$3</f>
        <v>#REF!</v>
      </c>
      <c r="O934" s="24" t="e">
        <f t="shared" si="70"/>
        <v>#REF!</v>
      </c>
      <c r="P934" s="107" t="e">
        <f t="shared" si="68"/>
        <v>#REF!</v>
      </c>
      <c r="Q934" s="13" t="s">
        <v>315</v>
      </c>
    </row>
    <row r="935" spans="1:17" s="9" customFormat="1" ht="30" x14ac:dyDescent="0.25">
      <c r="A935" s="5">
        <v>216</v>
      </c>
      <c r="B935" s="6">
        <v>654321</v>
      </c>
      <c r="C935" s="30" t="s">
        <v>106</v>
      </c>
      <c r="D935" s="11" t="s">
        <v>461</v>
      </c>
      <c r="E935" s="7" t="s">
        <v>126</v>
      </c>
      <c r="F935" s="8" t="s">
        <v>171</v>
      </c>
      <c r="G935" s="41" t="s">
        <v>516</v>
      </c>
      <c r="H935" s="19"/>
      <c r="I935" s="19"/>
      <c r="J935" s="20"/>
      <c r="K935" s="20"/>
      <c r="L935" s="20"/>
      <c r="M935" s="20"/>
      <c r="N935" s="71" t="e">
        <f>#REF!*$J$3</f>
        <v>#REF!</v>
      </c>
      <c r="O935" s="24" t="e">
        <f t="shared" si="70"/>
        <v>#REF!</v>
      </c>
      <c r="P935" s="107" t="e">
        <f t="shared" si="68"/>
        <v>#REF!</v>
      </c>
      <c r="Q935" s="13" t="s">
        <v>315</v>
      </c>
    </row>
    <row r="936" spans="1:17" s="9" customFormat="1" ht="30" x14ac:dyDescent="0.25">
      <c r="A936" s="5">
        <v>217</v>
      </c>
      <c r="B936" s="6">
        <v>654321</v>
      </c>
      <c r="C936" s="30" t="s">
        <v>106</v>
      </c>
      <c r="D936" s="11" t="s">
        <v>461</v>
      </c>
      <c r="E936" s="7" t="s">
        <v>107</v>
      </c>
      <c r="F936" s="8" t="s">
        <v>180</v>
      </c>
      <c r="G936" s="41" t="s">
        <v>516</v>
      </c>
      <c r="H936" s="19"/>
      <c r="I936" s="19"/>
      <c r="J936" s="20"/>
      <c r="K936" s="20"/>
      <c r="L936" s="20"/>
      <c r="M936" s="20"/>
      <c r="N936" s="71">
        <v>2</v>
      </c>
      <c r="O936" s="24" t="e">
        <f>N936*(SUM(#REF!))</f>
        <v>#REF!</v>
      </c>
      <c r="P936" s="107" t="e">
        <f t="shared" si="68"/>
        <v>#REF!</v>
      </c>
      <c r="Q936" s="13"/>
    </row>
    <row r="937" spans="1:17" s="9" customFormat="1" ht="30" x14ac:dyDescent="0.25">
      <c r="A937" s="5">
        <v>218</v>
      </c>
      <c r="B937" s="6">
        <v>654321</v>
      </c>
      <c r="C937" s="30" t="s">
        <v>106</v>
      </c>
      <c r="D937" s="11" t="s">
        <v>464</v>
      </c>
      <c r="E937" s="7" t="s">
        <v>107</v>
      </c>
      <c r="F937" s="8" t="s">
        <v>420</v>
      </c>
      <c r="G937" s="41" t="s">
        <v>516</v>
      </c>
      <c r="H937" s="19"/>
      <c r="I937" s="19"/>
      <c r="J937" s="20"/>
      <c r="K937" s="20"/>
      <c r="L937" s="20"/>
      <c r="M937" s="20"/>
      <c r="N937" s="71">
        <v>2</v>
      </c>
      <c r="O937" s="24" t="e">
        <f>N937*(SUM(#REF!))</f>
        <v>#REF!</v>
      </c>
      <c r="P937" s="107" t="e">
        <f t="shared" si="68"/>
        <v>#REF!</v>
      </c>
      <c r="Q937" s="13"/>
    </row>
    <row r="938" spans="1:17" s="9" customFormat="1" ht="30" x14ac:dyDescent="0.25">
      <c r="A938" s="5">
        <v>219</v>
      </c>
      <c r="B938" s="6">
        <v>654321</v>
      </c>
      <c r="C938" s="30" t="s">
        <v>106</v>
      </c>
      <c r="D938" s="11" t="s">
        <v>461</v>
      </c>
      <c r="E938" s="7" t="s">
        <v>126</v>
      </c>
      <c r="F938" s="8" t="s">
        <v>182</v>
      </c>
      <c r="G938" s="41" t="s">
        <v>516</v>
      </c>
      <c r="H938" s="19"/>
      <c r="I938" s="19"/>
      <c r="J938" s="20"/>
      <c r="K938" s="20"/>
      <c r="L938" s="20"/>
      <c r="M938" s="20"/>
      <c r="N938" s="71" t="e">
        <f>P951/8</f>
        <v>#REF!</v>
      </c>
      <c r="O938" s="24" t="e">
        <f>N938</f>
        <v>#REF!</v>
      </c>
      <c r="P938" s="107" t="e">
        <f t="shared" si="68"/>
        <v>#REF!</v>
      </c>
      <c r="Q938" s="13" t="s">
        <v>318</v>
      </c>
    </row>
    <row r="939" spans="1:17" s="9" customFormat="1" ht="30" x14ac:dyDescent="0.25">
      <c r="A939" s="5">
        <v>220</v>
      </c>
      <c r="B939" s="6">
        <v>654321</v>
      </c>
      <c r="C939" s="30" t="s">
        <v>106</v>
      </c>
      <c r="D939" s="11" t="s">
        <v>461</v>
      </c>
      <c r="E939" s="7" t="s">
        <v>107</v>
      </c>
      <c r="F939" s="8" t="s">
        <v>179</v>
      </c>
      <c r="G939" s="41" t="s">
        <v>516</v>
      </c>
      <c r="H939" s="19"/>
      <c r="I939" s="19"/>
      <c r="J939" s="20"/>
      <c r="K939" s="20"/>
      <c r="L939" s="20"/>
      <c r="M939" s="20"/>
      <c r="N939" s="71">
        <v>3</v>
      </c>
      <c r="O939" s="24" t="e">
        <f>N939*(SUM(#REF!))</f>
        <v>#REF!</v>
      </c>
      <c r="P939" s="107" t="e">
        <f t="shared" si="68"/>
        <v>#REF!</v>
      </c>
      <c r="Q939" s="13" t="s">
        <v>303</v>
      </c>
    </row>
    <row r="940" spans="1:17" s="9" customFormat="1" ht="30" x14ac:dyDescent="0.25">
      <c r="A940" s="5">
        <v>221</v>
      </c>
      <c r="B940" s="6">
        <v>654321</v>
      </c>
      <c r="C940" s="30" t="s">
        <v>106</v>
      </c>
      <c r="D940" s="11" t="s">
        <v>461</v>
      </c>
      <c r="E940" s="7" t="s">
        <v>121</v>
      </c>
      <c r="F940" s="8" t="s">
        <v>184</v>
      </c>
      <c r="G940" s="41" t="s">
        <v>516</v>
      </c>
      <c r="H940" s="19"/>
      <c r="I940" s="19"/>
      <c r="J940" s="20"/>
      <c r="K940" s="20"/>
      <c r="L940" s="20"/>
      <c r="M940" s="20"/>
      <c r="N940" s="71">
        <v>1</v>
      </c>
      <c r="O940" s="24" t="e">
        <f>(SUM(#REF!))*FORMULACION!N940</f>
        <v>#REF!</v>
      </c>
      <c r="P940" s="107" t="e">
        <f t="shared" si="68"/>
        <v>#REF!</v>
      </c>
      <c r="Q940" s="13" t="s">
        <v>310</v>
      </c>
    </row>
    <row r="941" spans="1:17" s="9" customFormat="1" ht="30" x14ac:dyDescent="0.25">
      <c r="A941" s="5">
        <v>222</v>
      </c>
      <c r="B941" s="6">
        <v>654321</v>
      </c>
      <c r="C941" s="30" t="s">
        <v>106</v>
      </c>
      <c r="D941" s="11" t="s">
        <v>473</v>
      </c>
      <c r="E941" s="7" t="s">
        <v>121</v>
      </c>
      <c r="F941" s="8" t="s">
        <v>185</v>
      </c>
      <c r="G941" s="41" t="s">
        <v>516</v>
      </c>
      <c r="H941" s="19"/>
      <c r="I941" s="19"/>
      <c r="J941" s="20"/>
      <c r="K941" s="20"/>
      <c r="L941" s="20"/>
      <c r="M941" s="20"/>
      <c r="N941" s="71" t="e">
        <f>#REF!*(SUM($K$3:$M$3))</f>
        <v>#REF!</v>
      </c>
      <c r="O941" s="24" t="e">
        <f t="shared" ref="O941:O952" si="71">N941</f>
        <v>#REF!</v>
      </c>
      <c r="P941" s="107" t="e">
        <f t="shared" si="68"/>
        <v>#REF!</v>
      </c>
      <c r="Q941" s="13" t="s">
        <v>311</v>
      </c>
    </row>
    <row r="942" spans="1:17" s="9" customFormat="1" ht="30" x14ac:dyDescent="0.25">
      <c r="A942" s="5">
        <v>223</v>
      </c>
      <c r="B942" s="6">
        <v>654321</v>
      </c>
      <c r="C942" s="30" t="s">
        <v>106</v>
      </c>
      <c r="D942" s="11" t="s">
        <v>461</v>
      </c>
      <c r="E942" s="7" t="s">
        <v>121</v>
      </c>
      <c r="F942" s="8" t="s">
        <v>474</v>
      </c>
      <c r="G942" s="41" t="s">
        <v>516</v>
      </c>
      <c r="H942" s="19"/>
      <c r="I942" s="19"/>
      <c r="J942" s="20"/>
      <c r="K942" s="20"/>
      <c r="L942" s="20"/>
      <c r="M942" s="20"/>
      <c r="N942" s="71" t="e">
        <f>#REF!*(SUM($K$3:$M$3))</f>
        <v>#REF!</v>
      </c>
      <c r="O942" s="24" t="e">
        <f t="shared" si="71"/>
        <v>#REF!</v>
      </c>
      <c r="P942" s="107" t="e">
        <f t="shared" si="68"/>
        <v>#REF!</v>
      </c>
      <c r="Q942" s="13" t="s">
        <v>311</v>
      </c>
    </row>
    <row r="943" spans="1:17" s="9" customFormat="1" ht="30" x14ac:dyDescent="0.25">
      <c r="A943" s="5">
        <v>224</v>
      </c>
      <c r="B943" s="6">
        <v>654321</v>
      </c>
      <c r="C943" s="30" t="s">
        <v>106</v>
      </c>
      <c r="D943" s="11" t="s">
        <v>461</v>
      </c>
      <c r="E943" s="7" t="s">
        <v>121</v>
      </c>
      <c r="F943" s="8" t="s">
        <v>475</v>
      </c>
      <c r="G943" s="41" t="s">
        <v>516</v>
      </c>
      <c r="H943" s="19"/>
      <c r="I943" s="19"/>
      <c r="J943" s="20"/>
      <c r="K943" s="20"/>
      <c r="L943" s="20"/>
      <c r="M943" s="20"/>
      <c r="N943" s="71" t="e">
        <f>#REF!*(SUM($K$3:$M$3))</f>
        <v>#REF!</v>
      </c>
      <c r="O943" s="24" t="e">
        <f t="shared" si="71"/>
        <v>#REF!</v>
      </c>
      <c r="P943" s="107" t="e">
        <f t="shared" si="68"/>
        <v>#REF!</v>
      </c>
      <c r="Q943" s="13" t="s">
        <v>311</v>
      </c>
    </row>
    <row r="944" spans="1:17" s="9" customFormat="1" ht="30" x14ac:dyDescent="0.25">
      <c r="A944" s="5">
        <v>225</v>
      </c>
      <c r="B944" s="6">
        <v>654321</v>
      </c>
      <c r="C944" s="30" t="s">
        <v>106</v>
      </c>
      <c r="D944" s="11" t="s">
        <v>461</v>
      </c>
      <c r="E944" s="7" t="s">
        <v>121</v>
      </c>
      <c r="F944" s="8" t="s">
        <v>183</v>
      </c>
      <c r="G944" s="41" t="s">
        <v>516</v>
      </c>
      <c r="H944" s="19"/>
      <c r="I944" s="19"/>
      <c r="J944" s="20"/>
      <c r="K944" s="20"/>
      <c r="L944" s="20"/>
      <c r="M944" s="20"/>
      <c r="N944" s="71" t="e">
        <f>#REF!*(SUM($K$3:$M$3))</f>
        <v>#REF!</v>
      </c>
      <c r="O944" s="24" t="e">
        <f t="shared" si="71"/>
        <v>#REF!</v>
      </c>
      <c r="P944" s="107" t="e">
        <f t="shared" si="68"/>
        <v>#REF!</v>
      </c>
      <c r="Q944" s="13" t="s">
        <v>311</v>
      </c>
    </row>
    <row r="945" spans="1:17" s="9" customFormat="1" ht="30" x14ac:dyDescent="0.25">
      <c r="A945" s="5">
        <v>226</v>
      </c>
      <c r="B945" s="6">
        <v>654321</v>
      </c>
      <c r="C945" s="30" t="s">
        <v>106</v>
      </c>
      <c r="D945" s="11" t="s">
        <v>461</v>
      </c>
      <c r="E945" s="7" t="s">
        <v>121</v>
      </c>
      <c r="F945" s="8" t="s">
        <v>478</v>
      </c>
      <c r="G945" s="41" t="s">
        <v>516</v>
      </c>
      <c r="H945" s="19"/>
      <c r="I945" s="19"/>
      <c r="J945" s="20"/>
      <c r="K945" s="20"/>
      <c r="L945" s="20"/>
      <c r="M945" s="20"/>
      <c r="N945" s="71" t="e">
        <f>#REF!*(SUM($K$3:$M$3))</f>
        <v>#REF!</v>
      </c>
      <c r="O945" s="24" t="e">
        <f t="shared" si="71"/>
        <v>#REF!</v>
      </c>
      <c r="P945" s="107" t="e">
        <f t="shared" si="68"/>
        <v>#REF!</v>
      </c>
      <c r="Q945" s="13" t="s">
        <v>311</v>
      </c>
    </row>
    <row r="946" spans="1:17" s="9" customFormat="1" ht="30" x14ac:dyDescent="0.25">
      <c r="A946" s="5">
        <v>227</v>
      </c>
      <c r="B946" s="6">
        <v>654321</v>
      </c>
      <c r="C946" s="30" t="s">
        <v>106</v>
      </c>
      <c r="D946" s="11" t="s">
        <v>461</v>
      </c>
      <c r="E946" s="7" t="s">
        <v>121</v>
      </c>
      <c r="F946" s="8" t="s">
        <v>479</v>
      </c>
      <c r="G946" s="41" t="s">
        <v>516</v>
      </c>
      <c r="H946" s="19"/>
      <c r="I946" s="19"/>
      <c r="J946" s="20"/>
      <c r="K946" s="20"/>
      <c r="L946" s="20"/>
      <c r="M946" s="20"/>
      <c r="N946" s="71" t="e">
        <f>#REF!*(SUM($K$3:$M$3))</f>
        <v>#REF!</v>
      </c>
      <c r="O946" s="24" t="e">
        <f t="shared" si="71"/>
        <v>#REF!</v>
      </c>
      <c r="P946" s="107" t="e">
        <f t="shared" si="68"/>
        <v>#REF!</v>
      </c>
      <c r="Q946" s="13" t="s">
        <v>311</v>
      </c>
    </row>
    <row r="947" spans="1:17" s="9" customFormat="1" ht="30" x14ac:dyDescent="0.25">
      <c r="A947" s="5">
        <v>228</v>
      </c>
      <c r="B947" s="6">
        <v>654321</v>
      </c>
      <c r="C947" s="30" t="s">
        <v>106</v>
      </c>
      <c r="D947" s="11" t="s">
        <v>461</v>
      </c>
      <c r="E947" s="7" t="s">
        <v>121</v>
      </c>
      <c r="F947" s="8" t="s">
        <v>480</v>
      </c>
      <c r="G947" s="41" t="s">
        <v>516</v>
      </c>
      <c r="H947" s="19"/>
      <c r="I947" s="19"/>
      <c r="J947" s="20"/>
      <c r="K947" s="20"/>
      <c r="L947" s="20"/>
      <c r="M947" s="20"/>
      <c r="N947" s="71" t="e">
        <f>#REF!*(SUM($K$3:$M$3))</f>
        <v>#REF!</v>
      </c>
      <c r="O947" s="24" t="e">
        <f t="shared" si="71"/>
        <v>#REF!</v>
      </c>
      <c r="P947" s="107" t="e">
        <f t="shared" si="68"/>
        <v>#REF!</v>
      </c>
      <c r="Q947" s="13" t="s">
        <v>311</v>
      </c>
    </row>
    <row r="948" spans="1:17" s="9" customFormat="1" ht="30" x14ac:dyDescent="0.25">
      <c r="A948" s="5">
        <v>229</v>
      </c>
      <c r="B948" s="6">
        <v>654321</v>
      </c>
      <c r="C948" s="30" t="s">
        <v>106</v>
      </c>
      <c r="D948" s="11" t="s">
        <v>461</v>
      </c>
      <c r="E948" s="7" t="s">
        <v>155</v>
      </c>
      <c r="F948" s="8" t="s">
        <v>186</v>
      </c>
      <c r="G948" s="41" t="s">
        <v>516</v>
      </c>
      <c r="H948" s="19"/>
      <c r="I948" s="19"/>
      <c r="J948" s="20"/>
      <c r="K948" s="20"/>
      <c r="L948" s="20"/>
      <c r="M948" s="20"/>
      <c r="N948" s="71" t="e">
        <f>#REF!*(SUM($K$3:$M$3))</f>
        <v>#REF!</v>
      </c>
      <c r="O948" s="24" t="e">
        <f t="shared" si="71"/>
        <v>#REF!</v>
      </c>
      <c r="P948" s="107" t="e">
        <f t="shared" si="68"/>
        <v>#REF!</v>
      </c>
      <c r="Q948" s="13" t="s">
        <v>325</v>
      </c>
    </row>
    <row r="949" spans="1:17" s="9" customFormat="1" ht="30" x14ac:dyDescent="0.25">
      <c r="A949" s="5">
        <v>230</v>
      </c>
      <c r="B949" s="6">
        <v>654321</v>
      </c>
      <c r="C949" s="30" t="s">
        <v>106</v>
      </c>
      <c r="D949" s="11" t="s">
        <v>461</v>
      </c>
      <c r="E949" s="7" t="s">
        <v>155</v>
      </c>
      <c r="F949" s="8" t="s">
        <v>181</v>
      </c>
      <c r="G949" s="41" t="s">
        <v>516</v>
      </c>
      <c r="H949" s="19"/>
      <c r="I949" s="19"/>
      <c r="J949" s="20"/>
      <c r="K949" s="20"/>
      <c r="L949" s="20"/>
      <c r="M949" s="20"/>
      <c r="N949" s="71" t="e">
        <f>#REF!*(SUM($K$3:$M$3))</f>
        <v>#REF!</v>
      </c>
      <c r="O949" s="24" t="e">
        <f t="shared" si="71"/>
        <v>#REF!</v>
      </c>
      <c r="P949" s="107" t="e">
        <f t="shared" si="68"/>
        <v>#REF!</v>
      </c>
      <c r="Q949" s="13" t="s">
        <v>325</v>
      </c>
    </row>
    <row r="950" spans="1:17" s="9" customFormat="1" ht="30" x14ac:dyDescent="0.25">
      <c r="A950" s="5">
        <v>231</v>
      </c>
      <c r="B950" s="6">
        <v>654321</v>
      </c>
      <c r="C950" s="30" t="s">
        <v>106</v>
      </c>
      <c r="D950" s="11" t="s">
        <v>461</v>
      </c>
      <c r="E950" s="7" t="s">
        <v>155</v>
      </c>
      <c r="F950" s="8" t="s">
        <v>437</v>
      </c>
      <c r="G950" s="41" t="s">
        <v>516</v>
      </c>
      <c r="H950" s="19"/>
      <c r="I950" s="19"/>
      <c r="J950" s="20"/>
      <c r="K950" s="20"/>
      <c r="L950" s="20"/>
      <c r="M950" s="20"/>
      <c r="N950" s="71" t="e">
        <f>#REF!*(SUM($K$3:$M$3))</f>
        <v>#REF!</v>
      </c>
      <c r="O950" s="24" t="e">
        <f t="shared" si="71"/>
        <v>#REF!</v>
      </c>
      <c r="P950" s="107" t="e">
        <f t="shared" si="68"/>
        <v>#REF!</v>
      </c>
      <c r="Q950" s="13" t="s">
        <v>326</v>
      </c>
    </row>
    <row r="951" spans="1:17" s="9" customFormat="1" ht="30" x14ac:dyDescent="0.25">
      <c r="A951" s="5">
        <v>232</v>
      </c>
      <c r="B951" s="6">
        <v>654321</v>
      </c>
      <c r="C951" s="30" t="s">
        <v>106</v>
      </c>
      <c r="D951" s="11" t="s">
        <v>461</v>
      </c>
      <c r="E951" s="7" t="s">
        <v>126</v>
      </c>
      <c r="F951" s="8" t="s">
        <v>503</v>
      </c>
      <c r="G951" s="41" t="s">
        <v>516</v>
      </c>
      <c r="H951" s="19"/>
      <c r="I951" s="19"/>
      <c r="J951" s="20"/>
      <c r="K951" s="20"/>
      <c r="L951" s="20"/>
      <c r="M951" s="20"/>
      <c r="N951" s="71" t="e">
        <f>#REF!*(SUM(K722:M722))</f>
        <v>#REF!</v>
      </c>
      <c r="O951" s="24" t="e">
        <f t="shared" si="71"/>
        <v>#REF!</v>
      </c>
      <c r="P951" s="107" t="e">
        <f t="shared" si="68"/>
        <v>#REF!</v>
      </c>
      <c r="Q951" s="13" t="s">
        <v>319</v>
      </c>
    </row>
    <row r="952" spans="1:17" s="9" customFormat="1" ht="30" x14ac:dyDescent="0.25">
      <c r="A952" s="5">
        <v>233</v>
      </c>
      <c r="B952" s="6">
        <v>654321</v>
      </c>
      <c r="C952" s="30" t="s">
        <v>106</v>
      </c>
      <c r="D952" s="11" t="s">
        <v>461</v>
      </c>
      <c r="E952" s="7" t="s">
        <v>126</v>
      </c>
      <c r="F952" s="8" t="s">
        <v>187</v>
      </c>
      <c r="G952" s="41" t="s">
        <v>516</v>
      </c>
      <c r="H952" s="19"/>
      <c r="I952" s="19"/>
      <c r="J952" s="20"/>
      <c r="K952" s="20"/>
      <c r="L952" s="20"/>
      <c r="M952" s="20"/>
      <c r="N952" s="71" t="e">
        <f>#REF!*(SUM($K$3:$M$3))</f>
        <v>#REF!</v>
      </c>
      <c r="O952" s="24" t="e">
        <f t="shared" si="71"/>
        <v>#REF!</v>
      </c>
      <c r="P952" s="107" t="e">
        <f t="shared" si="68"/>
        <v>#REF!</v>
      </c>
      <c r="Q952" s="13" t="s">
        <v>317</v>
      </c>
    </row>
    <row r="953" spans="1:17" ht="30" x14ac:dyDescent="0.25">
      <c r="A953" s="5">
        <v>234</v>
      </c>
      <c r="B953" s="6">
        <v>654321</v>
      </c>
      <c r="C953" s="30" t="s">
        <v>106</v>
      </c>
      <c r="D953" s="11" t="s">
        <v>461</v>
      </c>
      <c r="E953" s="7" t="s">
        <v>489</v>
      </c>
      <c r="F953" s="32" t="s">
        <v>505</v>
      </c>
      <c r="G953" s="41" t="s">
        <v>516</v>
      </c>
      <c r="H953" s="19"/>
      <c r="I953" s="19"/>
      <c r="J953" s="20"/>
      <c r="K953" s="20"/>
      <c r="L953" s="20"/>
      <c r="M953" s="20"/>
      <c r="N953" s="71"/>
      <c r="O953" s="24"/>
      <c r="P953" s="108"/>
      <c r="Q953" s="13"/>
    </row>
    <row r="954" spans="1:17" ht="30" x14ac:dyDescent="0.25">
      <c r="A954" s="5">
        <v>235</v>
      </c>
      <c r="B954" s="6">
        <v>654321</v>
      </c>
      <c r="C954" s="30" t="s">
        <v>106</v>
      </c>
      <c r="D954" s="11" t="s">
        <v>461</v>
      </c>
      <c r="E954" s="7" t="s">
        <v>489</v>
      </c>
      <c r="F954" s="32" t="s">
        <v>438</v>
      </c>
      <c r="G954" s="41" t="s">
        <v>516</v>
      </c>
      <c r="H954" s="19"/>
      <c r="I954" s="19"/>
      <c r="J954" s="20"/>
      <c r="K954" s="20"/>
      <c r="L954" s="20"/>
      <c r="M954" s="20"/>
      <c r="N954" s="71"/>
      <c r="O954" s="24"/>
      <c r="P954" s="108"/>
      <c r="Q954" s="13"/>
    </row>
    <row r="955" spans="1:17" ht="30" x14ac:dyDescent="0.25">
      <c r="A955" s="5">
        <v>236</v>
      </c>
      <c r="B955" s="6">
        <v>654321</v>
      </c>
      <c r="C955" s="30" t="s">
        <v>106</v>
      </c>
      <c r="D955" s="11" t="s">
        <v>461</v>
      </c>
      <c r="E955" s="7" t="s">
        <v>489</v>
      </c>
      <c r="F955" s="32" t="s">
        <v>439</v>
      </c>
      <c r="G955" s="41" t="s">
        <v>516</v>
      </c>
      <c r="H955" s="19"/>
      <c r="I955" s="19"/>
      <c r="J955" s="20"/>
      <c r="K955" s="20"/>
      <c r="L955" s="20"/>
      <c r="M955" s="20"/>
      <c r="N955" s="71"/>
      <c r="O955" s="24"/>
      <c r="P955" s="108"/>
      <c r="Q955" s="13"/>
    </row>
    <row r="956" spans="1:17" ht="30" x14ac:dyDescent="0.25">
      <c r="A956" s="5">
        <v>237</v>
      </c>
      <c r="B956" s="6">
        <v>654321</v>
      </c>
      <c r="C956" s="30" t="s">
        <v>106</v>
      </c>
      <c r="D956" s="11" t="s">
        <v>461</v>
      </c>
      <c r="E956" s="7" t="s">
        <v>489</v>
      </c>
      <c r="F956" s="32" t="s">
        <v>441</v>
      </c>
      <c r="G956" s="41" t="s">
        <v>516</v>
      </c>
      <c r="H956" s="19"/>
      <c r="I956" s="19"/>
      <c r="J956" s="20"/>
      <c r="K956" s="20"/>
      <c r="L956" s="20"/>
      <c r="M956" s="20"/>
      <c r="N956" s="71"/>
      <c r="O956" s="24"/>
      <c r="P956" s="108"/>
      <c r="Q956" s="13"/>
    </row>
    <row r="957" spans="1:17" ht="30" x14ac:dyDescent="0.25">
      <c r="A957" s="5">
        <v>238</v>
      </c>
      <c r="B957" s="6">
        <v>654321</v>
      </c>
      <c r="C957" s="30" t="s">
        <v>106</v>
      </c>
      <c r="D957" s="11" t="s">
        <v>461</v>
      </c>
      <c r="E957" s="7" t="s">
        <v>489</v>
      </c>
      <c r="F957" s="32" t="s">
        <v>490</v>
      </c>
      <c r="G957" s="41" t="s">
        <v>516</v>
      </c>
      <c r="H957" s="19"/>
      <c r="I957" s="19"/>
      <c r="J957" s="20"/>
      <c r="K957" s="20"/>
      <c r="L957" s="20"/>
      <c r="M957" s="20"/>
      <c r="N957" s="71"/>
      <c r="O957" s="24"/>
      <c r="P957" s="108"/>
      <c r="Q957" s="13"/>
    </row>
    <row r="958" spans="1:17" ht="30" x14ac:dyDescent="0.25">
      <c r="A958" s="5">
        <v>239</v>
      </c>
      <c r="B958" s="6">
        <v>654321</v>
      </c>
      <c r="C958" s="30" t="s">
        <v>106</v>
      </c>
      <c r="D958" s="11" t="s">
        <v>461</v>
      </c>
      <c r="E958" s="7" t="s">
        <v>489</v>
      </c>
      <c r="F958" s="32" t="s">
        <v>442</v>
      </c>
      <c r="G958" s="41" t="s">
        <v>516</v>
      </c>
      <c r="H958" s="19"/>
      <c r="I958" s="19"/>
      <c r="J958" s="20"/>
      <c r="K958" s="20"/>
      <c r="L958" s="20"/>
      <c r="M958" s="20"/>
      <c r="N958" s="71"/>
      <c r="O958" s="24"/>
      <c r="P958" s="108"/>
      <c r="Q958" s="13"/>
    </row>
    <row r="959" spans="1:17" ht="30" x14ac:dyDescent="0.25">
      <c r="A959" s="5">
        <v>240</v>
      </c>
      <c r="B959" s="6">
        <v>654321</v>
      </c>
      <c r="C959" s="30" t="s">
        <v>106</v>
      </c>
      <c r="D959" s="11" t="s">
        <v>461</v>
      </c>
      <c r="E959" s="7" t="s">
        <v>489</v>
      </c>
      <c r="F959" s="32" t="s">
        <v>443</v>
      </c>
      <c r="G959" s="41" t="s">
        <v>516</v>
      </c>
      <c r="H959" s="19"/>
      <c r="I959" s="19"/>
      <c r="J959" s="20"/>
      <c r="K959" s="20"/>
      <c r="L959" s="20"/>
      <c r="M959" s="20"/>
      <c r="N959" s="71"/>
      <c r="O959" s="24"/>
      <c r="P959" s="108"/>
      <c r="Q959" s="13"/>
    </row>
    <row r="960" spans="1:17" ht="30" x14ac:dyDescent="0.25">
      <c r="A960" s="5">
        <v>241</v>
      </c>
      <c r="B960" s="6">
        <v>654321</v>
      </c>
      <c r="C960" s="30" t="s">
        <v>106</v>
      </c>
      <c r="D960" s="11" t="s">
        <v>461</v>
      </c>
      <c r="E960" s="7" t="s">
        <v>489</v>
      </c>
      <c r="F960" s="32" t="s">
        <v>444</v>
      </c>
      <c r="G960" s="41" t="s">
        <v>516</v>
      </c>
      <c r="H960" s="19"/>
      <c r="I960" s="19"/>
      <c r="J960" s="20"/>
      <c r="K960" s="20"/>
      <c r="L960" s="20"/>
      <c r="M960" s="20"/>
      <c r="N960" s="71"/>
      <c r="O960" s="24"/>
      <c r="P960" s="108"/>
      <c r="Q960" s="13"/>
    </row>
    <row r="961" spans="1:17" s="9" customFormat="1" ht="30" x14ac:dyDescent="0.25">
      <c r="A961" s="5">
        <v>1</v>
      </c>
      <c r="B961" s="6">
        <v>654321</v>
      </c>
      <c r="C961" s="36" t="s">
        <v>16</v>
      </c>
      <c r="D961" s="7" t="s">
        <v>17</v>
      </c>
      <c r="E961" s="7" t="s">
        <v>18</v>
      </c>
      <c r="F961" s="8" t="s">
        <v>383</v>
      </c>
      <c r="G961" s="40" t="s">
        <v>517</v>
      </c>
      <c r="H961" s="5"/>
      <c r="I961" s="5"/>
      <c r="J961" s="5"/>
      <c r="K961" s="5"/>
      <c r="L961" s="5"/>
      <c r="M961" s="5"/>
      <c r="N961" s="20" t="e">
        <f>IF($P$3&lt;=100,1,IF(AND($P$3&gt;=101,$P$3&lt;=200),2,IF(AND($P$3&gt;=201,$P$3&lt;=300),3,0)))</f>
        <v>#REF!</v>
      </c>
      <c r="O961" s="24" t="e">
        <f t="shared" ref="O961:O967" si="72">N961</f>
        <v>#REF!</v>
      </c>
      <c r="P961" s="107" t="e">
        <f>ROUND(O961,0)</f>
        <v>#REF!</v>
      </c>
      <c r="Q961" s="13" t="s">
        <v>509</v>
      </c>
    </row>
    <row r="962" spans="1:17" s="9" customFormat="1" ht="30" x14ac:dyDescent="0.25">
      <c r="A962" s="5">
        <v>2</v>
      </c>
      <c r="B962" s="6">
        <v>654321</v>
      </c>
      <c r="C962" s="36" t="s">
        <v>16</v>
      </c>
      <c r="D962" s="7" t="s">
        <v>17</v>
      </c>
      <c r="E962" s="7" t="s">
        <v>18</v>
      </c>
      <c r="F962" s="8" t="s">
        <v>19</v>
      </c>
      <c r="G962" s="40" t="s">
        <v>517</v>
      </c>
      <c r="H962" s="5"/>
      <c r="I962" s="5"/>
      <c r="J962" s="5"/>
      <c r="K962" s="5"/>
      <c r="L962" s="5"/>
      <c r="M962" s="5"/>
      <c r="N962" s="20" t="e">
        <f>IF($P$3&lt;=100,1,IF(AND($P$3&gt;=101,$P$3&lt;=200),2,IF(AND($P$3&gt;=201,$P$3&lt;=300),3,0)))</f>
        <v>#REF!</v>
      </c>
      <c r="O962" s="24" t="e">
        <f t="shared" si="72"/>
        <v>#REF!</v>
      </c>
      <c r="P962" s="107" t="e">
        <f>ROUND(O962,0)</f>
        <v>#REF!</v>
      </c>
      <c r="Q962" s="13" t="s">
        <v>509</v>
      </c>
    </row>
    <row r="963" spans="1:17" s="9" customFormat="1" ht="30" x14ac:dyDescent="0.25">
      <c r="A963" s="5">
        <v>3</v>
      </c>
      <c r="B963" s="6">
        <v>654321</v>
      </c>
      <c r="C963" s="36" t="s">
        <v>16</v>
      </c>
      <c r="D963" s="7" t="s">
        <v>20</v>
      </c>
      <c r="E963" s="7" t="s">
        <v>18</v>
      </c>
      <c r="F963" s="8" t="s">
        <v>506</v>
      </c>
      <c r="G963" s="40" t="s">
        <v>517</v>
      </c>
      <c r="H963" s="5"/>
      <c r="I963" s="5"/>
      <c r="J963" s="5"/>
      <c r="K963" s="5"/>
      <c r="L963" s="5"/>
      <c r="M963" s="5"/>
      <c r="N963" s="20" t="e">
        <f>IF($P$3&lt;=160,1,IF(AND($P$3&gt;=161,$P$3&lt;=300),2,0))</f>
        <v>#REF!</v>
      </c>
      <c r="O963" s="24" t="e">
        <f t="shared" si="72"/>
        <v>#REF!</v>
      </c>
      <c r="P963" s="107" t="e">
        <f>ROUND(O963,0)</f>
        <v>#REF!</v>
      </c>
      <c r="Q963" s="13" t="s">
        <v>510</v>
      </c>
    </row>
    <row r="964" spans="1:17" s="9" customFormat="1" ht="30" x14ac:dyDescent="0.25">
      <c r="A964" s="5">
        <v>4</v>
      </c>
      <c r="B964" s="6">
        <v>654321</v>
      </c>
      <c r="C964" s="36" t="s">
        <v>16</v>
      </c>
      <c r="D964" s="7" t="s">
        <v>20</v>
      </c>
      <c r="E964" s="7" t="s">
        <v>18</v>
      </c>
      <c r="F964" s="33" t="s">
        <v>446</v>
      </c>
      <c r="G964" s="40" t="s">
        <v>517</v>
      </c>
      <c r="H964" s="5"/>
      <c r="I964" s="5"/>
      <c r="J964" s="5"/>
      <c r="K964" s="5"/>
      <c r="L964" s="5"/>
      <c r="M964" s="5"/>
      <c r="N964" s="20" t="e">
        <f>IF($P$3&lt;=160,1,IF(AND($P$3&gt;=161,$P$3&lt;=300),2,0))</f>
        <v>#REF!</v>
      </c>
      <c r="O964" s="24" t="e">
        <f t="shared" si="72"/>
        <v>#REF!</v>
      </c>
      <c r="P964" s="107" t="e">
        <f>N964</f>
        <v>#REF!</v>
      </c>
      <c r="Q964" s="13" t="s">
        <v>510</v>
      </c>
    </row>
    <row r="965" spans="1:17" s="9" customFormat="1" ht="30" x14ac:dyDescent="0.25">
      <c r="A965" s="5">
        <v>5</v>
      </c>
      <c r="B965" s="6">
        <v>654321</v>
      </c>
      <c r="C965" s="36" t="s">
        <v>16</v>
      </c>
      <c r="D965" s="7" t="s">
        <v>20</v>
      </c>
      <c r="E965" s="7" t="s">
        <v>18</v>
      </c>
      <c r="F965" s="8" t="s">
        <v>511</v>
      </c>
      <c r="G965" s="40" t="s">
        <v>517</v>
      </c>
      <c r="H965" s="5"/>
      <c r="I965" s="5"/>
      <c r="J965" s="5"/>
      <c r="K965" s="5"/>
      <c r="L965" s="5"/>
      <c r="M965" s="5"/>
      <c r="N965" s="20" t="e">
        <f>IF($P$3&lt;=100,1,IF(AND($P$3&gt;=101,$P$3&lt;=200),2,IF(AND($P$3&gt;=201,$P$3&lt;=300),3,0)))</f>
        <v>#REF!</v>
      </c>
      <c r="O965" s="24" t="e">
        <f>N965</f>
        <v>#REF!</v>
      </c>
      <c r="P965" s="107" t="e">
        <f t="shared" ref="P965:P997" si="73">ROUND(O965,0)</f>
        <v>#REF!</v>
      </c>
      <c r="Q965" s="13" t="s">
        <v>510</v>
      </c>
    </row>
    <row r="966" spans="1:17" s="9" customFormat="1" ht="30" x14ac:dyDescent="0.25">
      <c r="A966" s="5">
        <v>8</v>
      </c>
      <c r="B966" s="6">
        <v>654321</v>
      </c>
      <c r="C966" s="30" t="s">
        <v>16</v>
      </c>
      <c r="D966" s="7" t="s">
        <v>21</v>
      </c>
      <c r="E966" s="7" t="s">
        <v>18</v>
      </c>
      <c r="F966" s="8" t="s">
        <v>330</v>
      </c>
      <c r="G966" s="40" t="s">
        <v>517</v>
      </c>
      <c r="H966" s="5"/>
      <c r="I966" s="5"/>
      <c r="J966" s="5"/>
      <c r="K966" s="5"/>
      <c r="L966" s="5"/>
      <c r="M966" s="5"/>
      <c r="N966" s="20">
        <f>P960/20</f>
        <v>0</v>
      </c>
      <c r="O966" s="24">
        <f>IF(N966&gt;=1,(N966*1),(((1-N966)+N966)))</f>
        <v>1</v>
      </c>
      <c r="P966" s="107">
        <f t="shared" si="73"/>
        <v>1</v>
      </c>
      <c r="Q966" s="13" t="s">
        <v>213</v>
      </c>
    </row>
    <row r="967" spans="1:17" s="9" customFormat="1" x14ac:dyDescent="0.25">
      <c r="A967" s="5">
        <v>6</v>
      </c>
      <c r="B967" s="6">
        <v>654321</v>
      </c>
      <c r="C967" s="30" t="s">
        <v>16</v>
      </c>
      <c r="D967" s="7" t="s">
        <v>21</v>
      </c>
      <c r="E967" s="7" t="s">
        <v>18</v>
      </c>
      <c r="F967" s="32" t="s">
        <v>396</v>
      </c>
      <c r="G967" s="40" t="s">
        <v>517</v>
      </c>
      <c r="H967" s="5"/>
      <c r="I967" s="5"/>
      <c r="J967" s="5"/>
      <c r="K967" s="5"/>
      <c r="L967" s="5"/>
      <c r="M967" s="5"/>
      <c r="N967" s="20" t="e">
        <f>#REF!</f>
        <v>#REF!</v>
      </c>
      <c r="O967" s="24" t="e">
        <f t="shared" si="72"/>
        <v>#REF!</v>
      </c>
      <c r="P967" s="107" t="e">
        <f t="shared" si="73"/>
        <v>#REF!</v>
      </c>
      <c r="Q967" s="13" t="s">
        <v>204</v>
      </c>
    </row>
    <row r="968" spans="1:17" s="9" customFormat="1" x14ac:dyDescent="0.25">
      <c r="A968" s="5">
        <v>9</v>
      </c>
      <c r="B968" s="6">
        <v>654321</v>
      </c>
      <c r="C968" s="30" t="s">
        <v>16</v>
      </c>
      <c r="D968" s="7" t="s">
        <v>21</v>
      </c>
      <c r="E968" s="7" t="s">
        <v>18</v>
      </c>
      <c r="F968" s="8" t="s">
        <v>331</v>
      </c>
      <c r="G968" s="40" t="s">
        <v>517</v>
      </c>
      <c r="H968" s="5"/>
      <c r="I968" s="5"/>
      <c r="J968" s="5"/>
      <c r="K968" s="5"/>
      <c r="L968" s="5"/>
      <c r="M968" s="5"/>
      <c r="N968" s="20">
        <v>1</v>
      </c>
      <c r="O968" s="24">
        <f>N968</f>
        <v>1</v>
      </c>
      <c r="P968" s="107">
        <f t="shared" si="73"/>
        <v>1</v>
      </c>
      <c r="Q968" s="13" t="s">
        <v>125</v>
      </c>
    </row>
    <row r="969" spans="1:17" s="9" customFormat="1" x14ac:dyDescent="0.25">
      <c r="A969" s="5">
        <v>7</v>
      </c>
      <c r="B969" s="6">
        <v>654321</v>
      </c>
      <c r="C969" s="30" t="s">
        <v>16</v>
      </c>
      <c r="D969" s="7" t="s">
        <v>21</v>
      </c>
      <c r="E969" s="7" t="s">
        <v>18</v>
      </c>
      <c r="F969" s="8" t="s">
        <v>329</v>
      </c>
      <c r="G969" s="40" t="s">
        <v>517</v>
      </c>
      <c r="H969" s="5"/>
      <c r="I969" s="5"/>
      <c r="J969" s="5"/>
      <c r="K969" s="5"/>
      <c r="L969" s="5"/>
      <c r="M969" s="5"/>
      <c r="N969" s="20" t="e">
        <f>#REF!*P960</f>
        <v>#REF!</v>
      </c>
      <c r="O969" s="24" t="e">
        <f>IF(N969&gt;=1,(N969*1),(((1-N969)+N969)))</f>
        <v>#REF!</v>
      </c>
      <c r="P969" s="107" t="e">
        <f t="shared" si="73"/>
        <v>#REF!</v>
      </c>
      <c r="Q969" s="13" t="s">
        <v>211</v>
      </c>
    </row>
    <row r="970" spans="1:17" s="9" customFormat="1" ht="30" x14ac:dyDescent="0.25">
      <c r="A970" s="5">
        <v>10</v>
      </c>
      <c r="B970" s="6">
        <v>654321</v>
      </c>
      <c r="C970" s="30" t="s">
        <v>22</v>
      </c>
      <c r="D970" s="11" t="s">
        <v>23</v>
      </c>
      <c r="E970" s="11" t="s">
        <v>24</v>
      </c>
      <c r="F970" s="8" t="s">
        <v>25</v>
      </c>
      <c r="G970" s="40" t="s">
        <v>517</v>
      </c>
      <c r="H970" s="18"/>
      <c r="I970" s="18"/>
      <c r="J970" s="18"/>
      <c r="K970" s="18"/>
      <c r="L970" s="18"/>
      <c r="M970" s="18"/>
      <c r="N970" s="26" t="e">
        <f>#REF!*P960</f>
        <v>#REF!</v>
      </c>
      <c r="O970" s="24" t="e">
        <f>IF(N970&gt;=1,((1-N970)+N970),(N970*0))</f>
        <v>#REF!</v>
      </c>
      <c r="P970" s="107" t="e">
        <f t="shared" si="73"/>
        <v>#REF!</v>
      </c>
      <c r="Q970" s="13" t="s">
        <v>494</v>
      </c>
    </row>
    <row r="971" spans="1:17" s="9" customFormat="1" ht="30" x14ac:dyDescent="0.25">
      <c r="A971" s="5">
        <v>11</v>
      </c>
      <c r="B971" s="6">
        <v>654321</v>
      </c>
      <c r="C971" s="30" t="s">
        <v>22</v>
      </c>
      <c r="D971" s="11" t="s">
        <v>23</v>
      </c>
      <c r="E971" s="11" t="s">
        <v>24</v>
      </c>
      <c r="F971" s="8" t="s">
        <v>212</v>
      </c>
      <c r="G971" s="40" t="s">
        <v>517</v>
      </c>
      <c r="H971" s="18"/>
      <c r="I971" s="18"/>
      <c r="J971" s="18"/>
      <c r="K971" s="18"/>
      <c r="L971" s="18"/>
      <c r="M971" s="18"/>
      <c r="N971" s="26" t="e">
        <f>#REF!*P960</f>
        <v>#REF!</v>
      </c>
      <c r="O971" s="24" t="e">
        <f>IF(N971&gt;=1,(N971*0),((1-N971)+N971))</f>
        <v>#REF!</v>
      </c>
      <c r="P971" s="107" t="e">
        <f t="shared" si="73"/>
        <v>#REF!</v>
      </c>
      <c r="Q971" s="13" t="s">
        <v>495</v>
      </c>
    </row>
    <row r="972" spans="1:17" s="9" customFormat="1" ht="30" x14ac:dyDescent="0.25">
      <c r="A972" s="5">
        <v>12</v>
      </c>
      <c r="B972" s="6">
        <v>654321</v>
      </c>
      <c r="C972" s="30" t="s">
        <v>22</v>
      </c>
      <c r="D972" s="11" t="s">
        <v>23</v>
      </c>
      <c r="E972" s="11" t="s">
        <v>24</v>
      </c>
      <c r="F972" s="8" t="s">
        <v>26</v>
      </c>
      <c r="G972" s="40" t="s">
        <v>517</v>
      </c>
      <c r="H972" s="18"/>
      <c r="I972" s="18"/>
      <c r="J972" s="18"/>
      <c r="K972" s="18"/>
      <c r="L972" s="18"/>
      <c r="M972" s="18"/>
      <c r="N972" s="26">
        <v>1</v>
      </c>
      <c r="O972" s="24">
        <f>N972</f>
        <v>1</v>
      </c>
      <c r="P972" s="107">
        <f t="shared" si="73"/>
        <v>1</v>
      </c>
      <c r="Q972" s="13" t="s">
        <v>494</v>
      </c>
    </row>
    <row r="973" spans="1:17" s="9" customFormat="1" ht="30" x14ac:dyDescent="0.25">
      <c r="A973" s="5">
        <v>13</v>
      </c>
      <c r="B973" s="6">
        <v>654321</v>
      </c>
      <c r="C973" s="30" t="s">
        <v>22</v>
      </c>
      <c r="D973" s="11" t="s">
        <v>23</v>
      </c>
      <c r="E973" s="11" t="s">
        <v>27</v>
      </c>
      <c r="F973" s="33" t="s">
        <v>328</v>
      </c>
      <c r="G973" s="40" t="s">
        <v>517</v>
      </c>
      <c r="H973" s="18"/>
      <c r="I973" s="18"/>
      <c r="J973" s="18"/>
      <c r="K973" s="18"/>
      <c r="L973" s="18"/>
      <c r="M973" s="18"/>
      <c r="N973" s="26" t="e">
        <f>#REF!*P960</f>
        <v>#REF!</v>
      </c>
      <c r="O973" s="24" t="e">
        <f>IF(N973&gt;=1,((2-N973)+N973),(N973*0))</f>
        <v>#REF!</v>
      </c>
      <c r="P973" s="107" t="e">
        <f t="shared" si="73"/>
        <v>#REF!</v>
      </c>
      <c r="Q973" s="13" t="s">
        <v>494</v>
      </c>
    </row>
    <row r="974" spans="1:17" s="9" customFormat="1" ht="30" x14ac:dyDescent="0.25">
      <c r="A974" s="5">
        <v>14</v>
      </c>
      <c r="B974" s="6">
        <v>654321</v>
      </c>
      <c r="C974" s="30" t="s">
        <v>22</v>
      </c>
      <c r="D974" s="11" t="s">
        <v>23</v>
      </c>
      <c r="E974" s="11" t="s">
        <v>27</v>
      </c>
      <c r="F974" s="8" t="s">
        <v>397</v>
      </c>
      <c r="G974" s="40" t="s">
        <v>517</v>
      </c>
      <c r="H974" s="18"/>
      <c r="I974" s="18"/>
      <c r="J974" s="18"/>
      <c r="K974" s="18"/>
      <c r="L974" s="18"/>
      <c r="M974" s="18"/>
      <c r="N974" s="26" t="e">
        <f>#REF!*P960</f>
        <v>#REF!</v>
      </c>
      <c r="O974" s="24" t="e">
        <f>IF(N974&gt;=1,(N974*0),((1-N974)+N974))</f>
        <v>#REF!</v>
      </c>
      <c r="P974" s="107" t="e">
        <f t="shared" si="73"/>
        <v>#REF!</v>
      </c>
      <c r="Q974" s="13" t="s">
        <v>215</v>
      </c>
    </row>
    <row r="975" spans="1:17" s="9" customFormat="1" ht="30" x14ac:dyDescent="0.25">
      <c r="A975" s="5">
        <v>15</v>
      </c>
      <c r="B975" s="6">
        <v>654321</v>
      </c>
      <c r="C975" s="30" t="s">
        <v>22</v>
      </c>
      <c r="D975" s="11" t="s">
        <v>23</v>
      </c>
      <c r="E975" s="11" t="s">
        <v>27</v>
      </c>
      <c r="F975" s="8" t="s">
        <v>451</v>
      </c>
      <c r="G975" s="40" t="s">
        <v>517</v>
      </c>
      <c r="H975" s="18"/>
      <c r="I975" s="18"/>
      <c r="J975" s="18"/>
      <c r="K975" s="18"/>
      <c r="L975" s="18"/>
      <c r="M975" s="18"/>
      <c r="N975" s="26" t="e">
        <f>#REF!*P960</f>
        <v>#REF!</v>
      </c>
      <c r="O975" s="24" t="e">
        <f>IF(N975&gt;=1,(N975*0),((1-N975)+N975))</f>
        <v>#REF!</v>
      </c>
      <c r="P975" s="107" t="e">
        <f t="shared" si="73"/>
        <v>#REF!</v>
      </c>
      <c r="Q975" s="13" t="s">
        <v>215</v>
      </c>
    </row>
    <row r="976" spans="1:17" s="9" customFormat="1" ht="30" x14ac:dyDescent="0.25">
      <c r="A976" s="5">
        <v>16</v>
      </c>
      <c r="B976" s="6">
        <v>654321</v>
      </c>
      <c r="C976" s="30" t="s">
        <v>22</v>
      </c>
      <c r="D976" s="11" t="s">
        <v>23</v>
      </c>
      <c r="E976" s="11" t="s">
        <v>27</v>
      </c>
      <c r="F976" s="8" t="s">
        <v>216</v>
      </c>
      <c r="G976" s="40" t="s">
        <v>517</v>
      </c>
      <c r="H976" s="18"/>
      <c r="I976" s="18"/>
      <c r="J976" s="18"/>
      <c r="K976" s="18"/>
      <c r="L976" s="18"/>
      <c r="M976" s="18"/>
      <c r="N976" s="26">
        <v>1</v>
      </c>
      <c r="O976" s="24" t="e">
        <f>IF((#REF!="CUMPLE"),FORMULACION!N976*1,FORMULACION!N976*0)</f>
        <v>#REF!</v>
      </c>
      <c r="P976" s="107" t="e">
        <f t="shared" si="73"/>
        <v>#REF!</v>
      </c>
      <c r="Q976" s="13" t="s">
        <v>214</v>
      </c>
    </row>
    <row r="977" spans="1:17" s="9" customFormat="1" ht="30" x14ac:dyDescent="0.25">
      <c r="A977" s="5">
        <v>17</v>
      </c>
      <c r="B977" s="6">
        <v>654321</v>
      </c>
      <c r="C977" s="30" t="s">
        <v>22</v>
      </c>
      <c r="D977" s="11" t="s">
        <v>23</v>
      </c>
      <c r="E977" s="11" t="s">
        <v>28</v>
      </c>
      <c r="F977" s="8" t="s">
        <v>332</v>
      </c>
      <c r="G977" s="40" t="s">
        <v>517</v>
      </c>
      <c r="H977" s="18"/>
      <c r="I977" s="18"/>
      <c r="J977" s="18"/>
      <c r="K977" s="18"/>
      <c r="L977" s="18"/>
      <c r="M977" s="18"/>
      <c r="N977" s="26">
        <v>2</v>
      </c>
      <c r="O977" s="24">
        <v>2</v>
      </c>
      <c r="P977" s="107">
        <f t="shared" si="73"/>
        <v>2</v>
      </c>
      <c r="Q977" s="13" t="s">
        <v>217</v>
      </c>
    </row>
    <row r="978" spans="1:17" s="9" customFormat="1" ht="30" x14ac:dyDescent="0.25">
      <c r="A978" s="5">
        <v>18</v>
      </c>
      <c r="B978" s="6">
        <v>654321</v>
      </c>
      <c r="C978" s="30" t="s">
        <v>22</v>
      </c>
      <c r="D978" s="11" t="s">
        <v>23</v>
      </c>
      <c r="E978" s="11" t="s">
        <v>28</v>
      </c>
      <c r="F978" s="8" t="s">
        <v>29</v>
      </c>
      <c r="G978" s="40" t="s">
        <v>517</v>
      </c>
      <c r="H978" s="18"/>
      <c r="I978" s="18"/>
      <c r="J978" s="18"/>
      <c r="K978" s="18"/>
      <c r="L978" s="18"/>
      <c r="M978" s="18"/>
      <c r="N978" s="26">
        <v>1</v>
      </c>
      <c r="O978" s="24">
        <f>N978</f>
        <v>1</v>
      </c>
      <c r="P978" s="107">
        <f t="shared" si="73"/>
        <v>1</v>
      </c>
      <c r="Q978" s="13" t="s">
        <v>218</v>
      </c>
    </row>
    <row r="979" spans="1:17" s="9" customFormat="1" ht="30" x14ac:dyDescent="0.25">
      <c r="A979" s="5">
        <v>19</v>
      </c>
      <c r="B979" s="6">
        <v>654321</v>
      </c>
      <c r="C979" s="30" t="s">
        <v>22</v>
      </c>
      <c r="D979" s="11" t="s">
        <v>23</v>
      </c>
      <c r="E979" s="11" t="s">
        <v>28</v>
      </c>
      <c r="F979" s="8" t="s">
        <v>399</v>
      </c>
      <c r="G979" s="40" t="s">
        <v>517</v>
      </c>
      <c r="H979" s="18"/>
      <c r="I979" s="18"/>
      <c r="J979" s="18"/>
      <c r="K979" s="18"/>
      <c r="L979" s="18"/>
      <c r="M979" s="18"/>
      <c r="N979" s="26">
        <v>1</v>
      </c>
      <c r="O979" s="24">
        <f>N979</f>
        <v>1</v>
      </c>
      <c r="P979" s="107">
        <f t="shared" si="73"/>
        <v>1</v>
      </c>
      <c r="Q979" s="13" t="s">
        <v>218</v>
      </c>
    </row>
    <row r="980" spans="1:17" s="9" customFormat="1" ht="30" x14ac:dyDescent="0.25">
      <c r="A980" s="5">
        <v>20</v>
      </c>
      <c r="B980" s="6">
        <v>654321</v>
      </c>
      <c r="C980" s="30" t="s">
        <v>22</v>
      </c>
      <c r="D980" s="11" t="s">
        <v>23</v>
      </c>
      <c r="E980" s="11" t="s">
        <v>30</v>
      </c>
      <c r="F980" s="8" t="s">
        <v>453</v>
      </c>
      <c r="G980" s="40" t="s">
        <v>517</v>
      </c>
      <c r="H980" s="18"/>
      <c r="I980" s="18"/>
      <c r="J980" s="18"/>
      <c r="K980" s="18"/>
      <c r="L980" s="18"/>
      <c r="M980" s="18"/>
      <c r="N980" s="26">
        <v>1</v>
      </c>
      <c r="O980" s="24">
        <f>N980</f>
        <v>1</v>
      </c>
      <c r="P980" s="107">
        <f t="shared" si="73"/>
        <v>1</v>
      </c>
      <c r="Q980" s="13" t="s">
        <v>218</v>
      </c>
    </row>
    <row r="981" spans="1:17" s="9" customFormat="1" ht="30" x14ac:dyDescent="0.25">
      <c r="A981" s="5">
        <v>21</v>
      </c>
      <c r="B981" s="6">
        <v>654321</v>
      </c>
      <c r="C981" s="30" t="s">
        <v>22</v>
      </c>
      <c r="D981" s="11" t="s">
        <v>23</v>
      </c>
      <c r="E981" s="11" t="s">
        <v>30</v>
      </c>
      <c r="F981" s="8" t="s">
        <v>497</v>
      </c>
      <c r="G981" s="40" t="s">
        <v>517</v>
      </c>
      <c r="H981" s="18"/>
      <c r="I981" s="18"/>
      <c r="J981" s="18"/>
      <c r="K981" s="18"/>
      <c r="L981" s="18"/>
      <c r="M981" s="18"/>
      <c r="N981" s="26">
        <v>1</v>
      </c>
      <c r="O981" s="24">
        <f>N981</f>
        <v>1</v>
      </c>
      <c r="P981" s="107">
        <f t="shared" si="73"/>
        <v>1</v>
      </c>
      <c r="Q981" s="13" t="s">
        <v>218</v>
      </c>
    </row>
    <row r="982" spans="1:17" s="9" customFormat="1" ht="30" x14ac:dyDescent="0.25">
      <c r="A982" s="5">
        <v>22</v>
      </c>
      <c r="B982" s="6">
        <v>654321</v>
      </c>
      <c r="C982" s="30" t="s">
        <v>22</v>
      </c>
      <c r="D982" s="11" t="s">
        <v>23</v>
      </c>
      <c r="E982" s="11" t="s">
        <v>30</v>
      </c>
      <c r="F982" s="8" t="s">
        <v>496</v>
      </c>
      <c r="G982" s="40" t="s">
        <v>517</v>
      </c>
      <c r="H982" s="18"/>
      <c r="I982" s="18"/>
      <c r="J982" s="18"/>
      <c r="K982" s="18"/>
      <c r="L982" s="18"/>
      <c r="M982" s="18"/>
      <c r="N982" s="26" t="e">
        <f>#REF!*P960</f>
        <v>#REF!</v>
      </c>
      <c r="O982" s="24" t="e">
        <f>IF(N982&gt;=1,((1-N982)+N982),(N982*0))</f>
        <v>#REF!</v>
      </c>
      <c r="P982" s="107" t="e">
        <f t="shared" si="73"/>
        <v>#REF!</v>
      </c>
      <c r="Q982" s="13" t="s">
        <v>219</v>
      </c>
    </row>
    <row r="983" spans="1:17" s="9" customFormat="1" ht="30" x14ac:dyDescent="0.25">
      <c r="A983" s="5">
        <v>23</v>
      </c>
      <c r="B983" s="6">
        <v>654321</v>
      </c>
      <c r="C983" s="30" t="s">
        <v>22</v>
      </c>
      <c r="D983" s="11" t="s">
        <v>23</v>
      </c>
      <c r="E983" s="11" t="s">
        <v>30</v>
      </c>
      <c r="F983" s="8" t="s">
        <v>31</v>
      </c>
      <c r="G983" s="40" t="s">
        <v>517</v>
      </c>
      <c r="H983" s="18"/>
      <c r="I983" s="18"/>
      <c r="J983" s="18"/>
      <c r="K983" s="18"/>
      <c r="L983" s="18"/>
      <c r="M983" s="18"/>
      <c r="N983" s="26">
        <v>1</v>
      </c>
      <c r="O983" s="24">
        <f>IF(N983&gt;=1,((1-N983)+N983),(N983*0))</f>
        <v>1</v>
      </c>
      <c r="P983" s="107">
        <f t="shared" si="73"/>
        <v>1</v>
      </c>
      <c r="Q983" s="13" t="s">
        <v>221</v>
      </c>
    </row>
    <row r="984" spans="1:17" s="9" customFormat="1" ht="30" x14ac:dyDescent="0.25">
      <c r="A984" s="5">
        <v>24</v>
      </c>
      <c r="B984" s="6">
        <v>654321</v>
      </c>
      <c r="C984" s="30" t="s">
        <v>22</v>
      </c>
      <c r="D984" s="11" t="s">
        <v>23</v>
      </c>
      <c r="E984" s="11" t="s">
        <v>30</v>
      </c>
      <c r="F984" s="8" t="s">
        <v>450</v>
      </c>
      <c r="G984" s="40" t="s">
        <v>517</v>
      </c>
      <c r="H984" s="18"/>
      <c r="I984" s="18"/>
      <c r="J984" s="18"/>
      <c r="K984" s="18"/>
      <c r="L984" s="18"/>
      <c r="M984" s="18"/>
      <c r="N984" s="26">
        <v>1</v>
      </c>
      <c r="O984" s="24" t="e">
        <f>IF((#REF!="CUMPLE"),FORMULACION!N984*1,FORMULACION!N984*0)</f>
        <v>#REF!</v>
      </c>
      <c r="P984" s="107" t="e">
        <f t="shared" si="73"/>
        <v>#REF!</v>
      </c>
      <c r="Q984" s="13" t="s">
        <v>214</v>
      </c>
    </row>
    <row r="985" spans="1:17" s="9" customFormat="1" x14ac:dyDescent="0.25">
      <c r="A985" s="5">
        <v>25</v>
      </c>
      <c r="B985" s="6">
        <v>654321</v>
      </c>
      <c r="C985" s="30" t="s">
        <v>22</v>
      </c>
      <c r="D985" s="11" t="s">
        <v>32</v>
      </c>
      <c r="E985" s="11" t="s">
        <v>33</v>
      </c>
      <c r="F985" s="8" t="s">
        <v>34</v>
      </c>
      <c r="G985" s="40" t="s">
        <v>517</v>
      </c>
      <c r="H985" s="18"/>
      <c r="I985" s="18"/>
      <c r="J985" s="18"/>
      <c r="K985" s="18"/>
      <c r="L985" s="18"/>
      <c r="M985" s="18">
        <f>5-17</f>
        <v>-12</v>
      </c>
      <c r="N985" s="26" t="e">
        <f>#REF!*P960</f>
        <v>#REF!</v>
      </c>
      <c r="O985" s="24" t="e">
        <f>IF(N985&gt;=5,((5-N985)+N985),(N985*1))</f>
        <v>#REF!</v>
      </c>
      <c r="P985" s="107" t="e">
        <f t="shared" si="73"/>
        <v>#REF!</v>
      </c>
      <c r="Q985" s="13" t="s">
        <v>498</v>
      </c>
    </row>
    <row r="986" spans="1:17" s="9" customFormat="1" ht="30" x14ac:dyDescent="0.25">
      <c r="A986" s="5">
        <v>26</v>
      </c>
      <c r="B986" s="6">
        <v>654321</v>
      </c>
      <c r="C986" s="30" t="s">
        <v>22</v>
      </c>
      <c r="D986" s="11" t="s">
        <v>32</v>
      </c>
      <c r="E986" s="11" t="s">
        <v>33</v>
      </c>
      <c r="F986" s="8" t="s">
        <v>35</v>
      </c>
      <c r="G986" s="40" t="s">
        <v>517</v>
      </c>
      <c r="H986" s="18"/>
      <c r="I986" s="18"/>
      <c r="J986" s="18"/>
      <c r="K986" s="18"/>
      <c r="L986" s="18"/>
      <c r="M986" s="18"/>
      <c r="N986" s="26" t="e">
        <f>#REF!*$P$3</f>
        <v>#REF!</v>
      </c>
      <c r="O986" s="24" t="e">
        <f>IF(N986&gt;=6,((6-N986)+N986),(N986*1))</f>
        <v>#REF!</v>
      </c>
      <c r="P986" s="107" t="e">
        <f t="shared" si="73"/>
        <v>#REF!</v>
      </c>
      <c r="Q986" s="13" t="s">
        <v>220</v>
      </c>
    </row>
    <row r="987" spans="1:17" s="9" customFormat="1" ht="30" x14ac:dyDescent="0.25">
      <c r="A987" s="5">
        <v>27</v>
      </c>
      <c r="B987" s="6">
        <v>654321</v>
      </c>
      <c r="C987" s="30" t="s">
        <v>22</v>
      </c>
      <c r="D987" s="11" t="s">
        <v>32</v>
      </c>
      <c r="E987" s="11" t="s">
        <v>33</v>
      </c>
      <c r="F987" s="8" t="s">
        <v>36</v>
      </c>
      <c r="G987" s="40" t="s">
        <v>517</v>
      </c>
      <c r="H987" s="18"/>
      <c r="I987" s="18"/>
      <c r="J987" s="18"/>
      <c r="K987" s="18"/>
      <c r="L987" s="18"/>
      <c r="M987" s="18"/>
      <c r="N987" s="26" t="e">
        <f>#REF!*$P$3</f>
        <v>#REF!</v>
      </c>
      <c r="O987" s="24" t="e">
        <f>IF(N987&gt;=6,((6-N987)+N987),(N987*1))</f>
        <v>#REF!</v>
      </c>
      <c r="P987" s="107" t="e">
        <f t="shared" si="73"/>
        <v>#REF!</v>
      </c>
      <c r="Q987" s="13" t="s">
        <v>220</v>
      </c>
    </row>
    <row r="988" spans="1:17" s="9" customFormat="1" ht="30" x14ac:dyDescent="0.25">
      <c r="A988" s="5">
        <v>28</v>
      </c>
      <c r="B988" s="6">
        <v>654321</v>
      </c>
      <c r="C988" s="30" t="s">
        <v>22</v>
      </c>
      <c r="D988" s="11" t="s">
        <v>32</v>
      </c>
      <c r="E988" s="11" t="s">
        <v>33</v>
      </c>
      <c r="F988" s="8" t="s">
        <v>37</v>
      </c>
      <c r="G988" s="40" t="s">
        <v>517</v>
      </c>
      <c r="H988" s="18"/>
      <c r="I988" s="18"/>
      <c r="J988" s="18"/>
      <c r="K988" s="18"/>
      <c r="L988" s="18"/>
      <c r="M988" s="18"/>
      <c r="N988" s="26" t="e">
        <f>#REF!*$P$3</f>
        <v>#REF!</v>
      </c>
      <c r="O988" s="24" t="e">
        <f>IF(N988&gt;=6,((6-N988)+N988),(N988*1))</f>
        <v>#REF!</v>
      </c>
      <c r="P988" s="107" t="e">
        <f t="shared" si="73"/>
        <v>#REF!</v>
      </c>
      <c r="Q988" s="13" t="s">
        <v>220</v>
      </c>
    </row>
    <row r="989" spans="1:17" s="9" customFormat="1" ht="30" x14ac:dyDescent="0.25">
      <c r="A989" s="5">
        <v>29</v>
      </c>
      <c r="B989" s="6">
        <v>654321</v>
      </c>
      <c r="C989" s="30" t="s">
        <v>22</v>
      </c>
      <c r="D989" s="11" t="s">
        <v>32</v>
      </c>
      <c r="E989" s="11" t="s">
        <v>33</v>
      </c>
      <c r="F989" s="8" t="s">
        <v>38</v>
      </c>
      <c r="G989" s="40" t="s">
        <v>517</v>
      </c>
      <c r="H989" s="18"/>
      <c r="I989" s="18"/>
      <c r="J989" s="18"/>
      <c r="K989" s="18"/>
      <c r="L989" s="18"/>
      <c r="M989" s="18"/>
      <c r="N989" s="26" t="e">
        <f>#REF!*$P$3</f>
        <v>#REF!</v>
      </c>
      <c r="O989" s="24" t="e">
        <f>IF(N989&gt;=6,((6-N989)+N989),(N989*1))</f>
        <v>#REF!</v>
      </c>
      <c r="P989" s="107" t="e">
        <f t="shared" si="73"/>
        <v>#REF!</v>
      </c>
      <c r="Q989" s="13" t="s">
        <v>220</v>
      </c>
    </row>
    <row r="990" spans="1:17" s="9" customFormat="1" ht="30" x14ac:dyDescent="0.25">
      <c r="A990" s="5">
        <v>30</v>
      </c>
      <c r="B990" s="6">
        <v>654321</v>
      </c>
      <c r="C990" s="30" t="s">
        <v>22</v>
      </c>
      <c r="D990" s="11" t="s">
        <v>32</v>
      </c>
      <c r="E990" s="11" t="s">
        <v>33</v>
      </c>
      <c r="F990" s="8" t="s">
        <v>39</v>
      </c>
      <c r="G990" s="40" t="s">
        <v>517</v>
      </c>
      <c r="H990" s="18"/>
      <c r="I990" s="18"/>
      <c r="J990" s="18"/>
      <c r="K990" s="18"/>
      <c r="L990" s="18"/>
      <c r="M990" s="18"/>
      <c r="N990" s="26" t="e">
        <f>#REF!*$P$3</f>
        <v>#REF!</v>
      </c>
      <c r="O990" s="24" t="e">
        <f>IF(N990&gt;=6,((6-N990)+N990),(N990*1))</f>
        <v>#REF!</v>
      </c>
      <c r="P990" s="107" t="e">
        <f t="shared" si="73"/>
        <v>#REF!</v>
      </c>
      <c r="Q990" s="13" t="s">
        <v>220</v>
      </c>
    </row>
    <row r="991" spans="1:17" s="9" customFormat="1" ht="30" x14ac:dyDescent="0.25">
      <c r="A991" s="5">
        <v>31</v>
      </c>
      <c r="B991" s="6">
        <v>654321</v>
      </c>
      <c r="C991" s="30" t="s">
        <v>22</v>
      </c>
      <c r="D991" s="11" t="s">
        <v>32</v>
      </c>
      <c r="E991" s="11" t="s">
        <v>33</v>
      </c>
      <c r="F991" s="8" t="s">
        <v>40</v>
      </c>
      <c r="G991" s="40" t="s">
        <v>517</v>
      </c>
      <c r="H991" s="18"/>
      <c r="I991" s="18"/>
      <c r="J991" s="18"/>
      <c r="K991" s="18"/>
      <c r="L991" s="18"/>
      <c r="M991" s="18"/>
      <c r="N991" s="26">
        <v>1</v>
      </c>
      <c r="O991" s="24" t="e">
        <f>IF((#REF!="CUMPLE"),FORMULACION!N991*1,FORMULACION!N991*0)</f>
        <v>#REF!</v>
      </c>
      <c r="P991" s="107" t="e">
        <f t="shared" si="73"/>
        <v>#REF!</v>
      </c>
      <c r="Q991" s="13" t="s">
        <v>214</v>
      </c>
    </row>
    <row r="992" spans="1:17" s="9" customFormat="1" ht="30" x14ac:dyDescent="0.25">
      <c r="A992" s="5">
        <v>32</v>
      </c>
      <c r="B992" s="6">
        <v>654321</v>
      </c>
      <c r="C992" s="30" t="s">
        <v>22</v>
      </c>
      <c r="D992" s="11" t="s">
        <v>32</v>
      </c>
      <c r="E992" s="11" t="s">
        <v>33</v>
      </c>
      <c r="F992" s="8" t="s">
        <v>389</v>
      </c>
      <c r="G992" s="40" t="s">
        <v>517</v>
      </c>
      <c r="H992" s="18"/>
      <c r="I992" s="18"/>
      <c r="J992" s="18"/>
      <c r="K992" s="18"/>
      <c r="L992" s="18"/>
      <c r="M992" s="18"/>
      <c r="N992" s="26" t="e">
        <f>#REF!*$P$3</f>
        <v>#REF!</v>
      </c>
      <c r="O992" s="24" t="e">
        <f>IF(N992&gt;=4,((4-N992)+N992),(N992*1))</f>
        <v>#REF!</v>
      </c>
      <c r="P992" s="107" t="e">
        <f t="shared" si="73"/>
        <v>#REF!</v>
      </c>
      <c r="Q992" s="13" t="s">
        <v>222</v>
      </c>
    </row>
    <row r="993" spans="1:17" s="9" customFormat="1" ht="30" x14ac:dyDescent="0.25">
      <c r="A993" s="5">
        <v>33</v>
      </c>
      <c r="B993" s="6">
        <v>654321</v>
      </c>
      <c r="C993" s="30" t="s">
        <v>22</v>
      </c>
      <c r="D993" s="11" t="s">
        <v>32</v>
      </c>
      <c r="E993" s="11" t="s">
        <v>33</v>
      </c>
      <c r="F993" s="32" t="s">
        <v>395</v>
      </c>
      <c r="G993" s="40" t="s">
        <v>517</v>
      </c>
      <c r="H993" s="18"/>
      <c r="I993" s="18"/>
      <c r="J993" s="18"/>
      <c r="K993" s="18"/>
      <c r="L993" s="18"/>
      <c r="M993" s="18"/>
      <c r="N993" s="26" t="e">
        <f>#REF!*$P$3</f>
        <v>#REF!</v>
      </c>
      <c r="O993" s="24" t="e">
        <f>IF(N993&gt;=6,((6-N993)+N993),(N993*1))</f>
        <v>#REF!</v>
      </c>
      <c r="P993" s="107" t="e">
        <f t="shared" si="73"/>
        <v>#REF!</v>
      </c>
      <c r="Q993" s="13" t="s">
        <v>220</v>
      </c>
    </row>
    <row r="994" spans="1:17" s="9" customFormat="1" ht="30" x14ac:dyDescent="0.25">
      <c r="A994" s="5">
        <v>34</v>
      </c>
      <c r="B994" s="6">
        <v>654321</v>
      </c>
      <c r="C994" s="30" t="s">
        <v>22</v>
      </c>
      <c r="D994" s="11" t="s">
        <v>32</v>
      </c>
      <c r="E994" s="11" t="s">
        <v>33</v>
      </c>
      <c r="F994" s="8" t="s">
        <v>391</v>
      </c>
      <c r="G994" s="40" t="s">
        <v>517</v>
      </c>
      <c r="H994" s="18"/>
      <c r="I994" s="18"/>
      <c r="J994" s="18"/>
      <c r="K994" s="18"/>
      <c r="L994" s="18"/>
      <c r="M994" s="18"/>
      <c r="N994" s="26" t="e">
        <f>#REF!*$P$3</f>
        <v>#REF!</v>
      </c>
      <c r="O994" s="24" t="e">
        <f>IF(N994&gt;=4,((4-N994)+N994),(N994*1))</f>
        <v>#REF!</v>
      </c>
      <c r="P994" s="107" t="e">
        <f t="shared" si="73"/>
        <v>#REF!</v>
      </c>
      <c r="Q994" s="13" t="s">
        <v>222</v>
      </c>
    </row>
    <row r="995" spans="1:17" s="9" customFormat="1" ht="30" x14ac:dyDescent="0.25">
      <c r="A995" s="5">
        <v>35</v>
      </c>
      <c r="B995" s="6">
        <v>654321</v>
      </c>
      <c r="C995" s="30" t="s">
        <v>22</v>
      </c>
      <c r="D995" s="11" t="s">
        <v>32</v>
      </c>
      <c r="E995" s="11" t="s">
        <v>33</v>
      </c>
      <c r="F995" s="8" t="s">
        <v>388</v>
      </c>
      <c r="G995" s="40" t="s">
        <v>517</v>
      </c>
      <c r="H995" s="18"/>
      <c r="I995" s="18"/>
      <c r="J995" s="18"/>
      <c r="K995" s="18"/>
      <c r="L995" s="18"/>
      <c r="M995" s="18"/>
      <c r="N995" s="26" t="e">
        <f>#REF!*$P$3</f>
        <v>#REF!</v>
      </c>
      <c r="O995" s="24" t="e">
        <f>IF(N995&gt;=4,((4-N995)+N995),(N995*1))</f>
        <v>#REF!</v>
      </c>
      <c r="P995" s="107" t="e">
        <f t="shared" si="73"/>
        <v>#REF!</v>
      </c>
      <c r="Q995" s="13" t="s">
        <v>222</v>
      </c>
    </row>
    <row r="996" spans="1:17" s="9" customFormat="1" x14ac:dyDescent="0.25">
      <c r="A996" s="5">
        <v>36</v>
      </c>
      <c r="B996" s="6">
        <v>654321</v>
      </c>
      <c r="C996" s="30" t="s">
        <v>22</v>
      </c>
      <c r="D996" s="11" t="s">
        <v>32</v>
      </c>
      <c r="E996" s="11" t="s">
        <v>41</v>
      </c>
      <c r="F996" s="8" t="s">
        <v>333</v>
      </c>
      <c r="G996" s="40" t="s">
        <v>517</v>
      </c>
      <c r="H996" s="18"/>
      <c r="I996" s="18"/>
      <c r="J996" s="18"/>
      <c r="K996" s="18"/>
      <c r="L996" s="18"/>
      <c r="M996" s="18"/>
      <c r="N996" s="26">
        <f>SUM(K960:M960)</f>
        <v>0</v>
      </c>
      <c r="O996" s="24">
        <f>N996</f>
        <v>0</v>
      </c>
      <c r="P996" s="107">
        <f t="shared" si="73"/>
        <v>0</v>
      </c>
      <c r="Q996" s="13" t="s">
        <v>225</v>
      </c>
    </row>
    <row r="997" spans="1:17" s="9" customFormat="1" x14ac:dyDescent="0.25">
      <c r="A997" s="5">
        <v>37</v>
      </c>
      <c r="B997" s="6">
        <v>654321</v>
      </c>
      <c r="C997" s="30" t="s">
        <v>22</v>
      </c>
      <c r="D997" s="11" t="s">
        <v>32</v>
      </c>
      <c r="E997" s="11" t="s">
        <v>41</v>
      </c>
      <c r="F997" s="8" t="s">
        <v>447</v>
      </c>
      <c r="G997" s="40" t="s">
        <v>517</v>
      </c>
      <c r="H997" s="18"/>
      <c r="I997" s="18"/>
      <c r="J997" s="18"/>
      <c r="K997" s="18"/>
      <c r="L997" s="18"/>
      <c r="M997" s="18"/>
      <c r="N997" s="26">
        <f>SUM(I960:M960)</f>
        <v>0</v>
      </c>
      <c r="O997" s="24">
        <f>N997</f>
        <v>0</v>
      </c>
      <c r="P997" s="107">
        <f t="shared" si="73"/>
        <v>0</v>
      </c>
      <c r="Q997" s="13" t="s">
        <v>223</v>
      </c>
    </row>
    <row r="998" spans="1:17" s="9" customFormat="1" ht="25.5" x14ac:dyDescent="0.25">
      <c r="A998" s="5">
        <v>38</v>
      </c>
      <c r="B998" s="6">
        <v>654321</v>
      </c>
      <c r="C998" s="30" t="s">
        <v>22</v>
      </c>
      <c r="D998" s="11" t="s">
        <v>32</v>
      </c>
      <c r="E998" s="11" t="s">
        <v>41</v>
      </c>
      <c r="F998" s="31" t="s">
        <v>393</v>
      </c>
      <c r="G998" s="40" t="s">
        <v>517</v>
      </c>
      <c r="H998" s="18"/>
      <c r="I998" s="18"/>
      <c r="J998" s="18"/>
      <c r="K998" s="18"/>
      <c r="L998" s="18"/>
      <c r="M998" s="18"/>
      <c r="N998" s="26"/>
      <c r="O998" s="24"/>
      <c r="P998" s="107"/>
      <c r="Q998" s="13"/>
    </row>
    <row r="999" spans="1:17" s="9" customFormat="1" x14ac:dyDescent="0.25">
      <c r="A999" s="5">
        <v>39</v>
      </c>
      <c r="B999" s="6">
        <v>654321</v>
      </c>
      <c r="C999" s="30" t="s">
        <v>22</v>
      </c>
      <c r="D999" s="11" t="s">
        <v>32</v>
      </c>
      <c r="E999" s="11" t="s">
        <v>41</v>
      </c>
      <c r="F999" s="8" t="s">
        <v>448</v>
      </c>
      <c r="G999" s="40" t="s">
        <v>517</v>
      </c>
      <c r="H999" s="18"/>
      <c r="I999" s="18"/>
      <c r="J999" s="18"/>
      <c r="K999" s="18"/>
      <c r="L999" s="18"/>
      <c r="M999" s="18"/>
      <c r="N999" s="26">
        <f>H960</f>
        <v>0</v>
      </c>
      <c r="O999" s="24">
        <f>N999</f>
        <v>0</v>
      </c>
      <c r="P999" s="107">
        <f t="shared" ref="P999:P1043" si="74">ROUND(O999,0)</f>
        <v>0</v>
      </c>
      <c r="Q999" s="13" t="s">
        <v>224</v>
      </c>
    </row>
    <row r="1000" spans="1:17" s="9" customFormat="1" ht="30" x14ac:dyDescent="0.25">
      <c r="A1000" s="5">
        <v>40</v>
      </c>
      <c r="B1000" s="6">
        <v>654321</v>
      </c>
      <c r="C1000" s="30" t="s">
        <v>22</v>
      </c>
      <c r="D1000" s="11" t="s">
        <v>32</v>
      </c>
      <c r="E1000" s="11" t="s">
        <v>42</v>
      </c>
      <c r="F1000" s="34" t="s">
        <v>334</v>
      </c>
      <c r="G1000" s="40" t="s">
        <v>517</v>
      </c>
      <c r="H1000" s="18"/>
      <c r="I1000" s="18"/>
      <c r="J1000" s="18"/>
      <c r="K1000" s="18"/>
      <c r="L1000" s="18"/>
      <c r="M1000" s="18"/>
      <c r="N1000" s="26" t="e">
        <f>#REF!*P960</f>
        <v>#REF!</v>
      </c>
      <c r="O1000" s="24" t="e">
        <f>IF(N1000&gt;=12,((12-N1000)+N1000),(N1000*1))</f>
        <v>#REF!</v>
      </c>
      <c r="P1000" s="107" t="e">
        <f t="shared" si="74"/>
        <v>#REF!</v>
      </c>
      <c r="Q1000" s="13" t="s">
        <v>234</v>
      </c>
    </row>
    <row r="1001" spans="1:17" s="9" customFormat="1" ht="30" x14ac:dyDescent="0.25">
      <c r="A1001" s="5">
        <v>41</v>
      </c>
      <c r="B1001" s="6">
        <v>654321</v>
      </c>
      <c r="C1001" s="30" t="s">
        <v>22</v>
      </c>
      <c r="D1001" s="11" t="s">
        <v>32</v>
      </c>
      <c r="E1001" s="11" t="s">
        <v>42</v>
      </c>
      <c r="F1001" s="8" t="s">
        <v>335</v>
      </c>
      <c r="G1001" s="40" t="s">
        <v>517</v>
      </c>
      <c r="H1001" s="18"/>
      <c r="I1001" s="18"/>
      <c r="J1001" s="18"/>
      <c r="K1001" s="18"/>
      <c r="L1001" s="18"/>
      <c r="M1001" s="18"/>
      <c r="N1001" s="26" t="e">
        <f>#REF!*P960</f>
        <v>#REF!</v>
      </c>
      <c r="O1001" s="24" t="e">
        <f>IF(N1001&gt;=8,((8-N1001)+N1001),(N1001*1))</f>
        <v>#REF!</v>
      </c>
      <c r="P1001" s="107" t="e">
        <f t="shared" si="74"/>
        <v>#REF!</v>
      </c>
      <c r="Q1001" s="13" t="s">
        <v>235</v>
      </c>
    </row>
    <row r="1002" spans="1:17" s="9" customFormat="1" ht="30" x14ac:dyDescent="0.25">
      <c r="A1002" s="5">
        <v>42</v>
      </c>
      <c r="B1002" s="6">
        <v>654321</v>
      </c>
      <c r="C1002" s="30" t="s">
        <v>22</v>
      </c>
      <c r="D1002" s="11" t="s">
        <v>32</v>
      </c>
      <c r="E1002" s="11" t="s">
        <v>42</v>
      </c>
      <c r="F1002" s="8" t="s">
        <v>43</v>
      </c>
      <c r="G1002" s="40" t="s">
        <v>517</v>
      </c>
      <c r="H1002" s="18"/>
      <c r="I1002" s="18"/>
      <c r="J1002" s="18"/>
      <c r="K1002" s="18"/>
      <c r="L1002" s="18"/>
      <c r="M1002" s="18"/>
      <c r="N1002" s="26" t="e">
        <f>#REF!*P960</f>
        <v>#REF!</v>
      </c>
      <c r="O1002" s="24" t="e">
        <f>IF(N1002&gt;=12,((12-N1002)+N1002),(N1002*1))</f>
        <v>#REF!</v>
      </c>
      <c r="P1002" s="107" t="e">
        <f t="shared" si="74"/>
        <v>#REF!</v>
      </c>
      <c r="Q1002" s="13" t="s">
        <v>234</v>
      </c>
    </row>
    <row r="1003" spans="1:17" s="9" customFormat="1" ht="30" x14ac:dyDescent="0.25">
      <c r="A1003" s="5">
        <v>43</v>
      </c>
      <c r="B1003" s="6">
        <v>654321</v>
      </c>
      <c r="C1003" s="30" t="s">
        <v>22</v>
      </c>
      <c r="D1003" s="11" t="s">
        <v>32</v>
      </c>
      <c r="E1003" s="11" t="s">
        <v>42</v>
      </c>
      <c r="F1003" s="8" t="s">
        <v>336</v>
      </c>
      <c r="G1003" s="40" t="s">
        <v>517</v>
      </c>
      <c r="H1003" s="18"/>
      <c r="I1003" s="18"/>
      <c r="J1003" s="18"/>
      <c r="K1003" s="18"/>
      <c r="L1003" s="18"/>
      <c r="M1003" s="18"/>
      <c r="N1003" s="26">
        <v>2</v>
      </c>
      <c r="O1003" s="24">
        <f>N1003</f>
        <v>2</v>
      </c>
      <c r="P1003" s="107">
        <f t="shared" si="74"/>
        <v>2</v>
      </c>
      <c r="Q1003" s="13" t="s">
        <v>226</v>
      </c>
    </row>
    <row r="1004" spans="1:17" s="9" customFormat="1" ht="30" x14ac:dyDescent="0.25">
      <c r="A1004" s="5">
        <v>44</v>
      </c>
      <c r="B1004" s="6">
        <v>654321</v>
      </c>
      <c r="C1004" s="30" t="s">
        <v>22</v>
      </c>
      <c r="D1004" s="11" t="s">
        <v>32</v>
      </c>
      <c r="E1004" s="11" t="s">
        <v>42</v>
      </c>
      <c r="F1004" s="8" t="s">
        <v>401</v>
      </c>
      <c r="G1004" s="40" t="s">
        <v>517</v>
      </c>
      <c r="H1004" s="18"/>
      <c r="I1004" s="18"/>
      <c r="J1004" s="18"/>
      <c r="K1004" s="18"/>
      <c r="L1004" s="18"/>
      <c r="M1004" s="18"/>
      <c r="N1004" s="26">
        <v>3</v>
      </c>
      <c r="O1004" s="24">
        <f>N1004</f>
        <v>3</v>
      </c>
      <c r="P1004" s="107">
        <f t="shared" si="74"/>
        <v>3</v>
      </c>
      <c r="Q1004" s="13" t="s">
        <v>227</v>
      </c>
    </row>
    <row r="1005" spans="1:17" s="9" customFormat="1" x14ac:dyDescent="0.25">
      <c r="A1005" s="5">
        <v>45</v>
      </c>
      <c r="B1005" s="6">
        <v>654321</v>
      </c>
      <c r="C1005" s="30" t="s">
        <v>22</v>
      </c>
      <c r="D1005" s="11" t="s">
        <v>32</v>
      </c>
      <c r="E1005" s="11" t="s">
        <v>42</v>
      </c>
      <c r="F1005" s="8" t="s">
        <v>337</v>
      </c>
      <c r="G1005" s="40" t="s">
        <v>517</v>
      </c>
      <c r="H1005" s="18"/>
      <c r="I1005" s="18"/>
      <c r="J1005" s="18"/>
      <c r="K1005" s="18"/>
      <c r="L1005" s="18"/>
      <c r="M1005" s="18"/>
      <c r="N1005" s="26">
        <v>3</v>
      </c>
      <c r="O1005" s="24" t="e">
        <f>IF(P973&gt;=400,N1005*1,N1005*0)</f>
        <v>#REF!</v>
      </c>
      <c r="P1005" s="107" t="e">
        <f t="shared" si="74"/>
        <v>#REF!</v>
      </c>
      <c r="Q1005" s="13" t="s">
        <v>228</v>
      </c>
    </row>
    <row r="1006" spans="1:17" s="9" customFormat="1" ht="30" x14ac:dyDescent="0.25">
      <c r="A1006" s="5">
        <v>46</v>
      </c>
      <c r="B1006" s="6">
        <v>654321</v>
      </c>
      <c r="C1006" s="30" t="s">
        <v>22</v>
      </c>
      <c r="D1006" s="11" t="s">
        <v>32</v>
      </c>
      <c r="E1006" s="11" t="s">
        <v>42</v>
      </c>
      <c r="F1006" s="8" t="s">
        <v>44</v>
      </c>
      <c r="G1006" s="40" t="s">
        <v>517</v>
      </c>
      <c r="H1006" s="18"/>
      <c r="I1006" s="18"/>
      <c r="J1006" s="18"/>
      <c r="K1006" s="18"/>
      <c r="L1006" s="18"/>
      <c r="M1006" s="18"/>
      <c r="N1006" s="26" t="e">
        <f>#REF!*P960</f>
        <v>#REF!</v>
      </c>
      <c r="O1006" s="24" t="e">
        <f>IF(N1006&gt;=8,((8-N1006)+N1006),(N1006*1))</f>
        <v>#REF!</v>
      </c>
      <c r="P1006" s="107" t="e">
        <f t="shared" si="74"/>
        <v>#REF!</v>
      </c>
      <c r="Q1006" s="13" t="s">
        <v>236</v>
      </c>
    </row>
    <row r="1007" spans="1:17" s="9" customFormat="1" ht="30" x14ac:dyDescent="0.25">
      <c r="A1007" s="5">
        <v>47</v>
      </c>
      <c r="B1007" s="6">
        <v>654321</v>
      </c>
      <c r="C1007" s="30" t="s">
        <v>22</v>
      </c>
      <c r="D1007" s="11" t="s">
        <v>32</v>
      </c>
      <c r="E1007" s="11" t="s">
        <v>45</v>
      </c>
      <c r="F1007" s="8" t="s">
        <v>338</v>
      </c>
      <c r="G1007" s="40" t="s">
        <v>517</v>
      </c>
      <c r="H1007" s="18"/>
      <c r="I1007" s="18"/>
      <c r="J1007" s="18"/>
      <c r="K1007" s="18"/>
      <c r="L1007" s="18"/>
      <c r="M1007" s="18"/>
      <c r="N1007" s="26" t="e">
        <f>#REF!*P960</f>
        <v>#REF!</v>
      </c>
      <c r="O1007" s="24" t="e">
        <f>IF(N1007&gt;=3,((3-N1007)+N1007),(N1007*1))</f>
        <v>#REF!</v>
      </c>
      <c r="P1007" s="107" t="e">
        <f t="shared" si="74"/>
        <v>#REF!</v>
      </c>
      <c r="Q1007" s="13" t="s">
        <v>237</v>
      </c>
    </row>
    <row r="1008" spans="1:17" s="9" customFormat="1" ht="30" x14ac:dyDescent="0.25">
      <c r="A1008" s="5">
        <v>48</v>
      </c>
      <c r="B1008" s="6">
        <v>654321</v>
      </c>
      <c r="C1008" s="30" t="s">
        <v>22</v>
      </c>
      <c r="D1008" s="11" t="s">
        <v>32</v>
      </c>
      <c r="E1008" s="11" t="s">
        <v>45</v>
      </c>
      <c r="F1008" s="8" t="s">
        <v>339</v>
      </c>
      <c r="G1008" s="40" t="s">
        <v>517</v>
      </c>
      <c r="H1008" s="18"/>
      <c r="I1008" s="18"/>
      <c r="J1008" s="18"/>
      <c r="K1008" s="18"/>
      <c r="L1008" s="18"/>
      <c r="M1008" s="18"/>
      <c r="N1008" s="26">
        <v>15</v>
      </c>
      <c r="O1008" s="24">
        <f>N1008</f>
        <v>15</v>
      </c>
      <c r="P1008" s="107">
        <f t="shared" si="74"/>
        <v>15</v>
      </c>
      <c r="Q1008" s="13" t="s">
        <v>229</v>
      </c>
    </row>
    <row r="1009" spans="1:17" s="9" customFormat="1" ht="30" x14ac:dyDescent="0.25">
      <c r="A1009" s="5">
        <v>49</v>
      </c>
      <c r="B1009" s="6">
        <v>654321</v>
      </c>
      <c r="C1009" s="30" t="s">
        <v>22</v>
      </c>
      <c r="D1009" s="11" t="s">
        <v>32</v>
      </c>
      <c r="E1009" s="11" t="s">
        <v>45</v>
      </c>
      <c r="F1009" s="8" t="s">
        <v>499</v>
      </c>
      <c r="G1009" s="40" t="s">
        <v>517</v>
      </c>
      <c r="H1009" s="18"/>
      <c r="I1009" s="18"/>
      <c r="J1009" s="18"/>
      <c r="K1009" s="18"/>
      <c r="L1009" s="18"/>
      <c r="M1009" s="18"/>
      <c r="N1009" s="26" t="e">
        <f>#REF!*P960</f>
        <v>#REF!</v>
      </c>
      <c r="O1009" s="24" t="e">
        <f>IF(N1009&gt;=8,((8-N1009)+N1009),(N1009*1))</f>
        <v>#REF!</v>
      </c>
      <c r="P1009" s="107" t="e">
        <f t="shared" si="74"/>
        <v>#REF!</v>
      </c>
      <c r="Q1009" s="13" t="s">
        <v>236</v>
      </c>
    </row>
    <row r="1010" spans="1:17" s="9" customFormat="1" ht="30" x14ac:dyDescent="0.25">
      <c r="A1010" s="5">
        <v>52</v>
      </c>
      <c r="B1010" s="6">
        <v>654321</v>
      </c>
      <c r="C1010" s="30" t="s">
        <v>22</v>
      </c>
      <c r="D1010" s="11" t="s">
        <v>32</v>
      </c>
      <c r="E1010" s="11" t="s">
        <v>45</v>
      </c>
      <c r="F1010" s="33" t="s">
        <v>402</v>
      </c>
      <c r="G1010" s="40" t="s">
        <v>517</v>
      </c>
      <c r="H1010" s="18"/>
      <c r="I1010" s="18"/>
      <c r="J1010" s="18"/>
      <c r="K1010" s="18"/>
      <c r="L1010" s="18"/>
      <c r="M1010" s="18"/>
      <c r="N1010" s="26" t="e">
        <f>#REF!*P960</f>
        <v>#REF!</v>
      </c>
      <c r="O1010" s="24" t="e">
        <f>IF(N1010&gt;=6,((6-N1010)+N1010),(N1010*1))</f>
        <v>#REF!</v>
      </c>
      <c r="P1010" s="107" t="e">
        <f t="shared" si="74"/>
        <v>#REF!</v>
      </c>
      <c r="Q1010" s="13" t="s">
        <v>238</v>
      </c>
    </row>
    <row r="1011" spans="1:17" s="9" customFormat="1" ht="30" x14ac:dyDescent="0.25">
      <c r="A1011" s="5">
        <v>53</v>
      </c>
      <c r="B1011" s="6">
        <v>654321</v>
      </c>
      <c r="C1011" s="30" t="s">
        <v>22</v>
      </c>
      <c r="D1011" s="11" t="s">
        <v>32</v>
      </c>
      <c r="E1011" s="11" t="s">
        <v>45</v>
      </c>
      <c r="F1011" s="8" t="s">
        <v>340</v>
      </c>
      <c r="G1011" s="40" t="s">
        <v>517</v>
      </c>
      <c r="H1011" s="18"/>
      <c r="I1011" s="18"/>
      <c r="J1011" s="18"/>
      <c r="K1011" s="18"/>
      <c r="L1011" s="18"/>
      <c r="M1011" s="18"/>
      <c r="N1011" s="26" t="e">
        <f>#REF!*P960</f>
        <v>#REF!</v>
      </c>
      <c r="O1011" s="24" t="e">
        <f>IF(N1011&gt;=4,((4-N1011)+N1011),(N1011*1))</f>
        <v>#REF!</v>
      </c>
      <c r="P1011" s="107" t="e">
        <f t="shared" si="74"/>
        <v>#REF!</v>
      </c>
      <c r="Q1011" s="13" t="s">
        <v>239</v>
      </c>
    </row>
    <row r="1012" spans="1:17" s="9" customFormat="1" ht="30" x14ac:dyDescent="0.25">
      <c r="A1012" s="5">
        <v>54</v>
      </c>
      <c r="B1012" s="6">
        <v>654321</v>
      </c>
      <c r="C1012" s="30" t="s">
        <v>22</v>
      </c>
      <c r="D1012" s="11" t="s">
        <v>32</v>
      </c>
      <c r="E1012" s="11" t="s">
        <v>45</v>
      </c>
      <c r="F1012" s="8" t="s">
        <v>341</v>
      </c>
      <c r="G1012" s="40" t="s">
        <v>517</v>
      </c>
      <c r="H1012" s="18"/>
      <c r="I1012" s="18"/>
      <c r="J1012" s="18"/>
      <c r="K1012" s="18"/>
      <c r="L1012" s="18"/>
      <c r="M1012" s="18"/>
      <c r="N1012" s="26" t="e">
        <f>#REF!*P960</f>
        <v>#REF!</v>
      </c>
      <c r="O1012" s="24" t="e">
        <f>IF(N1012&gt;=4,((4-N1012)+N1012),(N1012*1))</f>
        <v>#REF!</v>
      </c>
      <c r="P1012" s="107" t="e">
        <f t="shared" si="74"/>
        <v>#REF!</v>
      </c>
      <c r="Q1012" s="13" t="s">
        <v>240</v>
      </c>
    </row>
    <row r="1013" spans="1:17" s="9" customFormat="1" ht="30" x14ac:dyDescent="0.25">
      <c r="A1013" s="5">
        <v>55</v>
      </c>
      <c r="B1013" s="6">
        <v>654321</v>
      </c>
      <c r="C1013" s="30" t="s">
        <v>22</v>
      </c>
      <c r="D1013" s="11" t="s">
        <v>32</v>
      </c>
      <c r="E1013" s="11" t="s">
        <v>45</v>
      </c>
      <c r="F1013" s="8" t="s">
        <v>404</v>
      </c>
      <c r="G1013" s="40" t="s">
        <v>517</v>
      </c>
      <c r="H1013" s="18"/>
      <c r="I1013" s="18"/>
      <c r="J1013" s="18"/>
      <c r="K1013" s="18"/>
      <c r="L1013" s="18"/>
      <c r="M1013" s="18"/>
      <c r="N1013" s="26" t="e">
        <f>#REF!*P960</f>
        <v>#REF!</v>
      </c>
      <c r="O1013" s="24" t="e">
        <f>IF(N1013&gt;=4,((4-N1013)+N1013),(N1013*1))</f>
        <v>#REF!</v>
      </c>
      <c r="P1013" s="107" t="e">
        <f t="shared" si="74"/>
        <v>#REF!</v>
      </c>
      <c r="Q1013" s="13" t="s">
        <v>239</v>
      </c>
    </row>
    <row r="1014" spans="1:17" s="9" customFormat="1" ht="30" x14ac:dyDescent="0.25">
      <c r="A1014" s="5">
        <v>56</v>
      </c>
      <c r="B1014" s="6">
        <v>654321</v>
      </c>
      <c r="C1014" s="30" t="s">
        <v>22</v>
      </c>
      <c r="D1014" s="11" t="s">
        <v>32</v>
      </c>
      <c r="E1014" s="11" t="s">
        <v>45</v>
      </c>
      <c r="F1014" s="8" t="s">
        <v>342</v>
      </c>
      <c r="G1014" s="40" t="s">
        <v>517</v>
      </c>
      <c r="H1014" s="18"/>
      <c r="I1014" s="18"/>
      <c r="J1014" s="18"/>
      <c r="K1014" s="18"/>
      <c r="L1014" s="18"/>
      <c r="M1014" s="18"/>
      <c r="N1014" s="26" t="e">
        <f>#REF!*$P$3</f>
        <v>#REF!</v>
      </c>
      <c r="O1014" s="24" t="e">
        <f>IF(N1014&gt;=4,((4-N1014)+N1014),(N1014*1))</f>
        <v>#REF!</v>
      </c>
      <c r="P1014" s="107" t="e">
        <f t="shared" si="74"/>
        <v>#REF!</v>
      </c>
      <c r="Q1014" s="13" t="s">
        <v>239</v>
      </c>
    </row>
    <row r="1015" spans="1:17" s="9" customFormat="1" ht="30" x14ac:dyDescent="0.25">
      <c r="A1015" s="5">
        <v>57</v>
      </c>
      <c r="B1015" s="6">
        <v>654321</v>
      </c>
      <c r="C1015" s="30" t="s">
        <v>22</v>
      </c>
      <c r="D1015" s="11" t="s">
        <v>32</v>
      </c>
      <c r="E1015" s="11" t="s">
        <v>45</v>
      </c>
      <c r="F1015" s="8" t="s">
        <v>343</v>
      </c>
      <c r="G1015" s="40" t="s">
        <v>517</v>
      </c>
      <c r="H1015" s="18"/>
      <c r="I1015" s="18"/>
      <c r="J1015" s="18"/>
      <c r="K1015" s="18"/>
      <c r="L1015" s="18"/>
      <c r="M1015" s="18"/>
      <c r="N1015" s="26">
        <v>2</v>
      </c>
      <c r="O1015" s="24">
        <f>N1015</f>
        <v>2</v>
      </c>
      <c r="P1015" s="107">
        <f t="shared" si="74"/>
        <v>2</v>
      </c>
      <c r="Q1015" s="13" t="s">
        <v>230</v>
      </c>
    </row>
    <row r="1016" spans="1:17" s="9" customFormat="1" ht="30" x14ac:dyDescent="0.25">
      <c r="A1016" s="5">
        <v>58</v>
      </c>
      <c r="B1016" s="6">
        <v>654321</v>
      </c>
      <c r="C1016" s="30" t="s">
        <v>22</v>
      </c>
      <c r="D1016" s="11" t="s">
        <v>32</v>
      </c>
      <c r="E1016" s="11" t="s">
        <v>45</v>
      </c>
      <c r="F1016" s="33" t="s">
        <v>454</v>
      </c>
      <c r="G1016" s="40" t="s">
        <v>517</v>
      </c>
      <c r="H1016" s="18"/>
      <c r="I1016" s="18"/>
      <c r="J1016" s="18"/>
      <c r="K1016" s="18"/>
      <c r="L1016" s="18"/>
      <c r="M1016" s="18"/>
      <c r="N1016" s="26">
        <v>2</v>
      </c>
      <c r="O1016" s="24">
        <f>N1016</f>
        <v>2</v>
      </c>
      <c r="P1016" s="107">
        <f t="shared" si="74"/>
        <v>2</v>
      </c>
      <c r="Q1016" s="13" t="s">
        <v>230</v>
      </c>
    </row>
    <row r="1017" spans="1:17" s="9" customFormat="1" ht="30" x14ac:dyDescent="0.25">
      <c r="A1017" s="5">
        <v>59</v>
      </c>
      <c r="B1017" s="6">
        <v>654321</v>
      </c>
      <c r="C1017" s="30" t="s">
        <v>22</v>
      </c>
      <c r="D1017" s="11" t="s">
        <v>32</v>
      </c>
      <c r="E1017" s="11" t="s">
        <v>45</v>
      </c>
      <c r="F1017" s="8" t="s">
        <v>344</v>
      </c>
      <c r="G1017" s="40" t="s">
        <v>517</v>
      </c>
      <c r="H1017" s="18"/>
      <c r="I1017" s="18"/>
      <c r="J1017" s="18"/>
      <c r="K1017" s="18"/>
      <c r="L1017" s="18"/>
      <c r="M1017" s="18"/>
      <c r="N1017" s="26" t="e">
        <f>#REF!*$P$3</f>
        <v>#REF!</v>
      </c>
      <c r="O1017" s="24" t="e">
        <f t="shared" ref="O1017:O1022" si="75">IF(N1017&gt;=4,((4-N1017)+N1017),(N1017*1))</f>
        <v>#REF!</v>
      </c>
      <c r="P1017" s="107" t="e">
        <f t="shared" si="74"/>
        <v>#REF!</v>
      </c>
      <c r="Q1017" s="13" t="s">
        <v>240</v>
      </c>
    </row>
    <row r="1018" spans="1:17" s="9" customFormat="1" ht="30" x14ac:dyDescent="0.25">
      <c r="A1018" s="5">
        <v>60</v>
      </c>
      <c r="B1018" s="6">
        <v>654321</v>
      </c>
      <c r="C1018" s="30" t="s">
        <v>22</v>
      </c>
      <c r="D1018" s="11" t="s">
        <v>32</v>
      </c>
      <c r="E1018" s="11" t="s">
        <v>45</v>
      </c>
      <c r="F1018" s="8" t="s">
        <v>345</v>
      </c>
      <c r="G1018" s="40" t="s">
        <v>517</v>
      </c>
      <c r="H1018" s="18"/>
      <c r="I1018" s="18"/>
      <c r="J1018" s="18"/>
      <c r="K1018" s="18"/>
      <c r="L1018" s="18"/>
      <c r="M1018" s="18"/>
      <c r="N1018" s="26" t="e">
        <f>#REF!*$P$3</f>
        <v>#REF!</v>
      </c>
      <c r="O1018" s="24" t="e">
        <f t="shared" si="75"/>
        <v>#REF!</v>
      </c>
      <c r="P1018" s="107" t="e">
        <f t="shared" si="74"/>
        <v>#REF!</v>
      </c>
      <c r="Q1018" s="13" t="s">
        <v>240</v>
      </c>
    </row>
    <row r="1019" spans="1:17" s="9" customFormat="1" ht="30" x14ac:dyDescent="0.25">
      <c r="A1019" s="5">
        <v>61</v>
      </c>
      <c r="B1019" s="6">
        <v>654321</v>
      </c>
      <c r="C1019" s="30" t="s">
        <v>22</v>
      </c>
      <c r="D1019" s="11" t="s">
        <v>32</v>
      </c>
      <c r="E1019" s="11" t="s">
        <v>45</v>
      </c>
      <c r="F1019" s="8" t="s">
        <v>346</v>
      </c>
      <c r="G1019" s="40" t="s">
        <v>517</v>
      </c>
      <c r="H1019" s="18"/>
      <c r="I1019" s="18"/>
      <c r="J1019" s="18"/>
      <c r="K1019" s="18"/>
      <c r="L1019" s="18"/>
      <c r="M1019" s="18"/>
      <c r="N1019" s="26" t="e">
        <f>#REF!*$P$3</f>
        <v>#REF!</v>
      </c>
      <c r="O1019" s="24" t="e">
        <f t="shared" si="75"/>
        <v>#REF!</v>
      </c>
      <c r="P1019" s="107" t="e">
        <f t="shared" si="74"/>
        <v>#REF!</v>
      </c>
      <c r="Q1019" s="13" t="s">
        <v>240</v>
      </c>
    </row>
    <row r="1020" spans="1:17" s="9" customFormat="1" ht="30" x14ac:dyDescent="0.25">
      <c r="A1020" s="5">
        <v>62</v>
      </c>
      <c r="B1020" s="6">
        <v>654321</v>
      </c>
      <c r="C1020" s="30" t="s">
        <v>22</v>
      </c>
      <c r="D1020" s="11" t="s">
        <v>32</v>
      </c>
      <c r="E1020" s="11" t="s">
        <v>45</v>
      </c>
      <c r="F1020" s="8" t="s">
        <v>347</v>
      </c>
      <c r="G1020" s="40" t="s">
        <v>517</v>
      </c>
      <c r="H1020" s="18"/>
      <c r="I1020" s="18"/>
      <c r="J1020" s="18"/>
      <c r="K1020" s="18"/>
      <c r="L1020" s="18"/>
      <c r="M1020" s="18"/>
      <c r="N1020" s="26" t="e">
        <f>#REF!*$P$3</f>
        <v>#REF!</v>
      </c>
      <c r="O1020" s="24" t="e">
        <f t="shared" si="75"/>
        <v>#REF!</v>
      </c>
      <c r="P1020" s="107" t="e">
        <f t="shared" si="74"/>
        <v>#REF!</v>
      </c>
      <c r="Q1020" s="13" t="s">
        <v>239</v>
      </c>
    </row>
    <row r="1021" spans="1:17" s="9" customFormat="1" ht="30" x14ac:dyDescent="0.25">
      <c r="A1021" s="5">
        <v>63</v>
      </c>
      <c r="B1021" s="6">
        <v>654321</v>
      </c>
      <c r="C1021" s="30" t="s">
        <v>22</v>
      </c>
      <c r="D1021" s="11" t="s">
        <v>32</v>
      </c>
      <c r="E1021" s="11" t="s">
        <v>45</v>
      </c>
      <c r="F1021" s="8" t="s">
        <v>348</v>
      </c>
      <c r="G1021" s="40" t="s">
        <v>517</v>
      </c>
      <c r="H1021" s="18"/>
      <c r="I1021" s="18"/>
      <c r="J1021" s="18"/>
      <c r="K1021" s="18"/>
      <c r="L1021" s="18"/>
      <c r="M1021" s="18"/>
      <c r="N1021" s="26" t="e">
        <f>#REF!*$P$3</f>
        <v>#REF!</v>
      </c>
      <c r="O1021" s="24" t="e">
        <f t="shared" si="75"/>
        <v>#REF!</v>
      </c>
      <c r="P1021" s="107" t="e">
        <f t="shared" si="74"/>
        <v>#REF!</v>
      </c>
      <c r="Q1021" s="13" t="s">
        <v>239</v>
      </c>
    </row>
    <row r="1022" spans="1:17" s="9" customFormat="1" ht="30" x14ac:dyDescent="0.25">
      <c r="A1022" s="5">
        <v>64</v>
      </c>
      <c r="B1022" s="6">
        <v>654321</v>
      </c>
      <c r="C1022" s="30" t="s">
        <v>22</v>
      </c>
      <c r="D1022" s="11" t="s">
        <v>32</v>
      </c>
      <c r="E1022" s="11" t="s">
        <v>45</v>
      </c>
      <c r="F1022" s="8" t="s">
        <v>349</v>
      </c>
      <c r="G1022" s="40" t="s">
        <v>517</v>
      </c>
      <c r="H1022" s="18"/>
      <c r="I1022" s="18"/>
      <c r="J1022" s="18"/>
      <c r="K1022" s="18"/>
      <c r="L1022" s="18"/>
      <c r="M1022" s="18"/>
      <c r="N1022" s="26" t="e">
        <f>#REF!*$P$3</f>
        <v>#REF!</v>
      </c>
      <c r="O1022" s="24" t="e">
        <f t="shared" si="75"/>
        <v>#REF!</v>
      </c>
      <c r="P1022" s="107" t="e">
        <f t="shared" si="74"/>
        <v>#REF!</v>
      </c>
      <c r="Q1022" s="13" t="s">
        <v>239</v>
      </c>
    </row>
    <row r="1023" spans="1:17" s="9" customFormat="1" ht="30" x14ac:dyDescent="0.25">
      <c r="A1023" s="5">
        <v>65</v>
      </c>
      <c r="B1023" s="6">
        <v>654321</v>
      </c>
      <c r="C1023" s="30" t="s">
        <v>22</v>
      </c>
      <c r="D1023" s="11" t="s">
        <v>32</v>
      </c>
      <c r="E1023" s="11" t="s">
        <v>45</v>
      </c>
      <c r="F1023" s="8" t="s">
        <v>455</v>
      </c>
      <c r="G1023" s="40" t="s">
        <v>517</v>
      </c>
      <c r="H1023" s="18"/>
      <c r="I1023" s="18"/>
      <c r="J1023" s="18"/>
      <c r="K1023" s="18"/>
      <c r="L1023" s="18"/>
      <c r="M1023" s="18"/>
      <c r="N1023" s="26" t="e">
        <f>#REF!*$P$3</f>
        <v>#REF!</v>
      </c>
      <c r="O1023" s="24" t="e">
        <f>IF(N1023&gt;=10,((10-N1023)+N1023),(N1023*1))</f>
        <v>#REF!</v>
      </c>
      <c r="P1023" s="107" t="e">
        <f t="shared" si="74"/>
        <v>#REF!</v>
      </c>
      <c r="Q1023" s="13" t="s">
        <v>241</v>
      </c>
    </row>
    <row r="1024" spans="1:17" s="9" customFormat="1" ht="30" x14ac:dyDescent="0.25">
      <c r="A1024" s="5">
        <v>66</v>
      </c>
      <c r="B1024" s="6">
        <v>654321</v>
      </c>
      <c r="C1024" s="30" t="s">
        <v>22</v>
      </c>
      <c r="D1024" s="11" t="s">
        <v>32</v>
      </c>
      <c r="E1024" s="11" t="s">
        <v>45</v>
      </c>
      <c r="F1024" s="8" t="s">
        <v>350</v>
      </c>
      <c r="G1024" s="40" t="s">
        <v>517</v>
      </c>
      <c r="H1024" s="18"/>
      <c r="I1024" s="18"/>
      <c r="J1024" s="18"/>
      <c r="K1024" s="18"/>
      <c r="L1024" s="18"/>
      <c r="M1024" s="18"/>
      <c r="N1024" s="26">
        <v>1</v>
      </c>
      <c r="O1024" s="24">
        <f>N1024</f>
        <v>1</v>
      </c>
      <c r="P1024" s="107">
        <f t="shared" si="74"/>
        <v>1</v>
      </c>
      <c r="Q1024" s="13" t="s">
        <v>231</v>
      </c>
    </row>
    <row r="1025" spans="1:17" s="9" customFormat="1" ht="30" x14ac:dyDescent="0.25">
      <c r="A1025" s="5">
        <v>67</v>
      </c>
      <c r="B1025" s="6">
        <v>654321</v>
      </c>
      <c r="C1025" s="30" t="s">
        <v>22</v>
      </c>
      <c r="D1025" s="11" t="s">
        <v>32</v>
      </c>
      <c r="E1025" s="11" t="s">
        <v>45</v>
      </c>
      <c r="F1025" s="8" t="s">
        <v>46</v>
      </c>
      <c r="G1025" s="40" t="s">
        <v>517</v>
      </c>
      <c r="H1025" s="18"/>
      <c r="I1025" s="18"/>
      <c r="J1025" s="18"/>
      <c r="K1025" s="18"/>
      <c r="L1025" s="18"/>
      <c r="M1025" s="18"/>
      <c r="N1025" s="26" t="e">
        <f>#REF!*$P$3</f>
        <v>#REF!</v>
      </c>
      <c r="O1025" s="24" t="e">
        <f>IF(N1025&gt;=4,((4-N1025)+N1025),(N1025*1))</f>
        <v>#REF!</v>
      </c>
      <c r="P1025" s="107" t="e">
        <f t="shared" si="74"/>
        <v>#REF!</v>
      </c>
      <c r="Q1025" s="13" t="s">
        <v>222</v>
      </c>
    </row>
    <row r="1026" spans="1:17" s="9" customFormat="1" ht="30" x14ac:dyDescent="0.25">
      <c r="A1026" s="5">
        <v>68</v>
      </c>
      <c r="B1026" s="6">
        <v>654321</v>
      </c>
      <c r="C1026" s="30" t="s">
        <v>22</v>
      </c>
      <c r="D1026" s="11" t="s">
        <v>32</v>
      </c>
      <c r="E1026" s="11" t="s">
        <v>45</v>
      </c>
      <c r="F1026" s="8" t="s">
        <v>47</v>
      </c>
      <c r="G1026" s="40" t="s">
        <v>517</v>
      </c>
      <c r="H1026" s="18"/>
      <c r="I1026" s="18"/>
      <c r="J1026" s="18"/>
      <c r="K1026" s="18"/>
      <c r="L1026" s="18"/>
      <c r="M1026" s="18"/>
      <c r="N1026" s="26">
        <v>1</v>
      </c>
      <c r="O1026" s="24" t="e">
        <f>IF((#REF!="CUMPLE"),FORMULACION!N1026*1,FORMULACION!N1026*0)</f>
        <v>#REF!</v>
      </c>
      <c r="P1026" s="107" t="e">
        <f t="shared" si="74"/>
        <v>#REF!</v>
      </c>
      <c r="Q1026" s="13" t="s">
        <v>214</v>
      </c>
    </row>
    <row r="1027" spans="1:17" s="9" customFormat="1" ht="30" x14ac:dyDescent="0.25">
      <c r="A1027" s="5">
        <v>69</v>
      </c>
      <c r="B1027" s="6">
        <v>654321</v>
      </c>
      <c r="C1027" s="30" t="s">
        <v>22</v>
      </c>
      <c r="D1027" s="11" t="s">
        <v>32</v>
      </c>
      <c r="E1027" s="11" t="s">
        <v>45</v>
      </c>
      <c r="F1027" s="8" t="s">
        <v>48</v>
      </c>
      <c r="G1027" s="40" t="s">
        <v>517</v>
      </c>
      <c r="H1027" s="18"/>
      <c r="I1027" s="18"/>
      <c r="J1027" s="18"/>
      <c r="K1027" s="18"/>
      <c r="L1027" s="18"/>
      <c r="M1027" s="18"/>
      <c r="N1027" s="26">
        <v>1</v>
      </c>
      <c r="O1027" s="24">
        <f>N1027</f>
        <v>1</v>
      </c>
      <c r="P1027" s="107">
        <f t="shared" si="74"/>
        <v>1</v>
      </c>
      <c r="Q1027" s="13" t="s">
        <v>231</v>
      </c>
    </row>
    <row r="1028" spans="1:17" s="9" customFormat="1" x14ac:dyDescent="0.25">
      <c r="A1028" s="5">
        <v>70</v>
      </c>
      <c r="B1028" s="6">
        <v>654321</v>
      </c>
      <c r="C1028" s="30" t="s">
        <v>22</v>
      </c>
      <c r="D1028" s="11" t="s">
        <v>32</v>
      </c>
      <c r="E1028" s="11" t="s">
        <v>49</v>
      </c>
      <c r="F1028" s="8" t="s">
        <v>352</v>
      </c>
      <c r="G1028" s="40" t="s">
        <v>517</v>
      </c>
      <c r="H1028" s="18"/>
      <c r="I1028" s="18"/>
      <c r="J1028" s="18"/>
      <c r="K1028" s="18"/>
      <c r="L1028" s="18"/>
      <c r="M1028" s="18"/>
      <c r="N1028" s="26" t="e">
        <f>$P$3</f>
        <v>#REF!</v>
      </c>
      <c r="O1028" s="24" t="e">
        <f>N1028</f>
        <v>#REF!</v>
      </c>
      <c r="P1028" s="107" t="e">
        <f t="shared" si="74"/>
        <v>#REF!</v>
      </c>
      <c r="Q1028" s="13" t="s">
        <v>232</v>
      </c>
    </row>
    <row r="1029" spans="1:17" s="9" customFormat="1" x14ac:dyDescent="0.25">
      <c r="A1029" s="5">
        <v>71</v>
      </c>
      <c r="B1029" s="6">
        <v>654321</v>
      </c>
      <c r="C1029" s="30" t="s">
        <v>22</v>
      </c>
      <c r="D1029" s="11" t="s">
        <v>32</v>
      </c>
      <c r="E1029" s="11" t="s">
        <v>49</v>
      </c>
      <c r="F1029" s="8" t="s">
        <v>351</v>
      </c>
      <c r="G1029" s="40" t="s">
        <v>517</v>
      </c>
      <c r="H1029" s="18"/>
      <c r="I1029" s="18"/>
      <c r="J1029" s="18"/>
      <c r="K1029" s="18"/>
      <c r="L1029" s="18"/>
      <c r="M1029" s="18"/>
      <c r="N1029" s="26">
        <f>P960*0.1</f>
        <v>0</v>
      </c>
      <c r="O1029" s="24">
        <f>N1029</f>
        <v>0</v>
      </c>
      <c r="P1029" s="107">
        <f t="shared" si="74"/>
        <v>0</v>
      </c>
      <c r="Q1029" s="13" t="s">
        <v>233</v>
      </c>
    </row>
    <row r="1030" spans="1:17" s="9" customFormat="1" ht="30" x14ac:dyDescent="0.25">
      <c r="A1030" s="5">
        <v>72</v>
      </c>
      <c r="B1030" s="6">
        <v>654321</v>
      </c>
      <c r="C1030" s="30" t="s">
        <v>50</v>
      </c>
      <c r="D1030" s="12" t="s">
        <v>50</v>
      </c>
      <c r="E1030" s="12" t="s">
        <v>50</v>
      </c>
      <c r="F1030" s="8" t="s">
        <v>51</v>
      </c>
      <c r="G1030" s="40" t="s">
        <v>517</v>
      </c>
      <c r="H1030" s="5"/>
      <c r="I1030" s="5"/>
      <c r="J1030" s="5"/>
      <c r="K1030" s="5"/>
      <c r="L1030" s="5"/>
      <c r="M1030" s="5"/>
      <c r="N1030" s="26">
        <v>1</v>
      </c>
      <c r="O1030" s="24">
        <f>N1030</f>
        <v>1</v>
      </c>
      <c r="P1030" s="107">
        <f t="shared" si="74"/>
        <v>1</v>
      </c>
      <c r="Q1030" s="13" t="s">
        <v>231</v>
      </c>
    </row>
    <row r="1031" spans="1:17" s="9" customFormat="1" ht="30" x14ac:dyDescent="0.25">
      <c r="A1031" s="5">
        <v>73</v>
      </c>
      <c r="B1031" s="6">
        <v>654321</v>
      </c>
      <c r="C1031" s="30" t="s">
        <v>50</v>
      </c>
      <c r="D1031" s="12" t="s">
        <v>50</v>
      </c>
      <c r="E1031" s="12" t="s">
        <v>50</v>
      </c>
      <c r="F1031" s="8" t="s">
        <v>52</v>
      </c>
      <c r="G1031" s="40" t="s">
        <v>517</v>
      </c>
      <c r="H1031" s="5"/>
      <c r="I1031" s="5"/>
      <c r="J1031" s="5"/>
      <c r="K1031" s="5"/>
      <c r="L1031" s="5"/>
      <c r="M1031" s="5"/>
      <c r="N1031" s="26">
        <v>1</v>
      </c>
      <c r="O1031" s="24" t="e">
        <f>IF((#REF!="CUMPLE"),FORMULACION!N1031*1,FORMULACION!N1031*0)</f>
        <v>#REF!</v>
      </c>
      <c r="P1031" s="107" t="e">
        <f t="shared" si="74"/>
        <v>#REF!</v>
      </c>
      <c r="Q1031" s="13" t="s">
        <v>231</v>
      </c>
    </row>
    <row r="1032" spans="1:17" s="9" customFormat="1" ht="30" x14ac:dyDescent="0.25">
      <c r="A1032" s="5">
        <v>74</v>
      </c>
      <c r="B1032" s="6">
        <v>654321</v>
      </c>
      <c r="C1032" s="30" t="s">
        <v>50</v>
      </c>
      <c r="D1032" s="12" t="s">
        <v>50</v>
      </c>
      <c r="E1032" s="12" t="s">
        <v>50</v>
      </c>
      <c r="F1032" s="8" t="s">
        <v>53</v>
      </c>
      <c r="G1032" s="40" t="s">
        <v>517</v>
      </c>
      <c r="H1032" s="5"/>
      <c r="I1032" s="5"/>
      <c r="J1032" s="5"/>
      <c r="K1032" s="5"/>
      <c r="L1032" s="5"/>
      <c r="M1032" s="5"/>
      <c r="N1032" s="26">
        <v>1</v>
      </c>
      <c r="O1032" s="24" t="e">
        <f>IF((#REF!="CUMPLE"),FORMULACION!N1032*1,FORMULACION!N1032*0)</f>
        <v>#REF!</v>
      </c>
      <c r="P1032" s="107" t="e">
        <f t="shared" si="74"/>
        <v>#REF!</v>
      </c>
      <c r="Q1032" s="13" t="s">
        <v>231</v>
      </c>
    </row>
    <row r="1033" spans="1:17" s="9" customFormat="1" ht="30" x14ac:dyDescent="0.25">
      <c r="A1033" s="5">
        <v>75</v>
      </c>
      <c r="B1033" s="6">
        <v>654321</v>
      </c>
      <c r="C1033" s="30" t="s">
        <v>50</v>
      </c>
      <c r="D1033" s="12" t="s">
        <v>50</v>
      </c>
      <c r="E1033" s="12" t="s">
        <v>50</v>
      </c>
      <c r="F1033" s="8" t="s">
        <v>54</v>
      </c>
      <c r="G1033" s="40" t="s">
        <v>517</v>
      </c>
      <c r="H1033" s="5"/>
      <c r="I1033" s="5"/>
      <c r="J1033" s="5"/>
      <c r="K1033" s="5"/>
      <c r="L1033" s="5"/>
      <c r="M1033" s="5"/>
      <c r="N1033" s="26">
        <v>1</v>
      </c>
      <c r="O1033" s="24">
        <f>N1033</f>
        <v>1</v>
      </c>
      <c r="P1033" s="107">
        <f t="shared" si="74"/>
        <v>1</v>
      </c>
      <c r="Q1033" s="13" t="s">
        <v>231</v>
      </c>
    </row>
    <row r="1034" spans="1:17" s="9" customFormat="1" ht="30" x14ac:dyDescent="0.25">
      <c r="A1034" s="5">
        <v>76</v>
      </c>
      <c r="B1034" s="6">
        <v>654321</v>
      </c>
      <c r="C1034" s="30" t="s">
        <v>55</v>
      </c>
      <c r="D1034" s="7" t="s">
        <v>56</v>
      </c>
      <c r="E1034" s="7" t="s">
        <v>57</v>
      </c>
      <c r="F1034" s="8" t="s">
        <v>406</v>
      </c>
      <c r="G1034" s="40" t="s">
        <v>517</v>
      </c>
      <c r="H1034" s="5"/>
      <c r="I1034" s="5"/>
      <c r="J1034" s="5"/>
      <c r="K1034" s="5"/>
      <c r="L1034" s="5"/>
      <c r="M1034" s="5"/>
      <c r="N1034" s="26" t="e">
        <f>#REF!*P960</f>
        <v>#REF!</v>
      </c>
      <c r="O1034" s="24" t="e">
        <f>IF(N1034&gt;=6,((6-N1034)+N1034),(N1034*1))</f>
        <v>#REF!</v>
      </c>
      <c r="P1034" s="107" t="e">
        <f t="shared" si="74"/>
        <v>#REF!</v>
      </c>
      <c r="Q1034" s="13" t="s">
        <v>242</v>
      </c>
    </row>
    <row r="1035" spans="1:17" s="9" customFormat="1" x14ac:dyDescent="0.25">
      <c r="A1035" s="5">
        <v>77</v>
      </c>
      <c r="B1035" s="6">
        <v>654321</v>
      </c>
      <c r="C1035" s="30" t="s">
        <v>55</v>
      </c>
      <c r="D1035" s="7" t="s">
        <v>56</v>
      </c>
      <c r="E1035" s="7" t="s">
        <v>57</v>
      </c>
      <c r="F1035" s="8" t="s">
        <v>405</v>
      </c>
      <c r="G1035" s="40" t="s">
        <v>517</v>
      </c>
      <c r="H1035" s="5"/>
      <c r="I1035" s="5"/>
      <c r="J1035" s="5"/>
      <c r="K1035" s="5"/>
      <c r="L1035" s="5"/>
      <c r="M1035" s="5"/>
      <c r="N1035" s="20" t="e">
        <f>#REF!</f>
        <v>#REF!</v>
      </c>
      <c r="O1035" s="24" t="e">
        <f>N1035</f>
        <v>#REF!</v>
      </c>
      <c r="P1035" s="107" t="e">
        <f t="shared" si="74"/>
        <v>#REF!</v>
      </c>
      <c r="Q1035" s="13" t="s">
        <v>203</v>
      </c>
    </row>
    <row r="1036" spans="1:17" s="9" customFormat="1" ht="30" x14ac:dyDescent="0.25">
      <c r="A1036" s="5">
        <v>78</v>
      </c>
      <c r="B1036" s="6">
        <v>654321</v>
      </c>
      <c r="C1036" s="30" t="s">
        <v>55</v>
      </c>
      <c r="D1036" s="7" t="s">
        <v>56</v>
      </c>
      <c r="E1036" s="7" t="s">
        <v>57</v>
      </c>
      <c r="F1036" s="8" t="s">
        <v>456</v>
      </c>
      <c r="G1036" s="40" t="s">
        <v>517</v>
      </c>
      <c r="H1036" s="5"/>
      <c r="I1036" s="5"/>
      <c r="J1036" s="5"/>
      <c r="K1036" s="5"/>
      <c r="L1036" s="5"/>
      <c r="M1036" s="5"/>
      <c r="N1036" s="26" t="e">
        <f>#REF!*P960</f>
        <v>#REF!</v>
      </c>
      <c r="O1036" s="24" t="e">
        <f>IF(N1036&gt;=5,((5-N1036)+N1036),(N1036*1))</f>
        <v>#REF!</v>
      </c>
      <c r="P1036" s="107" t="e">
        <f t="shared" si="74"/>
        <v>#REF!</v>
      </c>
      <c r="Q1036" s="13" t="s">
        <v>242</v>
      </c>
    </row>
    <row r="1037" spans="1:17" s="9" customFormat="1" ht="30" x14ac:dyDescent="0.25">
      <c r="A1037" s="5">
        <v>79</v>
      </c>
      <c r="B1037" s="6">
        <v>654321</v>
      </c>
      <c r="C1037" s="30" t="s">
        <v>55</v>
      </c>
      <c r="D1037" s="7" t="s">
        <v>56</v>
      </c>
      <c r="E1037" s="7" t="s">
        <v>57</v>
      </c>
      <c r="F1037" s="35" t="s">
        <v>407</v>
      </c>
      <c r="G1037" s="40" t="s">
        <v>517</v>
      </c>
      <c r="H1037" s="5"/>
      <c r="I1037" s="5"/>
      <c r="J1037" s="5"/>
      <c r="K1037" s="5"/>
      <c r="L1037" s="5"/>
      <c r="M1037" s="5"/>
      <c r="N1037" s="26" t="e">
        <f>N1036</f>
        <v>#REF!</v>
      </c>
      <c r="O1037" s="24" t="e">
        <f>O1036</f>
        <v>#REF!</v>
      </c>
      <c r="P1037" s="107" t="e">
        <f t="shared" si="74"/>
        <v>#REF!</v>
      </c>
      <c r="Q1037" s="13" t="s">
        <v>242</v>
      </c>
    </row>
    <row r="1038" spans="1:17" s="9" customFormat="1" ht="30" x14ac:dyDescent="0.25">
      <c r="A1038" s="5">
        <v>80</v>
      </c>
      <c r="B1038" s="6">
        <v>654321</v>
      </c>
      <c r="C1038" s="30" t="s">
        <v>55</v>
      </c>
      <c r="D1038" s="7" t="s">
        <v>58</v>
      </c>
      <c r="E1038" s="7" t="s">
        <v>59</v>
      </c>
      <c r="F1038" s="8" t="s">
        <v>457</v>
      </c>
      <c r="G1038" s="40" t="s">
        <v>517</v>
      </c>
      <c r="H1038" s="5"/>
      <c r="I1038" s="5"/>
      <c r="J1038" s="5"/>
      <c r="K1038" s="5"/>
      <c r="L1038" s="5"/>
      <c r="M1038" s="5"/>
      <c r="N1038" s="20">
        <v>0</v>
      </c>
      <c r="O1038" s="24" t="e">
        <f>IF(#REF!="Cálido",(#REF!+2),0)</f>
        <v>#REF!</v>
      </c>
      <c r="P1038" s="107" t="e">
        <f t="shared" si="74"/>
        <v>#REF!</v>
      </c>
      <c r="Q1038" s="13" t="s">
        <v>243</v>
      </c>
    </row>
    <row r="1039" spans="1:17" s="9" customFormat="1" ht="30" x14ac:dyDescent="0.25">
      <c r="A1039" s="5">
        <v>81</v>
      </c>
      <c r="B1039" s="6">
        <v>654321</v>
      </c>
      <c r="C1039" s="30" t="s">
        <v>55</v>
      </c>
      <c r="D1039" s="7" t="s">
        <v>60</v>
      </c>
      <c r="E1039" s="7" t="s">
        <v>17</v>
      </c>
      <c r="F1039" s="8" t="s">
        <v>353</v>
      </c>
      <c r="G1039" s="40" t="s">
        <v>517</v>
      </c>
      <c r="H1039" s="5"/>
      <c r="I1039" s="5"/>
      <c r="J1039" s="5"/>
      <c r="K1039" s="5"/>
      <c r="L1039" s="5"/>
      <c r="M1039" s="5"/>
      <c r="N1039" s="20">
        <v>1</v>
      </c>
      <c r="O1039" s="24">
        <f>N1039</f>
        <v>1</v>
      </c>
      <c r="P1039" s="107">
        <f t="shared" si="74"/>
        <v>1</v>
      </c>
      <c r="Q1039" s="13" t="s">
        <v>231</v>
      </c>
    </row>
    <row r="1040" spans="1:17" s="9" customFormat="1" x14ac:dyDescent="0.25">
      <c r="A1040" s="5">
        <v>82</v>
      </c>
      <c r="B1040" s="6">
        <v>654321</v>
      </c>
      <c r="C1040" s="30" t="s">
        <v>61</v>
      </c>
      <c r="D1040" s="11" t="s">
        <v>62</v>
      </c>
      <c r="E1040" s="7" t="s">
        <v>62</v>
      </c>
      <c r="F1040" s="33" t="s">
        <v>354</v>
      </c>
      <c r="G1040" s="40" t="s">
        <v>517</v>
      </c>
      <c r="H1040" s="5"/>
      <c r="I1040" s="5"/>
      <c r="J1040" s="5"/>
      <c r="K1040" s="5"/>
      <c r="L1040" s="5"/>
      <c r="M1040" s="5"/>
      <c r="N1040" s="26" t="e">
        <f>$H$3*0.7</f>
        <v>#REF!</v>
      </c>
      <c r="O1040" s="24" t="e">
        <f>N1040</f>
        <v>#REF!</v>
      </c>
      <c r="P1040" s="107" t="e">
        <f t="shared" si="74"/>
        <v>#REF!</v>
      </c>
      <c r="Q1040" s="13" t="s">
        <v>244</v>
      </c>
    </row>
    <row r="1041" spans="1:17" s="9" customFormat="1" x14ac:dyDescent="0.25">
      <c r="A1041" s="5">
        <v>83</v>
      </c>
      <c r="B1041" s="6">
        <v>654321</v>
      </c>
      <c r="C1041" s="30" t="s">
        <v>61</v>
      </c>
      <c r="D1041" s="11" t="s">
        <v>62</v>
      </c>
      <c r="E1041" s="7" t="s">
        <v>62</v>
      </c>
      <c r="F1041" s="33" t="s">
        <v>410</v>
      </c>
      <c r="G1041" s="40" t="s">
        <v>517</v>
      </c>
      <c r="H1041" s="5"/>
      <c r="I1041" s="5"/>
      <c r="J1041" s="5"/>
      <c r="K1041" s="5"/>
      <c r="L1041" s="5"/>
      <c r="M1041" s="5"/>
      <c r="N1041" s="26" t="e">
        <f>$H$3*0.7</f>
        <v>#REF!</v>
      </c>
      <c r="O1041" s="24" t="e">
        <f>N1041</f>
        <v>#REF!</v>
      </c>
      <c r="P1041" s="107" t="e">
        <f t="shared" si="74"/>
        <v>#REF!</v>
      </c>
      <c r="Q1041" s="13" t="s">
        <v>244</v>
      </c>
    </row>
    <row r="1042" spans="1:17" s="9" customFormat="1" ht="30" x14ac:dyDescent="0.25">
      <c r="A1042" s="5">
        <v>84</v>
      </c>
      <c r="B1042" s="6">
        <v>654321</v>
      </c>
      <c r="C1042" s="30" t="s">
        <v>61</v>
      </c>
      <c r="D1042" s="11" t="s">
        <v>62</v>
      </c>
      <c r="E1042" s="7" t="s">
        <v>62</v>
      </c>
      <c r="F1042" s="8" t="s">
        <v>355</v>
      </c>
      <c r="G1042" s="40" t="s">
        <v>517</v>
      </c>
      <c r="H1042" s="5"/>
      <c r="I1042" s="5"/>
      <c r="J1042" s="5"/>
      <c r="K1042" s="5"/>
      <c r="L1042" s="5"/>
      <c r="M1042" s="5"/>
      <c r="N1042" s="20">
        <v>3</v>
      </c>
      <c r="O1042" s="24" t="e">
        <f>IF((#REF!="CUMPLE"),FORMULACION!N1042*1,FORMULACION!N1042*0)</f>
        <v>#REF!</v>
      </c>
      <c r="P1042" s="107" t="e">
        <f t="shared" si="74"/>
        <v>#REF!</v>
      </c>
      <c r="Q1042" s="13" t="s">
        <v>247</v>
      </c>
    </row>
    <row r="1043" spans="1:17" s="9" customFormat="1" x14ac:dyDescent="0.25">
      <c r="A1043" s="5">
        <v>85</v>
      </c>
      <c r="B1043" s="6">
        <v>654321</v>
      </c>
      <c r="C1043" s="30" t="s">
        <v>61</v>
      </c>
      <c r="D1043" s="11" t="s">
        <v>63</v>
      </c>
      <c r="E1043" s="7" t="s">
        <v>64</v>
      </c>
      <c r="F1043" s="8" t="s">
        <v>356</v>
      </c>
      <c r="G1043" s="40" t="s">
        <v>517</v>
      </c>
      <c r="H1043" s="5"/>
      <c r="I1043" s="5"/>
      <c r="J1043" s="5"/>
      <c r="K1043" s="5"/>
      <c r="L1043" s="5"/>
      <c r="M1043" s="5"/>
      <c r="N1043" s="20" t="e">
        <f>5*#REF!</f>
        <v>#REF!</v>
      </c>
      <c r="O1043" s="24" t="e">
        <f>N1043</f>
        <v>#REF!</v>
      </c>
      <c r="P1043" s="107" t="e">
        <f t="shared" si="74"/>
        <v>#REF!</v>
      </c>
      <c r="Q1043" s="13" t="s">
        <v>249</v>
      </c>
    </row>
    <row r="1044" spans="1:17" s="9" customFormat="1" ht="30" x14ac:dyDescent="0.25">
      <c r="A1044" s="5">
        <v>86</v>
      </c>
      <c r="B1044" s="6">
        <v>654321</v>
      </c>
      <c r="C1044" s="30" t="s">
        <v>61</v>
      </c>
      <c r="D1044" s="11" t="s">
        <v>65</v>
      </c>
      <c r="E1044" s="7" t="s">
        <v>66</v>
      </c>
      <c r="F1044" s="33" t="s">
        <v>384</v>
      </c>
      <c r="G1044" s="40" t="s">
        <v>517</v>
      </c>
      <c r="H1044" s="5"/>
      <c r="I1044" s="5"/>
      <c r="J1044" s="5"/>
      <c r="K1044" s="5"/>
      <c r="L1044" s="5"/>
      <c r="M1044" s="5"/>
      <c r="N1044" s="20">
        <v>0</v>
      </c>
      <c r="O1044" s="24">
        <v>0</v>
      </c>
      <c r="P1044" s="107">
        <v>0</v>
      </c>
      <c r="Q1044" s="13" t="s">
        <v>385</v>
      </c>
    </row>
    <row r="1045" spans="1:17" s="9" customFormat="1" ht="30" x14ac:dyDescent="0.25">
      <c r="A1045" s="5">
        <v>87</v>
      </c>
      <c r="B1045" s="6">
        <v>654321</v>
      </c>
      <c r="C1045" s="30" t="s">
        <v>61</v>
      </c>
      <c r="D1045" s="11" t="s">
        <v>65</v>
      </c>
      <c r="E1045" s="7" t="s">
        <v>66</v>
      </c>
      <c r="F1045" s="33" t="s">
        <v>458</v>
      </c>
      <c r="G1045" s="40" t="s">
        <v>517</v>
      </c>
      <c r="H1045" s="5"/>
      <c r="I1045" s="5"/>
      <c r="J1045" s="5"/>
      <c r="K1045" s="5"/>
      <c r="L1045" s="5"/>
      <c r="M1045" s="5"/>
      <c r="N1045" s="20">
        <v>0</v>
      </c>
      <c r="O1045" s="24">
        <v>0</v>
      </c>
      <c r="P1045" s="107">
        <f t="shared" ref="P1045:P1076" si="76">ROUND(O1045,0)</f>
        <v>0</v>
      </c>
      <c r="Q1045" s="13" t="s">
        <v>386</v>
      </c>
    </row>
    <row r="1046" spans="1:17" s="9" customFormat="1" ht="30" x14ac:dyDescent="0.25">
      <c r="A1046" s="5">
        <v>88</v>
      </c>
      <c r="B1046" s="6">
        <v>654321</v>
      </c>
      <c r="C1046" s="30" t="s">
        <v>61</v>
      </c>
      <c r="D1046" s="11" t="s">
        <v>65</v>
      </c>
      <c r="E1046" s="7" t="s">
        <v>67</v>
      </c>
      <c r="F1046" s="33" t="s">
        <v>68</v>
      </c>
      <c r="G1046" s="40" t="s">
        <v>517</v>
      </c>
      <c r="H1046" s="5"/>
      <c r="I1046" s="5"/>
      <c r="J1046" s="5"/>
      <c r="K1046" s="5"/>
      <c r="L1046" s="5"/>
      <c r="M1046" s="5"/>
      <c r="N1046" s="20">
        <f>$O$83</f>
        <v>0</v>
      </c>
      <c r="O1046" s="24">
        <f>N1046+10</f>
        <v>10</v>
      </c>
      <c r="P1046" s="107">
        <f t="shared" si="76"/>
        <v>10</v>
      </c>
      <c r="Q1046" s="13" t="s">
        <v>250</v>
      </c>
    </row>
    <row r="1047" spans="1:17" s="9" customFormat="1" ht="45" x14ac:dyDescent="0.25">
      <c r="A1047" s="5">
        <v>89</v>
      </c>
      <c r="B1047" s="6">
        <v>654321</v>
      </c>
      <c r="C1047" s="30" t="s">
        <v>61</v>
      </c>
      <c r="D1047" s="11" t="s">
        <v>65</v>
      </c>
      <c r="E1047" s="7" t="s">
        <v>67</v>
      </c>
      <c r="F1047" s="33" t="s">
        <v>245</v>
      </c>
      <c r="G1047" s="40" t="s">
        <v>517</v>
      </c>
      <c r="H1047" s="5"/>
      <c r="I1047" s="5"/>
      <c r="J1047" s="5"/>
      <c r="K1047" s="5"/>
      <c r="L1047" s="5"/>
      <c r="M1047" s="5"/>
      <c r="N1047" s="20" t="e">
        <f>$N$91</f>
        <v>#REF!</v>
      </c>
      <c r="O1047" s="24" t="e">
        <f>N1047+10</f>
        <v>#REF!</v>
      </c>
      <c r="P1047" s="107" t="e">
        <f t="shared" si="76"/>
        <v>#REF!</v>
      </c>
      <c r="Q1047" s="13" t="s">
        <v>251</v>
      </c>
    </row>
    <row r="1048" spans="1:17" s="9" customFormat="1" x14ac:dyDescent="0.25">
      <c r="A1048" s="5">
        <v>90</v>
      </c>
      <c r="B1048" s="6">
        <v>654321</v>
      </c>
      <c r="C1048" s="30" t="s">
        <v>61</v>
      </c>
      <c r="D1048" s="11" t="s">
        <v>65</v>
      </c>
      <c r="E1048" s="7" t="s">
        <v>69</v>
      </c>
      <c r="F1048" s="33" t="s">
        <v>70</v>
      </c>
      <c r="G1048" s="40" t="s">
        <v>517</v>
      </c>
      <c r="H1048" s="5"/>
      <c r="I1048" s="5"/>
      <c r="J1048" s="5"/>
      <c r="K1048" s="5"/>
      <c r="L1048" s="5"/>
      <c r="M1048" s="5"/>
      <c r="N1048" s="20" t="e">
        <f>N1040</f>
        <v>#REF!</v>
      </c>
      <c r="O1048" s="24" t="e">
        <f>N1048</f>
        <v>#REF!</v>
      </c>
      <c r="P1048" s="107" t="e">
        <f t="shared" si="76"/>
        <v>#REF!</v>
      </c>
      <c r="Q1048" s="13" t="s">
        <v>244</v>
      </c>
    </row>
    <row r="1049" spans="1:17" s="9" customFormat="1" x14ac:dyDescent="0.25">
      <c r="A1049" s="5">
        <v>91</v>
      </c>
      <c r="B1049" s="6">
        <v>654321</v>
      </c>
      <c r="C1049" s="30" t="s">
        <v>61</v>
      </c>
      <c r="D1049" s="30" t="s">
        <v>61</v>
      </c>
      <c r="E1049" s="7" t="s">
        <v>71</v>
      </c>
      <c r="F1049" s="8" t="s">
        <v>72</v>
      </c>
      <c r="G1049" s="40" t="s">
        <v>517</v>
      </c>
      <c r="H1049" s="5"/>
      <c r="I1049" s="5"/>
      <c r="J1049" s="5"/>
      <c r="K1049" s="5"/>
      <c r="L1049" s="5"/>
      <c r="M1049" s="5"/>
      <c r="N1049" s="20">
        <f>P960*0.05</f>
        <v>0</v>
      </c>
      <c r="O1049" s="24">
        <f>N1049</f>
        <v>0</v>
      </c>
      <c r="P1049" s="107">
        <f t="shared" si="76"/>
        <v>0</v>
      </c>
      <c r="Q1049" s="13" t="s">
        <v>261</v>
      </c>
    </row>
    <row r="1050" spans="1:17" s="9" customFormat="1" ht="30" x14ac:dyDescent="0.25">
      <c r="A1050" s="5">
        <v>92</v>
      </c>
      <c r="B1050" s="6">
        <v>654321</v>
      </c>
      <c r="C1050" s="30" t="s">
        <v>61</v>
      </c>
      <c r="D1050" s="30" t="s">
        <v>61</v>
      </c>
      <c r="E1050" s="7" t="s">
        <v>71</v>
      </c>
      <c r="F1050" s="8" t="s">
        <v>73</v>
      </c>
      <c r="G1050" s="40" t="s">
        <v>517</v>
      </c>
      <c r="H1050" s="5"/>
      <c r="I1050" s="5"/>
      <c r="J1050" s="5"/>
      <c r="K1050" s="5"/>
      <c r="L1050" s="5"/>
      <c r="M1050" s="5"/>
      <c r="N1050" s="20">
        <v>3</v>
      </c>
      <c r="O1050" s="24" t="e">
        <f>IF((#REF!="CUMPLE"),FORMULACION!N1050*1,FORMULACION!N1050*0)</f>
        <v>#REF!</v>
      </c>
      <c r="P1050" s="107" t="e">
        <f t="shared" si="76"/>
        <v>#REF!</v>
      </c>
      <c r="Q1050" s="13" t="s">
        <v>248</v>
      </c>
    </row>
    <row r="1051" spans="1:17" s="9" customFormat="1" x14ac:dyDescent="0.25">
      <c r="A1051" s="5">
        <v>93</v>
      </c>
      <c r="B1051" s="6">
        <v>654321</v>
      </c>
      <c r="C1051" s="30" t="s">
        <v>74</v>
      </c>
      <c r="D1051" s="11" t="s">
        <v>75</v>
      </c>
      <c r="E1051" s="7" t="s">
        <v>76</v>
      </c>
      <c r="F1051" s="8" t="s">
        <v>77</v>
      </c>
      <c r="G1051" s="40" t="s">
        <v>517</v>
      </c>
      <c r="H1051" s="5"/>
      <c r="I1051" s="5"/>
      <c r="J1051" s="5"/>
      <c r="K1051" s="5"/>
      <c r="L1051" s="5"/>
      <c r="M1051" s="5"/>
      <c r="N1051" s="20" t="e">
        <f>#REF!</f>
        <v>#REF!</v>
      </c>
      <c r="O1051" s="24" t="e">
        <f t="shared" ref="O1051:O1060" si="77">N1051</f>
        <v>#REF!</v>
      </c>
      <c r="P1051" s="107" t="e">
        <f t="shared" si="76"/>
        <v>#REF!</v>
      </c>
      <c r="Q1051" s="13" t="s">
        <v>203</v>
      </c>
    </row>
    <row r="1052" spans="1:17" s="9" customFormat="1" x14ac:dyDescent="0.25">
      <c r="A1052" s="5">
        <v>94</v>
      </c>
      <c r="B1052" s="6">
        <v>654321</v>
      </c>
      <c r="C1052" s="30" t="s">
        <v>74</v>
      </c>
      <c r="D1052" s="11" t="s">
        <v>75</v>
      </c>
      <c r="E1052" s="7" t="s">
        <v>76</v>
      </c>
      <c r="F1052" s="33" t="s">
        <v>78</v>
      </c>
      <c r="G1052" s="40" t="s">
        <v>517</v>
      </c>
      <c r="H1052" s="5"/>
      <c r="I1052" s="5"/>
      <c r="J1052" s="5"/>
      <c r="K1052" s="5"/>
      <c r="L1052" s="5"/>
      <c r="M1052" s="5"/>
      <c r="N1052" s="20" t="e">
        <f>N1040</f>
        <v>#REF!</v>
      </c>
      <c r="O1052" s="24" t="e">
        <f t="shared" si="77"/>
        <v>#REF!</v>
      </c>
      <c r="P1052" s="107" t="e">
        <f t="shared" si="76"/>
        <v>#REF!</v>
      </c>
      <c r="Q1052" s="13" t="s">
        <v>244</v>
      </c>
    </row>
    <row r="1053" spans="1:17" s="9" customFormat="1" x14ac:dyDescent="0.25">
      <c r="A1053" s="5">
        <v>95</v>
      </c>
      <c r="B1053" s="6">
        <v>654321</v>
      </c>
      <c r="C1053" s="30" t="s">
        <v>74</v>
      </c>
      <c r="D1053" s="11" t="s">
        <v>75</v>
      </c>
      <c r="E1053" s="7" t="s">
        <v>76</v>
      </c>
      <c r="F1053" s="8" t="s">
        <v>79</v>
      </c>
      <c r="G1053" s="40" t="s">
        <v>517</v>
      </c>
      <c r="H1053" s="5"/>
      <c r="I1053" s="5"/>
      <c r="J1053" s="5"/>
      <c r="K1053" s="5"/>
      <c r="L1053" s="5"/>
      <c r="M1053" s="5"/>
      <c r="N1053" s="20" t="e">
        <f>#REF!*0.4</f>
        <v>#REF!</v>
      </c>
      <c r="O1053" s="24" t="e">
        <f t="shared" si="77"/>
        <v>#REF!</v>
      </c>
      <c r="P1053" s="107" t="e">
        <f t="shared" si="76"/>
        <v>#REF!</v>
      </c>
      <c r="Q1053" s="13" t="s">
        <v>254</v>
      </c>
    </row>
    <row r="1054" spans="1:17" s="9" customFormat="1" ht="30" x14ac:dyDescent="0.25">
      <c r="A1054" s="5">
        <v>96</v>
      </c>
      <c r="B1054" s="6">
        <v>654321</v>
      </c>
      <c r="C1054" s="30" t="s">
        <v>74</v>
      </c>
      <c r="D1054" s="11" t="s">
        <v>75</v>
      </c>
      <c r="E1054" s="7" t="s">
        <v>80</v>
      </c>
      <c r="F1054" s="33" t="s">
        <v>81</v>
      </c>
      <c r="G1054" s="40" t="s">
        <v>517</v>
      </c>
      <c r="H1054" s="5"/>
      <c r="I1054" s="5"/>
      <c r="J1054" s="5"/>
      <c r="K1054" s="5"/>
      <c r="L1054" s="5"/>
      <c r="M1054" s="5"/>
      <c r="N1054" s="20" t="e">
        <f>#REF!</f>
        <v>#REF!</v>
      </c>
      <c r="O1054" s="24" t="e">
        <f t="shared" si="77"/>
        <v>#REF!</v>
      </c>
      <c r="P1054" s="107" t="e">
        <f t="shared" si="76"/>
        <v>#REF!</v>
      </c>
      <c r="Q1054" s="13" t="s">
        <v>246</v>
      </c>
    </row>
    <row r="1055" spans="1:17" s="9" customFormat="1" x14ac:dyDescent="0.25">
      <c r="A1055" s="5">
        <v>97</v>
      </c>
      <c r="B1055" s="6">
        <v>654321</v>
      </c>
      <c r="C1055" s="30" t="s">
        <v>74</v>
      </c>
      <c r="D1055" s="11" t="s">
        <v>75</v>
      </c>
      <c r="E1055" s="7" t="s">
        <v>80</v>
      </c>
      <c r="F1055" s="8" t="s">
        <v>357</v>
      </c>
      <c r="G1055" s="40" t="s">
        <v>517</v>
      </c>
      <c r="H1055" s="5"/>
      <c r="I1055" s="5"/>
      <c r="J1055" s="5"/>
      <c r="K1055" s="5"/>
      <c r="L1055" s="5"/>
      <c r="M1055" s="5"/>
      <c r="N1055" s="20" t="e">
        <f>#REF!*4</f>
        <v>#REF!</v>
      </c>
      <c r="O1055" s="24" t="e">
        <f t="shared" si="77"/>
        <v>#REF!</v>
      </c>
      <c r="P1055" s="107" t="e">
        <f t="shared" si="76"/>
        <v>#REF!</v>
      </c>
      <c r="Q1055" s="13" t="s">
        <v>256</v>
      </c>
    </row>
    <row r="1056" spans="1:17" s="9" customFormat="1" ht="30" x14ac:dyDescent="0.25">
      <c r="A1056" s="5">
        <v>98</v>
      </c>
      <c r="B1056" s="6">
        <v>654321</v>
      </c>
      <c r="C1056" s="30" t="s">
        <v>61</v>
      </c>
      <c r="D1056" s="11" t="s">
        <v>75</v>
      </c>
      <c r="E1056" s="11" t="s">
        <v>75</v>
      </c>
      <c r="F1056" s="33" t="s">
        <v>358</v>
      </c>
      <c r="G1056" s="40" t="s">
        <v>517</v>
      </c>
      <c r="H1056" s="5"/>
      <c r="I1056" s="5"/>
      <c r="J1056" s="5"/>
      <c r="K1056" s="5"/>
      <c r="L1056" s="5"/>
      <c r="M1056" s="5"/>
      <c r="N1056" s="20">
        <f>N1045</f>
        <v>0</v>
      </c>
      <c r="O1056" s="24">
        <f t="shared" si="77"/>
        <v>0</v>
      </c>
      <c r="P1056" s="107">
        <f t="shared" si="76"/>
        <v>0</v>
      </c>
      <c r="Q1056" s="13" t="s">
        <v>255</v>
      </c>
    </row>
    <row r="1057" spans="1:17" s="9" customFormat="1" ht="30" x14ac:dyDescent="0.25">
      <c r="A1057" s="5">
        <v>99</v>
      </c>
      <c r="B1057" s="6">
        <v>654321</v>
      </c>
      <c r="C1057" s="30" t="s">
        <v>74</v>
      </c>
      <c r="D1057" s="11" t="s">
        <v>75</v>
      </c>
      <c r="E1057" s="7" t="s">
        <v>18</v>
      </c>
      <c r="F1057" s="8" t="s">
        <v>359</v>
      </c>
      <c r="G1057" s="40" t="s">
        <v>517</v>
      </c>
      <c r="H1057" s="5"/>
      <c r="I1057" s="5"/>
      <c r="J1057" s="5"/>
      <c r="K1057" s="5"/>
      <c r="L1057" s="5"/>
      <c r="M1057" s="5"/>
      <c r="N1057" s="20" t="e">
        <f>#REF!+3</f>
        <v>#REF!</v>
      </c>
      <c r="O1057" s="24" t="e">
        <f t="shared" si="77"/>
        <v>#REF!</v>
      </c>
      <c r="P1057" s="107" t="e">
        <f t="shared" si="76"/>
        <v>#REF!</v>
      </c>
      <c r="Q1057" s="13" t="s">
        <v>257</v>
      </c>
    </row>
    <row r="1058" spans="1:17" s="9" customFormat="1" x14ac:dyDescent="0.25">
      <c r="A1058" s="5">
        <v>100</v>
      </c>
      <c r="B1058" s="6">
        <v>654321</v>
      </c>
      <c r="C1058" s="30" t="s">
        <v>74</v>
      </c>
      <c r="D1058" s="11" t="s">
        <v>75</v>
      </c>
      <c r="E1058" s="7" t="s">
        <v>76</v>
      </c>
      <c r="F1058" s="8" t="s">
        <v>360</v>
      </c>
      <c r="G1058" s="40" t="s">
        <v>517</v>
      </c>
      <c r="H1058" s="5"/>
      <c r="I1058" s="5"/>
      <c r="J1058" s="5"/>
      <c r="K1058" s="5"/>
      <c r="L1058" s="5"/>
      <c r="M1058" s="5"/>
      <c r="N1058" s="20" t="e">
        <f>SUM(#REF!)</f>
        <v>#REF!</v>
      </c>
      <c r="O1058" s="24" t="e">
        <f t="shared" si="77"/>
        <v>#REF!</v>
      </c>
      <c r="P1058" s="107" t="e">
        <f t="shared" si="76"/>
        <v>#REF!</v>
      </c>
      <c r="Q1058" s="13" t="s">
        <v>258</v>
      </c>
    </row>
    <row r="1059" spans="1:17" s="9" customFormat="1" x14ac:dyDescent="0.25">
      <c r="A1059" s="5">
        <v>101</v>
      </c>
      <c r="B1059" s="6">
        <v>654321</v>
      </c>
      <c r="C1059" s="30" t="s">
        <v>74</v>
      </c>
      <c r="D1059" s="11" t="s">
        <v>75</v>
      </c>
      <c r="E1059" s="7" t="s">
        <v>18</v>
      </c>
      <c r="F1059" s="8" t="s">
        <v>82</v>
      </c>
      <c r="G1059" s="40" t="s">
        <v>517</v>
      </c>
      <c r="H1059" s="5"/>
      <c r="I1059" s="5"/>
      <c r="J1059" s="5"/>
      <c r="K1059" s="5"/>
      <c r="L1059" s="5"/>
      <c r="M1059" s="5"/>
      <c r="N1059" s="20" t="e">
        <f>(SUM(#REF!))*0.5</f>
        <v>#REF!</v>
      </c>
      <c r="O1059" s="24" t="e">
        <f t="shared" si="77"/>
        <v>#REF!</v>
      </c>
      <c r="P1059" s="107" t="e">
        <f t="shared" si="76"/>
        <v>#REF!</v>
      </c>
      <c r="Q1059" s="13" t="s">
        <v>259</v>
      </c>
    </row>
    <row r="1060" spans="1:17" s="9" customFormat="1" x14ac:dyDescent="0.25">
      <c r="A1060" s="5">
        <v>102</v>
      </c>
      <c r="B1060" s="6">
        <v>654321</v>
      </c>
      <c r="C1060" s="30" t="s">
        <v>74</v>
      </c>
      <c r="D1060" s="11" t="s">
        <v>75</v>
      </c>
      <c r="E1060" s="7" t="s">
        <v>80</v>
      </c>
      <c r="F1060" s="8" t="s">
        <v>83</v>
      </c>
      <c r="G1060" s="40" t="s">
        <v>517</v>
      </c>
      <c r="H1060" s="5"/>
      <c r="I1060" s="5"/>
      <c r="J1060" s="5"/>
      <c r="K1060" s="5"/>
      <c r="L1060" s="5"/>
      <c r="M1060" s="5"/>
      <c r="N1060" s="20" t="e">
        <f>#REF!</f>
        <v>#REF!</v>
      </c>
      <c r="O1060" s="24" t="e">
        <f t="shared" si="77"/>
        <v>#REF!</v>
      </c>
      <c r="P1060" s="107" t="e">
        <f t="shared" si="76"/>
        <v>#REF!</v>
      </c>
      <c r="Q1060" s="13" t="s">
        <v>260</v>
      </c>
    </row>
    <row r="1061" spans="1:17" s="9" customFormat="1" ht="30" x14ac:dyDescent="0.25">
      <c r="A1061" s="5">
        <v>103</v>
      </c>
      <c r="B1061" s="6">
        <v>654321</v>
      </c>
      <c r="C1061" s="30" t="s">
        <v>74</v>
      </c>
      <c r="D1061" s="11" t="s">
        <v>84</v>
      </c>
      <c r="E1061" s="7" t="s">
        <v>85</v>
      </c>
      <c r="F1061" s="8" t="s">
        <v>86</v>
      </c>
      <c r="G1061" s="40" t="s">
        <v>517</v>
      </c>
      <c r="H1061" s="5"/>
      <c r="I1061" s="5"/>
      <c r="J1061" s="5"/>
      <c r="K1061" s="5"/>
      <c r="L1061" s="5"/>
      <c r="M1061" s="5"/>
      <c r="N1061" s="20" t="e">
        <f>#REF!*P960</f>
        <v>#REF!</v>
      </c>
      <c r="O1061" s="24" t="e">
        <f>IF(N1061&gt;=6,((6-N1061)+N1061),(N1061*1))</f>
        <v>#REF!</v>
      </c>
      <c r="P1061" s="107" t="e">
        <f t="shared" si="76"/>
        <v>#REF!</v>
      </c>
      <c r="Q1061" s="13" t="s">
        <v>242</v>
      </c>
    </row>
    <row r="1062" spans="1:17" s="9" customFormat="1" ht="30" x14ac:dyDescent="0.25">
      <c r="A1062" s="5">
        <v>104</v>
      </c>
      <c r="B1062" s="6">
        <v>654321</v>
      </c>
      <c r="C1062" s="30" t="s">
        <v>74</v>
      </c>
      <c r="D1062" s="11" t="s">
        <v>84</v>
      </c>
      <c r="E1062" s="7" t="s">
        <v>85</v>
      </c>
      <c r="F1062" s="8" t="s">
        <v>87</v>
      </c>
      <c r="G1062" s="40" t="s">
        <v>517</v>
      </c>
      <c r="H1062" s="5"/>
      <c r="I1062" s="5"/>
      <c r="J1062" s="5"/>
      <c r="K1062" s="5"/>
      <c r="L1062" s="5"/>
      <c r="M1062" s="5"/>
      <c r="N1062" s="20" t="e">
        <f>#REF!*P960</f>
        <v>#REF!</v>
      </c>
      <c r="O1062" s="24" t="e">
        <f>IF(N1062&gt;=8,((8-N1062)+N1062),(N1062*1))</f>
        <v>#REF!</v>
      </c>
      <c r="P1062" s="107" t="e">
        <f t="shared" si="76"/>
        <v>#REF!</v>
      </c>
      <c r="Q1062" s="13" t="s">
        <v>262</v>
      </c>
    </row>
    <row r="1063" spans="1:17" s="9" customFormat="1" ht="30" x14ac:dyDescent="0.25">
      <c r="A1063" s="5">
        <v>105</v>
      </c>
      <c r="B1063" s="6">
        <v>654321</v>
      </c>
      <c r="C1063" s="30" t="s">
        <v>74</v>
      </c>
      <c r="D1063" s="11" t="s">
        <v>84</v>
      </c>
      <c r="E1063" s="7" t="s">
        <v>18</v>
      </c>
      <c r="F1063" s="8" t="s">
        <v>412</v>
      </c>
      <c r="G1063" s="40" t="s">
        <v>517</v>
      </c>
      <c r="H1063" s="5"/>
      <c r="I1063" s="5"/>
      <c r="J1063" s="5"/>
      <c r="K1063" s="5"/>
      <c r="L1063" s="5"/>
      <c r="M1063" s="5"/>
      <c r="N1063" s="20" t="e">
        <f>#REF!*P960</f>
        <v>#REF!</v>
      </c>
      <c r="O1063" s="24" t="e">
        <f>IF(N1063&gt;=15,((15-N1063)+N1063),(N1063*1))</f>
        <v>#REF!</v>
      </c>
      <c r="P1063" s="107" t="e">
        <f t="shared" si="76"/>
        <v>#REF!</v>
      </c>
      <c r="Q1063" s="13" t="s">
        <v>263</v>
      </c>
    </row>
    <row r="1064" spans="1:17" s="9" customFormat="1" ht="30" x14ac:dyDescent="0.25">
      <c r="A1064" s="5">
        <v>106</v>
      </c>
      <c r="B1064" s="6">
        <v>654321</v>
      </c>
      <c r="C1064" s="30" t="s">
        <v>74</v>
      </c>
      <c r="D1064" s="11" t="s">
        <v>84</v>
      </c>
      <c r="E1064" s="7" t="s">
        <v>18</v>
      </c>
      <c r="F1064" s="8" t="s">
        <v>88</v>
      </c>
      <c r="G1064" s="40" t="s">
        <v>517</v>
      </c>
      <c r="H1064" s="5"/>
      <c r="I1064" s="5"/>
      <c r="J1064" s="5"/>
      <c r="K1064" s="5"/>
      <c r="L1064" s="5"/>
      <c r="M1064" s="5"/>
      <c r="N1064" s="20" t="e">
        <f>#REF!*P960</f>
        <v>#REF!</v>
      </c>
      <c r="O1064" s="24" t="e">
        <f>IF(N1064&gt;=5,((5-N1064)+N1064),(N1064*1))</f>
        <v>#REF!</v>
      </c>
      <c r="P1064" s="107" t="e">
        <f t="shared" si="76"/>
        <v>#REF!</v>
      </c>
      <c r="Q1064" s="13" t="s">
        <v>264</v>
      </c>
    </row>
    <row r="1065" spans="1:17" s="9" customFormat="1" x14ac:dyDescent="0.25">
      <c r="A1065" s="5">
        <v>107</v>
      </c>
      <c r="B1065" s="6">
        <v>654321</v>
      </c>
      <c r="C1065" s="30" t="s">
        <v>74</v>
      </c>
      <c r="D1065" s="11" t="s">
        <v>89</v>
      </c>
      <c r="E1065" s="7" t="s">
        <v>80</v>
      </c>
      <c r="F1065" s="8" t="s">
        <v>361</v>
      </c>
      <c r="G1065" s="40" t="s">
        <v>517</v>
      </c>
      <c r="H1065" s="5"/>
      <c r="I1065" s="5"/>
      <c r="J1065" s="5"/>
      <c r="K1065" s="5"/>
      <c r="L1065" s="5"/>
      <c r="M1065" s="5"/>
      <c r="N1065" s="20" t="e">
        <f>#REF!*0.6</f>
        <v>#REF!</v>
      </c>
      <c r="O1065" s="24" t="e">
        <f>N1065</f>
        <v>#REF!</v>
      </c>
      <c r="P1065" s="107" t="e">
        <f t="shared" si="76"/>
        <v>#REF!</v>
      </c>
      <c r="Q1065" s="13" t="s">
        <v>265</v>
      </c>
    </row>
    <row r="1066" spans="1:17" s="9" customFormat="1" ht="30" x14ac:dyDescent="0.25">
      <c r="A1066" s="5">
        <v>108</v>
      </c>
      <c r="B1066" s="6">
        <v>654321</v>
      </c>
      <c r="C1066" s="30" t="s">
        <v>74</v>
      </c>
      <c r="D1066" s="11" t="s">
        <v>89</v>
      </c>
      <c r="E1066" s="7" t="s">
        <v>18</v>
      </c>
      <c r="F1066" s="8" t="s">
        <v>362</v>
      </c>
      <c r="G1066" s="40" t="s">
        <v>517</v>
      </c>
      <c r="H1066" s="5"/>
      <c r="I1066" s="5"/>
      <c r="J1066" s="5"/>
      <c r="K1066" s="5"/>
      <c r="L1066" s="5"/>
      <c r="M1066" s="5"/>
      <c r="N1066" s="20" t="e">
        <f>#REF!*P960</f>
        <v>#REF!</v>
      </c>
      <c r="O1066" s="24" t="e">
        <f>IF(N1066&gt;=6,((6-N1066)+N1066),(N1066*1))</f>
        <v>#REF!</v>
      </c>
      <c r="P1066" s="107" t="e">
        <f t="shared" si="76"/>
        <v>#REF!</v>
      </c>
      <c r="Q1066" s="13" t="s">
        <v>242</v>
      </c>
    </row>
    <row r="1067" spans="1:17" s="9" customFormat="1" x14ac:dyDescent="0.25">
      <c r="A1067" s="5">
        <v>109</v>
      </c>
      <c r="B1067" s="6">
        <v>654321</v>
      </c>
      <c r="C1067" s="30" t="s">
        <v>74</v>
      </c>
      <c r="D1067" s="11" t="s">
        <v>89</v>
      </c>
      <c r="E1067" s="7" t="s">
        <v>18</v>
      </c>
      <c r="F1067" s="8" t="s">
        <v>90</v>
      </c>
      <c r="G1067" s="40" t="s">
        <v>517</v>
      </c>
      <c r="H1067" s="5"/>
      <c r="I1067" s="5"/>
      <c r="J1067" s="5"/>
      <c r="K1067" s="5"/>
      <c r="L1067" s="5"/>
      <c r="M1067" s="5"/>
      <c r="N1067" s="20" t="e">
        <f>(SUM(I960:M960))*#REF!</f>
        <v>#REF!</v>
      </c>
      <c r="O1067" s="24" t="e">
        <f t="shared" ref="O1067:O1074" si="78">N1067</f>
        <v>#REF!</v>
      </c>
      <c r="P1067" s="107" t="e">
        <f t="shared" si="76"/>
        <v>#REF!</v>
      </c>
      <c r="Q1067" s="13" t="s">
        <v>266</v>
      </c>
    </row>
    <row r="1068" spans="1:17" s="9" customFormat="1" x14ac:dyDescent="0.25">
      <c r="A1068" s="5">
        <v>110</v>
      </c>
      <c r="B1068" s="6">
        <v>654321</v>
      </c>
      <c r="C1068" s="30" t="s">
        <v>74</v>
      </c>
      <c r="D1068" s="11" t="s">
        <v>89</v>
      </c>
      <c r="E1068" s="7" t="s">
        <v>18</v>
      </c>
      <c r="F1068" s="8" t="s">
        <v>363</v>
      </c>
      <c r="G1068" s="40" t="s">
        <v>517</v>
      </c>
      <c r="H1068" s="5"/>
      <c r="I1068" s="5"/>
      <c r="J1068" s="5"/>
      <c r="K1068" s="5"/>
      <c r="L1068" s="5"/>
      <c r="M1068" s="5"/>
      <c r="N1068" s="20" t="e">
        <f>(SUM(I960:M960))*#REF!</f>
        <v>#REF!</v>
      </c>
      <c r="O1068" s="24" t="e">
        <f t="shared" si="78"/>
        <v>#REF!</v>
      </c>
      <c r="P1068" s="107" t="e">
        <f t="shared" si="76"/>
        <v>#REF!</v>
      </c>
      <c r="Q1068" s="13" t="s">
        <v>267</v>
      </c>
    </row>
    <row r="1069" spans="1:17" s="9" customFormat="1" ht="30" x14ac:dyDescent="0.25">
      <c r="A1069" s="5">
        <v>111</v>
      </c>
      <c r="B1069" s="6">
        <v>654321</v>
      </c>
      <c r="C1069" s="30" t="s">
        <v>74</v>
      </c>
      <c r="D1069" s="11" t="s">
        <v>91</v>
      </c>
      <c r="E1069" s="7" t="s">
        <v>85</v>
      </c>
      <c r="F1069" s="8" t="s">
        <v>364</v>
      </c>
      <c r="G1069" s="40" t="s">
        <v>517</v>
      </c>
      <c r="H1069" s="5"/>
      <c r="I1069" s="5"/>
      <c r="J1069" s="5"/>
      <c r="K1069" s="5"/>
      <c r="L1069" s="5"/>
      <c r="M1069" s="5"/>
      <c r="N1069" s="20">
        <v>1</v>
      </c>
      <c r="O1069" s="24">
        <f t="shared" si="78"/>
        <v>1</v>
      </c>
      <c r="P1069" s="107">
        <f t="shared" si="76"/>
        <v>1</v>
      </c>
      <c r="Q1069" s="13" t="s">
        <v>231</v>
      </c>
    </row>
    <row r="1070" spans="1:17" s="9" customFormat="1" ht="30" x14ac:dyDescent="0.25">
      <c r="A1070" s="5">
        <v>112</v>
      </c>
      <c r="B1070" s="6">
        <v>654321</v>
      </c>
      <c r="C1070" s="30" t="s">
        <v>74</v>
      </c>
      <c r="D1070" s="11" t="s">
        <v>91</v>
      </c>
      <c r="E1070" s="7" t="s">
        <v>18</v>
      </c>
      <c r="F1070" s="8" t="s">
        <v>365</v>
      </c>
      <c r="G1070" s="40" t="s">
        <v>517</v>
      </c>
      <c r="H1070" s="5"/>
      <c r="I1070" s="5"/>
      <c r="J1070" s="5"/>
      <c r="K1070" s="5"/>
      <c r="L1070" s="5"/>
      <c r="M1070" s="5"/>
      <c r="N1070" s="20">
        <v>1</v>
      </c>
      <c r="O1070" s="24">
        <f t="shared" si="78"/>
        <v>1</v>
      </c>
      <c r="P1070" s="107">
        <f t="shared" si="76"/>
        <v>1</v>
      </c>
      <c r="Q1070" s="13" t="s">
        <v>231</v>
      </c>
    </row>
    <row r="1071" spans="1:17" s="9" customFormat="1" ht="30" x14ac:dyDescent="0.25">
      <c r="A1071" s="5">
        <v>113</v>
      </c>
      <c r="B1071" s="6">
        <v>654321</v>
      </c>
      <c r="C1071" s="30" t="s">
        <v>74</v>
      </c>
      <c r="D1071" s="11" t="s">
        <v>91</v>
      </c>
      <c r="E1071" s="7" t="s">
        <v>18</v>
      </c>
      <c r="F1071" s="8" t="s">
        <v>366</v>
      </c>
      <c r="G1071" s="40" t="s">
        <v>517</v>
      </c>
      <c r="H1071" s="5"/>
      <c r="I1071" s="5"/>
      <c r="J1071" s="5"/>
      <c r="K1071" s="5"/>
      <c r="L1071" s="5"/>
      <c r="M1071" s="5"/>
      <c r="N1071" s="20">
        <v>1</v>
      </c>
      <c r="O1071" s="24">
        <f t="shared" si="78"/>
        <v>1</v>
      </c>
      <c r="P1071" s="107">
        <f t="shared" si="76"/>
        <v>1</v>
      </c>
      <c r="Q1071" s="13" t="s">
        <v>231</v>
      </c>
    </row>
    <row r="1072" spans="1:17" s="9" customFormat="1" ht="30" x14ac:dyDescent="0.25">
      <c r="A1072" s="5">
        <v>114</v>
      </c>
      <c r="B1072" s="6">
        <v>654321</v>
      </c>
      <c r="C1072" s="30" t="s">
        <v>74</v>
      </c>
      <c r="D1072" s="11" t="s">
        <v>92</v>
      </c>
      <c r="E1072" s="7" t="s">
        <v>18</v>
      </c>
      <c r="F1072" s="8" t="s">
        <v>367</v>
      </c>
      <c r="G1072" s="40" t="s">
        <v>517</v>
      </c>
      <c r="H1072" s="5"/>
      <c r="I1072" s="5"/>
      <c r="J1072" s="5"/>
      <c r="K1072" s="5"/>
      <c r="L1072" s="5"/>
      <c r="M1072" s="5"/>
      <c r="N1072" s="20">
        <v>3</v>
      </c>
      <c r="O1072" s="24">
        <f t="shared" si="78"/>
        <v>3</v>
      </c>
      <c r="P1072" s="107">
        <f t="shared" si="76"/>
        <v>3</v>
      </c>
      <c r="Q1072" s="13" t="s">
        <v>268</v>
      </c>
    </row>
    <row r="1073" spans="1:17" s="9" customFormat="1" x14ac:dyDescent="0.25">
      <c r="A1073" s="5">
        <v>115</v>
      </c>
      <c r="B1073" s="6">
        <v>654321</v>
      </c>
      <c r="C1073" s="30" t="s">
        <v>74</v>
      </c>
      <c r="D1073" s="11" t="s">
        <v>93</v>
      </c>
      <c r="E1073" s="7" t="s">
        <v>18</v>
      </c>
      <c r="F1073" s="8" t="s">
        <v>368</v>
      </c>
      <c r="G1073" s="40" t="s">
        <v>517</v>
      </c>
      <c r="H1073" s="5"/>
      <c r="I1073" s="5"/>
      <c r="J1073" s="5"/>
      <c r="K1073" s="5"/>
      <c r="L1073" s="5"/>
      <c r="M1073" s="5"/>
      <c r="N1073" s="20">
        <f>P960*0.3</f>
        <v>0</v>
      </c>
      <c r="O1073" s="24">
        <f t="shared" si="78"/>
        <v>0</v>
      </c>
      <c r="P1073" s="107">
        <f t="shared" si="76"/>
        <v>0</v>
      </c>
      <c r="Q1073" s="13" t="s">
        <v>271</v>
      </c>
    </row>
    <row r="1074" spans="1:17" s="9" customFormat="1" ht="30" x14ac:dyDescent="0.25">
      <c r="A1074" s="5">
        <v>116</v>
      </c>
      <c r="B1074" s="6">
        <v>654321</v>
      </c>
      <c r="C1074" s="30" t="s">
        <v>74</v>
      </c>
      <c r="D1074" s="11" t="s">
        <v>92</v>
      </c>
      <c r="E1074" s="7" t="s">
        <v>18</v>
      </c>
      <c r="F1074" s="8" t="s">
        <v>413</v>
      </c>
      <c r="G1074" s="40" t="s">
        <v>517</v>
      </c>
      <c r="H1074" s="5"/>
      <c r="I1074" s="5"/>
      <c r="J1074" s="5"/>
      <c r="K1074" s="5"/>
      <c r="L1074" s="5"/>
      <c r="M1074" s="5"/>
      <c r="N1074" s="20">
        <v>3</v>
      </c>
      <c r="O1074" s="24">
        <f t="shared" si="78"/>
        <v>3</v>
      </c>
      <c r="P1074" s="107">
        <f t="shared" si="76"/>
        <v>3</v>
      </c>
      <c r="Q1074" s="13" t="s">
        <v>268</v>
      </c>
    </row>
    <row r="1075" spans="1:17" s="9" customFormat="1" ht="30" x14ac:dyDescent="0.25">
      <c r="A1075" s="5">
        <v>117</v>
      </c>
      <c r="B1075" s="6">
        <v>654321</v>
      </c>
      <c r="C1075" s="30" t="s">
        <v>74</v>
      </c>
      <c r="D1075" s="11" t="s">
        <v>93</v>
      </c>
      <c r="E1075" s="7" t="s">
        <v>85</v>
      </c>
      <c r="F1075" s="8" t="s">
        <v>491</v>
      </c>
      <c r="G1075" s="40" t="s">
        <v>517</v>
      </c>
      <c r="H1075" s="5"/>
      <c r="I1075" s="5"/>
      <c r="J1075" s="5"/>
      <c r="K1075" s="5"/>
      <c r="L1075" s="5"/>
      <c r="M1075" s="5"/>
      <c r="N1075" s="20" t="e">
        <f>#REF!*P960</f>
        <v>#REF!</v>
      </c>
      <c r="O1075" s="24" t="e">
        <f>IF(N1075&gt;=5,((5-N1075)+N1075),(N1075*1))</f>
        <v>#REF!</v>
      </c>
      <c r="P1075" s="107" t="e">
        <f t="shared" si="76"/>
        <v>#REF!</v>
      </c>
      <c r="Q1075" s="13" t="s">
        <v>264</v>
      </c>
    </row>
    <row r="1076" spans="1:17" s="9" customFormat="1" ht="30" x14ac:dyDescent="0.25">
      <c r="A1076" s="5">
        <v>118</v>
      </c>
      <c r="B1076" s="6">
        <v>654321</v>
      </c>
      <c r="C1076" s="30" t="s">
        <v>74</v>
      </c>
      <c r="D1076" s="11" t="s">
        <v>93</v>
      </c>
      <c r="E1076" s="7" t="s">
        <v>85</v>
      </c>
      <c r="F1076" s="8" t="s">
        <v>369</v>
      </c>
      <c r="G1076" s="40" t="s">
        <v>517</v>
      </c>
      <c r="H1076" s="5"/>
      <c r="I1076" s="5"/>
      <c r="J1076" s="5"/>
      <c r="K1076" s="5"/>
      <c r="L1076" s="5"/>
      <c r="M1076" s="5"/>
      <c r="N1076" s="20" t="e">
        <f>#REF!*P960</f>
        <v>#REF!</v>
      </c>
      <c r="O1076" s="24" t="e">
        <f>IF(N1076&gt;=4,((4-N1076)+N1076),(N1076*1))</f>
        <v>#REF!</v>
      </c>
      <c r="P1076" s="107" t="e">
        <f t="shared" si="76"/>
        <v>#REF!</v>
      </c>
      <c r="Q1076" s="13" t="s">
        <v>272</v>
      </c>
    </row>
    <row r="1077" spans="1:17" s="9" customFormat="1" ht="30" x14ac:dyDescent="0.25">
      <c r="A1077" s="5">
        <v>119</v>
      </c>
      <c r="B1077" s="6">
        <v>654321</v>
      </c>
      <c r="C1077" s="30" t="s">
        <v>74</v>
      </c>
      <c r="D1077" s="11" t="s">
        <v>93</v>
      </c>
      <c r="E1077" s="7" t="s">
        <v>76</v>
      </c>
      <c r="F1077" s="8" t="s">
        <v>253</v>
      </c>
      <c r="G1077" s="40" t="s">
        <v>517</v>
      </c>
      <c r="H1077" s="5"/>
      <c r="I1077" s="5"/>
      <c r="J1077" s="5"/>
      <c r="K1077" s="5"/>
      <c r="L1077" s="5"/>
      <c r="M1077" s="5"/>
      <c r="N1077" s="20">
        <v>2</v>
      </c>
      <c r="O1077" s="24">
        <f>N1077</f>
        <v>2</v>
      </c>
      <c r="P1077" s="107">
        <f t="shared" ref="P1077:P1108" si="79">ROUND(O1077,0)</f>
        <v>2</v>
      </c>
      <c r="Q1077" s="13" t="s">
        <v>273</v>
      </c>
    </row>
    <row r="1078" spans="1:17" s="9" customFormat="1" ht="30" x14ac:dyDescent="0.25">
      <c r="A1078" s="5">
        <v>120</v>
      </c>
      <c r="B1078" s="6">
        <v>654321</v>
      </c>
      <c r="C1078" s="30" t="s">
        <v>74</v>
      </c>
      <c r="D1078" s="11" t="s">
        <v>93</v>
      </c>
      <c r="E1078" s="7" t="s">
        <v>80</v>
      </c>
      <c r="F1078" s="8" t="s">
        <v>414</v>
      </c>
      <c r="G1078" s="40" t="s">
        <v>517</v>
      </c>
      <c r="H1078" s="5"/>
      <c r="I1078" s="5"/>
      <c r="J1078" s="5"/>
      <c r="K1078" s="5"/>
      <c r="L1078" s="5"/>
      <c r="M1078" s="5"/>
      <c r="N1078" s="20">
        <v>2</v>
      </c>
      <c r="O1078" s="24">
        <f>N1078</f>
        <v>2</v>
      </c>
      <c r="P1078" s="107">
        <f t="shared" si="79"/>
        <v>2</v>
      </c>
      <c r="Q1078" s="13" t="s">
        <v>273</v>
      </c>
    </row>
    <row r="1079" spans="1:17" s="9" customFormat="1" ht="30" x14ac:dyDescent="0.25">
      <c r="A1079" s="5">
        <v>121</v>
      </c>
      <c r="B1079" s="6">
        <v>654321</v>
      </c>
      <c r="C1079" s="30" t="s">
        <v>74</v>
      </c>
      <c r="D1079" s="11" t="s">
        <v>93</v>
      </c>
      <c r="E1079" s="7" t="s">
        <v>80</v>
      </c>
      <c r="F1079" s="8" t="s">
        <v>94</v>
      </c>
      <c r="G1079" s="40" t="s">
        <v>517</v>
      </c>
      <c r="H1079" s="5"/>
      <c r="I1079" s="5"/>
      <c r="J1079" s="5"/>
      <c r="K1079" s="5"/>
      <c r="L1079" s="5"/>
      <c r="M1079" s="5"/>
      <c r="N1079" s="20">
        <v>4</v>
      </c>
      <c r="O1079" s="24">
        <f>N1079</f>
        <v>4</v>
      </c>
      <c r="P1079" s="107">
        <f t="shared" si="79"/>
        <v>4</v>
      </c>
      <c r="Q1079" s="13" t="s">
        <v>274</v>
      </c>
    </row>
    <row r="1080" spans="1:17" s="9" customFormat="1" ht="30" x14ac:dyDescent="0.25">
      <c r="A1080" s="5">
        <v>122</v>
      </c>
      <c r="B1080" s="6">
        <v>654321</v>
      </c>
      <c r="C1080" s="30" t="s">
        <v>95</v>
      </c>
      <c r="D1080" s="11" t="s">
        <v>96</v>
      </c>
      <c r="E1080" s="7" t="s">
        <v>97</v>
      </c>
      <c r="F1080" s="8" t="s">
        <v>370</v>
      </c>
      <c r="G1080" s="40" t="s">
        <v>517</v>
      </c>
      <c r="H1080" s="5"/>
      <c r="I1080" s="5"/>
      <c r="J1080" s="5"/>
      <c r="K1080" s="5"/>
      <c r="L1080" s="5"/>
      <c r="M1080" s="5"/>
      <c r="N1080" s="20" t="e">
        <f>#REF!/140</f>
        <v>#REF!</v>
      </c>
      <c r="O1080" s="24" t="e">
        <f>N1080</f>
        <v>#REF!</v>
      </c>
      <c r="P1080" s="107" t="e">
        <f t="shared" si="79"/>
        <v>#REF!</v>
      </c>
      <c r="Q1080" s="27" t="s">
        <v>276</v>
      </c>
    </row>
    <row r="1081" spans="1:17" s="9" customFormat="1" ht="30" x14ac:dyDescent="0.25">
      <c r="A1081" s="5">
        <v>123</v>
      </c>
      <c r="B1081" s="6">
        <v>654321</v>
      </c>
      <c r="C1081" s="30" t="s">
        <v>95</v>
      </c>
      <c r="D1081" s="11" t="s">
        <v>96</v>
      </c>
      <c r="E1081" s="7" t="s">
        <v>97</v>
      </c>
      <c r="F1081" s="8" t="s">
        <v>371</v>
      </c>
      <c r="G1081" s="40" t="s">
        <v>517</v>
      </c>
      <c r="H1081" s="5"/>
      <c r="I1081" s="5"/>
      <c r="J1081" s="5"/>
      <c r="K1081" s="5"/>
      <c r="L1081" s="5"/>
      <c r="M1081" s="5"/>
      <c r="N1081" s="20">
        <v>1</v>
      </c>
      <c r="O1081" s="24">
        <f>N1081</f>
        <v>1</v>
      </c>
      <c r="P1081" s="107">
        <f t="shared" si="79"/>
        <v>1</v>
      </c>
      <c r="Q1081" s="13" t="s">
        <v>231</v>
      </c>
    </row>
    <row r="1082" spans="1:17" s="9" customFormat="1" ht="30" x14ac:dyDescent="0.25">
      <c r="A1082" s="5">
        <v>124</v>
      </c>
      <c r="B1082" s="6">
        <v>654321</v>
      </c>
      <c r="C1082" s="30" t="s">
        <v>95</v>
      </c>
      <c r="D1082" s="11" t="s">
        <v>98</v>
      </c>
      <c r="E1082" s="7" t="s">
        <v>99</v>
      </c>
      <c r="F1082" s="8" t="s">
        <v>279</v>
      </c>
      <c r="G1082" s="40" t="s">
        <v>517</v>
      </c>
      <c r="H1082" s="5"/>
      <c r="I1082" s="5"/>
      <c r="J1082" s="5"/>
      <c r="K1082" s="5"/>
      <c r="L1082" s="5"/>
      <c r="M1082" s="5"/>
      <c r="N1082" s="20">
        <v>1</v>
      </c>
      <c r="O1082" s="24">
        <f>IF(P960&lt;160,N1082*1,N1082*0)</f>
        <v>1</v>
      </c>
      <c r="P1082" s="107">
        <f t="shared" si="79"/>
        <v>1</v>
      </c>
      <c r="Q1082" s="13" t="s">
        <v>277</v>
      </c>
    </row>
    <row r="1083" spans="1:17" s="9" customFormat="1" ht="30" x14ac:dyDescent="0.25">
      <c r="A1083" s="5">
        <v>125</v>
      </c>
      <c r="B1083" s="6">
        <v>654321</v>
      </c>
      <c r="C1083" s="30" t="s">
        <v>95</v>
      </c>
      <c r="D1083" s="11" t="s">
        <v>98</v>
      </c>
      <c r="E1083" s="7" t="s">
        <v>99</v>
      </c>
      <c r="F1083" s="8" t="s">
        <v>280</v>
      </c>
      <c r="G1083" s="40" t="s">
        <v>517</v>
      </c>
      <c r="H1083" s="5"/>
      <c r="I1083" s="5"/>
      <c r="J1083" s="5"/>
      <c r="K1083" s="5"/>
      <c r="L1083" s="5"/>
      <c r="M1083" s="5"/>
      <c r="N1083" s="20">
        <v>1</v>
      </c>
      <c r="O1083" s="24">
        <f>IF(P960&gt;=160,N1083*1,N1083*0)</f>
        <v>0</v>
      </c>
      <c r="P1083" s="107">
        <f t="shared" si="79"/>
        <v>0</v>
      </c>
      <c r="Q1083" s="13" t="s">
        <v>278</v>
      </c>
    </row>
    <row r="1084" spans="1:17" s="9" customFormat="1" ht="30" x14ac:dyDescent="0.25">
      <c r="A1084" s="5">
        <v>126</v>
      </c>
      <c r="B1084" s="6">
        <v>654321</v>
      </c>
      <c r="C1084" s="30" t="s">
        <v>95</v>
      </c>
      <c r="D1084" s="11" t="s">
        <v>98</v>
      </c>
      <c r="E1084" s="7" t="s">
        <v>99</v>
      </c>
      <c r="F1084" s="8" t="s">
        <v>493</v>
      </c>
      <c r="G1084" s="40" t="s">
        <v>517</v>
      </c>
      <c r="H1084" s="5"/>
      <c r="I1084" s="5"/>
      <c r="J1084" s="5"/>
      <c r="K1084" s="5"/>
      <c r="L1084" s="5"/>
      <c r="M1084" s="5"/>
      <c r="N1084" s="20">
        <v>1</v>
      </c>
      <c r="O1084" s="24">
        <f>N1084</f>
        <v>1</v>
      </c>
      <c r="P1084" s="107">
        <f t="shared" si="79"/>
        <v>1</v>
      </c>
      <c r="Q1084" s="13" t="s">
        <v>231</v>
      </c>
    </row>
    <row r="1085" spans="1:17" s="9" customFormat="1" ht="30" x14ac:dyDescent="0.25">
      <c r="A1085" s="5">
        <v>127</v>
      </c>
      <c r="B1085" s="6">
        <v>654321</v>
      </c>
      <c r="C1085" s="30" t="s">
        <v>95</v>
      </c>
      <c r="D1085" s="11" t="s">
        <v>98</v>
      </c>
      <c r="E1085" s="7" t="s">
        <v>100</v>
      </c>
      <c r="F1085" s="8" t="s">
        <v>101</v>
      </c>
      <c r="G1085" s="40" t="s">
        <v>517</v>
      </c>
      <c r="H1085" s="5"/>
      <c r="I1085" s="5"/>
      <c r="J1085" s="5"/>
      <c r="K1085" s="5"/>
      <c r="L1085" s="5"/>
      <c r="M1085" s="5"/>
      <c r="N1085" s="20">
        <v>1</v>
      </c>
      <c r="O1085" s="24">
        <f>IF(P960&gt;=165,N1085*2,N1085*1)</f>
        <v>1</v>
      </c>
      <c r="P1085" s="107">
        <f t="shared" si="79"/>
        <v>1</v>
      </c>
      <c r="Q1085" s="13" t="s">
        <v>281</v>
      </c>
    </row>
    <row r="1086" spans="1:17" s="9" customFormat="1" ht="30" x14ac:dyDescent="0.25">
      <c r="A1086" s="5">
        <v>128</v>
      </c>
      <c r="B1086" s="6">
        <v>654321</v>
      </c>
      <c r="C1086" s="30" t="s">
        <v>95</v>
      </c>
      <c r="D1086" s="11" t="s">
        <v>98</v>
      </c>
      <c r="E1086" s="7" t="s">
        <v>100</v>
      </c>
      <c r="F1086" s="8" t="s">
        <v>102</v>
      </c>
      <c r="G1086" s="40" t="s">
        <v>517</v>
      </c>
      <c r="H1086" s="5"/>
      <c r="I1086" s="5"/>
      <c r="J1086" s="5"/>
      <c r="K1086" s="5"/>
      <c r="L1086" s="5"/>
      <c r="M1086" s="5"/>
      <c r="N1086" s="20" t="e">
        <f>#REF!*P960</f>
        <v>#REF!</v>
      </c>
      <c r="O1086" s="24" t="e">
        <f>IF(N1086&gt;=6,((6-N1086)+N1086),(N1086*1))</f>
        <v>#REF!</v>
      </c>
      <c r="P1086" s="107" t="e">
        <f t="shared" si="79"/>
        <v>#REF!</v>
      </c>
      <c r="Q1086" s="13" t="s">
        <v>282</v>
      </c>
    </row>
    <row r="1087" spans="1:17" s="9" customFormat="1" ht="30" x14ac:dyDescent="0.25">
      <c r="A1087" s="5">
        <v>129</v>
      </c>
      <c r="B1087" s="6">
        <v>654321</v>
      </c>
      <c r="C1087" s="30" t="s">
        <v>95</v>
      </c>
      <c r="D1087" s="11" t="s">
        <v>98</v>
      </c>
      <c r="E1087" s="7" t="s">
        <v>100</v>
      </c>
      <c r="F1087" s="8" t="s">
        <v>103</v>
      </c>
      <c r="G1087" s="40" t="s">
        <v>517</v>
      </c>
      <c r="H1087" s="5"/>
      <c r="I1087" s="5"/>
      <c r="J1087" s="5"/>
      <c r="K1087" s="5"/>
      <c r="L1087" s="5"/>
      <c r="M1087" s="5"/>
      <c r="N1087" s="20" t="e">
        <f>#REF!*P960</f>
        <v>#REF!</v>
      </c>
      <c r="O1087" s="24" t="e">
        <f>IF(N1087&gt;=6,((6-N1087)+N1087),(N1087*1))</f>
        <v>#REF!</v>
      </c>
      <c r="P1087" s="107" t="e">
        <f t="shared" si="79"/>
        <v>#REF!</v>
      </c>
      <c r="Q1087" s="13" t="s">
        <v>282</v>
      </c>
    </row>
    <row r="1088" spans="1:17" s="9" customFormat="1" ht="30" x14ac:dyDescent="0.25">
      <c r="A1088" s="5">
        <v>130</v>
      </c>
      <c r="B1088" s="6">
        <v>654321</v>
      </c>
      <c r="C1088" s="30" t="s">
        <v>95</v>
      </c>
      <c r="D1088" s="11" t="s">
        <v>98</v>
      </c>
      <c r="E1088" s="7" t="s">
        <v>100</v>
      </c>
      <c r="F1088" s="8" t="s">
        <v>104</v>
      </c>
      <c r="G1088" s="40" t="s">
        <v>517</v>
      </c>
      <c r="H1088" s="5"/>
      <c r="I1088" s="5"/>
      <c r="J1088" s="5"/>
      <c r="K1088" s="5"/>
      <c r="L1088" s="5"/>
      <c r="M1088" s="5"/>
      <c r="N1088" s="20" t="e">
        <f>SUM(#REF!)</f>
        <v>#REF!</v>
      </c>
      <c r="O1088" s="24" t="e">
        <f>N1088</f>
        <v>#REF!</v>
      </c>
      <c r="P1088" s="107" t="e">
        <f t="shared" si="79"/>
        <v>#REF!</v>
      </c>
      <c r="Q1088" s="13" t="s">
        <v>283</v>
      </c>
    </row>
    <row r="1089" spans="1:17" s="9" customFormat="1" ht="30" x14ac:dyDescent="0.25">
      <c r="A1089" s="5">
        <v>131</v>
      </c>
      <c r="B1089" s="6">
        <v>654321</v>
      </c>
      <c r="C1089" s="30" t="s">
        <v>95</v>
      </c>
      <c r="D1089" s="11" t="s">
        <v>98</v>
      </c>
      <c r="E1089" s="7" t="s">
        <v>99</v>
      </c>
      <c r="F1089" s="8" t="s">
        <v>105</v>
      </c>
      <c r="G1089" s="40" t="s">
        <v>517</v>
      </c>
      <c r="H1089" s="18"/>
      <c r="I1089" s="18"/>
      <c r="J1089" s="18"/>
      <c r="K1089" s="18"/>
      <c r="L1089" s="18"/>
      <c r="M1089" s="18"/>
      <c r="N1089" s="20">
        <v>1</v>
      </c>
      <c r="O1089" s="24">
        <f>N1089</f>
        <v>1</v>
      </c>
      <c r="P1089" s="107">
        <f t="shared" si="79"/>
        <v>1</v>
      </c>
      <c r="Q1089" s="13" t="s">
        <v>231</v>
      </c>
    </row>
    <row r="1090" spans="1:17" s="9" customFormat="1" ht="30" x14ac:dyDescent="0.25">
      <c r="A1090" s="5">
        <v>132</v>
      </c>
      <c r="B1090" s="6">
        <v>654321</v>
      </c>
      <c r="C1090" s="30" t="s">
        <v>106</v>
      </c>
      <c r="D1090" s="11" t="s">
        <v>468</v>
      </c>
      <c r="E1090" s="7" t="s">
        <v>107</v>
      </c>
      <c r="F1090" s="8" t="s">
        <v>424</v>
      </c>
      <c r="G1090" s="40" t="s">
        <v>517</v>
      </c>
      <c r="H1090" s="28"/>
      <c r="I1090" s="28"/>
      <c r="J1090" s="26"/>
      <c r="K1090" s="26"/>
      <c r="L1090" s="26"/>
      <c r="M1090" s="26"/>
      <c r="N1090" s="71" t="e">
        <f>#REF!*$P$3</f>
        <v>#REF!</v>
      </c>
      <c r="O1090" s="24" t="e">
        <f>IF(N1090&gt;=1,(N1090*1),(N1090*0))</f>
        <v>#REF!</v>
      </c>
      <c r="P1090" s="107" t="e">
        <f t="shared" si="79"/>
        <v>#REF!</v>
      </c>
      <c r="Q1090" s="13" t="s">
        <v>108</v>
      </c>
    </row>
    <row r="1091" spans="1:17" s="9" customFormat="1" ht="30" x14ac:dyDescent="0.25">
      <c r="A1091" s="5">
        <v>133</v>
      </c>
      <c r="B1091" s="6">
        <v>654321</v>
      </c>
      <c r="C1091" s="30" t="s">
        <v>106</v>
      </c>
      <c r="D1091" s="11" t="s">
        <v>463</v>
      </c>
      <c r="E1091" s="7" t="s">
        <v>107</v>
      </c>
      <c r="F1091" s="8" t="s">
        <v>462</v>
      </c>
      <c r="G1091" s="40" t="s">
        <v>517</v>
      </c>
      <c r="H1091" s="28"/>
      <c r="I1091" s="28"/>
      <c r="J1091" s="26"/>
      <c r="K1091" s="26"/>
      <c r="L1091" s="26"/>
      <c r="M1091" s="26"/>
      <c r="N1091" s="71" t="e">
        <f>#REF!*$P$3</f>
        <v>#REF!</v>
      </c>
      <c r="O1091" s="24" t="e">
        <f>IF(N1091&gt;=1,(N1091*1),(N1091*0))</f>
        <v>#REF!</v>
      </c>
      <c r="P1091" s="107" t="e">
        <f t="shared" si="79"/>
        <v>#REF!</v>
      </c>
      <c r="Q1091" s="13" t="s">
        <v>109</v>
      </c>
    </row>
    <row r="1092" spans="1:17" s="9" customFormat="1" ht="30" x14ac:dyDescent="0.25">
      <c r="A1092" s="5">
        <v>134</v>
      </c>
      <c r="B1092" s="6">
        <v>654321</v>
      </c>
      <c r="C1092" s="30" t="s">
        <v>106</v>
      </c>
      <c r="D1092" s="11" t="s">
        <v>468</v>
      </c>
      <c r="E1092" s="7" t="s">
        <v>107</v>
      </c>
      <c r="F1092" s="8" t="s">
        <v>110</v>
      </c>
      <c r="G1092" s="40" t="s">
        <v>517</v>
      </c>
      <c r="H1092" s="28"/>
      <c r="I1092" s="28"/>
      <c r="J1092" s="26"/>
      <c r="K1092" s="26"/>
      <c r="L1092" s="26"/>
      <c r="M1092" s="26"/>
      <c r="N1092" s="71" t="e">
        <f>#REF!*$P$3</f>
        <v>#REF!</v>
      </c>
      <c r="O1092" s="24" t="e">
        <f>IF(N1092&gt;=1,(N1092*1),(N1092*0))</f>
        <v>#REF!</v>
      </c>
      <c r="P1092" s="107" t="e">
        <f t="shared" si="79"/>
        <v>#REF!</v>
      </c>
      <c r="Q1092" s="13" t="s">
        <v>109</v>
      </c>
    </row>
    <row r="1093" spans="1:17" s="9" customFormat="1" ht="30" x14ac:dyDescent="0.25">
      <c r="A1093" s="5">
        <v>135</v>
      </c>
      <c r="B1093" s="6">
        <v>654321</v>
      </c>
      <c r="C1093" s="30" t="s">
        <v>106</v>
      </c>
      <c r="D1093" s="11" t="s">
        <v>468</v>
      </c>
      <c r="E1093" s="7" t="s">
        <v>107</v>
      </c>
      <c r="F1093" s="8" t="s">
        <v>111</v>
      </c>
      <c r="G1093" s="40" t="s">
        <v>517</v>
      </c>
      <c r="H1093" s="28"/>
      <c r="I1093" s="28"/>
      <c r="J1093" s="26"/>
      <c r="K1093" s="26"/>
      <c r="L1093" s="26"/>
      <c r="M1093" s="26"/>
      <c r="N1093" s="71" t="e">
        <f>#REF!*$P$3</f>
        <v>#REF!</v>
      </c>
      <c r="O1093" s="24" t="e">
        <f>IF(N1093&gt;=1,(N1093*1),(N1093*0))</f>
        <v>#REF!</v>
      </c>
      <c r="P1093" s="107" t="e">
        <f t="shared" si="79"/>
        <v>#REF!</v>
      </c>
      <c r="Q1093" s="13" t="s">
        <v>112</v>
      </c>
    </row>
    <row r="1094" spans="1:17" s="9" customFormat="1" ht="30" x14ac:dyDescent="0.25">
      <c r="A1094" s="5">
        <v>136</v>
      </c>
      <c r="B1094" s="6">
        <v>654321</v>
      </c>
      <c r="C1094" s="30" t="s">
        <v>106</v>
      </c>
      <c r="D1094" s="11" t="s">
        <v>468</v>
      </c>
      <c r="E1094" s="7" t="s">
        <v>107</v>
      </c>
      <c r="F1094" s="8" t="s">
        <v>500</v>
      </c>
      <c r="G1094" s="40" t="s">
        <v>517</v>
      </c>
      <c r="H1094" s="28"/>
      <c r="I1094" s="28"/>
      <c r="J1094" s="26"/>
      <c r="K1094" s="26"/>
      <c r="L1094" s="26"/>
      <c r="M1094" s="26"/>
      <c r="N1094" s="71" t="e">
        <f>#REF!*$P$3</f>
        <v>#REF!</v>
      </c>
      <c r="O1094" s="24" t="e">
        <f>IF(N1094&gt;=1,(N1094*1),(N1094*0))</f>
        <v>#REF!</v>
      </c>
      <c r="P1094" s="107" t="e">
        <f t="shared" si="79"/>
        <v>#REF!</v>
      </c>
      <c r="Q1094" s="13" t="s">
        <v>112</v>
      </c>
    </row>
    <row r="1095" spans="1:17" s="9" customFormat="1" ht="30" x14ac:dyDescent="0.25">
      <c r="A1095" s="5">
        <v>137</v>
      </c>
      <c r="B1095" s="6">
        <v>654321</v>
      </c>
      <c r="C1095" s="30" t="s">
        <v>106</v>
      </c>
      <c r="D1095" s="11" t="s">
        <v>468</v>
      </c>
      <c r="E1095" s="7" t="s">
        <v>107</v>
      </c>
      <c r="F1095" s="8" t="s">
        <v>501</v>
      </c>
      <c r="G1095" s="40" t="s">
        <v>517</v>
      </c>
      <c r="H1095" s="28"/>
      <c r="I1095" s="28"/>
      <c r="J1095" s="26"/>
      <c r="K1095" s="26"/>
      <c r="L1095" s="26"/>
      <c r="M1095" s="26"/>
      <c r="N1095" s="71" t="e">
        <f>#REF!*$P$3</f>
        <v>#REF!</v>
      </c>
      <c r="O1095" s="24" t="e">
        <f>IF(N1095&gt;=1,(N1095*0),(N1095*1))</f>
        <v>#REF!</v>
      </c>
      <c r="P1095" s="107" t="e">
        <f t="shared" si="79"/>
        <v>#REF!</v>
      </c>
      <c r="Q1095" s="13" t="s">
        <v>113</v>
      </c>
    </row>
    <row r="1096" spans="1:17" s="9" customFormat="1" ht="30" x14ac:dyDescent="0.25">
      <c r="A1096" s="5">
        <v>138</v>
      </c>
      <c r="B1096" s="6">
        <v>654321</v>
      </c>
      <c r="C1096" s="30" t="s">
        <v>106</v>
      </c>
      <c r="D1096" s="11" t="s">
        <v>468</v>
      </c>
      <c r="E1096" s="7" t="s">
        <v>107</v>
      </c>
      <c r="F1096" s="8" t="s">
        <v>114</v>
      </c>
      <c r="G1096" s="40" t="s">
        <v>517</v>
      </c>
      <c r="H1096" s="28"/>
      <c r="I1096" s="28"/>
      <c r="J1096" s="26"/>
      <c r="K1096" s="26"/>
      <c r="L1096" s="26"/>
      <c r="M1096" s="26"/>
      <c r="N1096" s="71">
        <v>1</v>
      </c>
      <c r="O1096" s="24" t="e">
        <f>IF(#REF!&gt;=68,(N1096*1),(N1096*0))</f>
        <v>#REF!</v>
      </c>
      <c r="P1096" s="107" t="e">
        <f t="shared" si="79"/>
        <v>#REF!</v>
      </c>
      <c r="Q1096" s="13" t="s">
        <v>115</v>
      </c>
    </row>
    <row r="1097" spans="1:17" s="9" customFormat="1" ht="30" x14ac:dyDescent="0.25">
      <c r="A1097" s="5">
        <v>139</v>
      </c>
      <c r="B1097" s="6">
        <v>654321</v>
      </c>
      <c r="C1097" s="30" t="s">
        <v>106</v>
      </c>
      <c r="D1097" s="11" t="s">
        <v>468</v>
      </c>
      <c r="E1097" s="7" t="s">
        <v>107</v>
      </c>
      <c r="F1097" s="8" t="s">
        <v>116</v>
      </c>
      <c r="G1097" s="40" t="s">
        <v>517</v>
      </c>
      <c r="H1097" s="28"/>
      <c r="I1097" s="28"/>
      <c r="J1097" s="26"/>
      <c r="K1097" s="26"/>
      <c r="L1097" s="26"/>
      <c r="M1097" s="26"/>
      <c r="N1097" s="71">
        <v>1</v>
      </c>
      <c r="O1097" s="24" t="e">
        <f>IF(AND(#REF!&gt;=27,#REF!&lt;68),(N1097*1),(N1097*0))</f>
        <v>#REF!</v>
      </c>
      <c r="P1097" s="107" t="e">
        <f t="shared" si="79"/>
        <v>#REF!</v>
      </c>
      <c r="Q1097" s="13" t="s">
        <v>284</v>
      </c>
    </row>
    <row r="1098" spans="1:17" s="9" customFormat="1" ht="30" x14ac:dyDescent="0.25">
      <c r="A1098" s="5">
        <v>140</v>
      </c>
      <c r="B1098" s="6">
        <v>654321</v>
      </c>
      <c r="C1098" s="30" t="s">
        <v>106</v>
      </c>
      <c r="D1098" s="11" t="s">
        <v>468</v>
      </c>
      <c r="E1098" s="7" t="s">
        <v>107</v>
      </c>
      <c r="F1098" s="8" t="s">
        <v>117</v>
      </c>
      <c r="G1098" s="40" t="s">
        <v>517</v>
      </c>
      <c r="H1098" s="28"/>
      <c r="I1098" s="28"/>
      <c r="J1098" s="26"/>
      <c r="K1098" s="26"/>
      <c r="L1098" s="26"/>
      <c r="M1098" s="26"/>
      <c r="N1098" s="71" t="e">
        <f>#REF!*$P$3</f>
        <v>#REF!</v>
      </c>
      <c r="O1098" s="24" t="e">
        <f>IF(N1098&gt;=1,(N1098*1),(N1098*0))</f>
        <v>#REF!</v>
      </c>
      <c r="P1098" s="107" t="e">
        <f t="shared" si="79"/>
        <v>#REF!</v>
      </c>
      <c r="Q1098" s="13" t="s">
        <v>112</v>
      </c>
    </row>
    <row r="1099" spans="1:17" s="9" customFormat="1" ht="30" x14ac:dyDescent="0.25">
      <c r="A1099" s="5">
        <v>141</v>
      </c>
      <c r="B1099" s="6">
        <v>654321</v>
      </c>
      <c r="C1099" s="30" t="s">
        <v>106</v>
      </c>
      <c r="D1099" s="11" t="s">
        <v>468</v>
      </c>
      <c r="E1099" s="7" t="s">
        <v>107</v>
      </c>
      <c r="F1099" s="8" t="s">
        <v>119</v>
      </c>
      <c r="G1099" s="40" t="s">
        <v>517</v>
      </c>
      <c r="H1099" s="28"/>
      <c r="I1099" s="28"/>
      <c r="J1099" s="26"/>
      <c r="K1099" s="26"/>
      <c r="L1099" s="26"/>
      <c r="M1099" s="26"/>
      <c r="N1099" s="71" t="e">
        <f>#REF!*$P$3</f>
        <v>#REF!</v>
      </c>
      <c r="O1099" s="24" t="e">
        <f>IF(N1099&gt;=1,(N1099*1),(N1099*0))</f>
        <v>#REF!</v>
      </c>
      <c r="P1099" s="107" t="e">
        <f t="shared" si="79"/>
        <v>#REF!</v>
      </c>
      <c r="Q1099" s="13" t="s">
        <v>112</v>
      </c>
    </row>
    <row r="1100" spans="1:17" s="9" customFormat="1" ht="30" x14ac:dyDescent="0.25">
      <c r="A1100" s="5">
        <v>142</v>
      </c>
      <c r="B1100" s="6">
        <v>654321</v>
      </c>
      <c r="C1100" s="30" t="s">
        <v>106</v>
      </c>
      <c r="D1100" s="11" t="s">
        <v>464</v>
      </c>
      <c r="E1100" s="7" t="s">
        <v>107</v>
      </c>
      <c r="F1100" s="8" t="s">
        <v>120</v>
      </c>
      <c r="G1100" s="40" t="s">
        <v>517</v>
      </c>
      <c r="H1100" s="28"/>
      <c r="I1100" s="28"/>
      <c r="J1100" s="26"/>
      <c r="K1100" s="26"/>
      <c r="L1100" s="26"/>
      <c r="M1100" s="26"/>
      <c r="N1100" s="71" t="e">
        <f>#REF!*$P$3</f>
        <v>#REF!</v>
      </c>
      <c r="O1100" s="24" t="e">
        <f>IF(N1100&gt;=1,(N1100*1),(N1100*0))</f>
        <v>#REF!</v>
      </c>
      <c r="P1100" s="107" t="e">
        <f t="shared" si="79"/>
        <v>#REF!</v>
      </c>
      <c r="Q1100" s="13" t="s">
        <v>112</v>
      </c>
    </row>
    <row r="1101" spans="1:17" s="9" customFormat="1" ht="30" x14ac:dyDescent="0.25">
      <c r="A1101" s="5">
        <v>143</v>
      </c>
      <c r="B1101" s="6">
        <v>654321</v>
      </c>
      <c r="C1101" s="30" t="s">
        <v>106</v>
      </c>
      <c r="D1101" s="11" t="s">
        <v>461</v>
      </c>
      <c r="E1101" s="7" t="s">
        <v>121</v>
      </c>
      <c r="F1101" s="8" t="s">
        <v>122</v>
      </c>
      <c r="G1101" s="40" t="s">
        <v>517</v>
      </c>
      <c r="H1101" s="28"/>
      <c r="I1101" s="28"/>
      <c r="J1101" s="26"/>
      <c r="K1101" s="26"/>
      <c r="L1101" s="26"/>
      <c r="M1101" s="26"/>
      <c r="N1101" s="71" t="e">
        <f>#REF!*$P$3</f>
        <v>#REF!</v>
      </c>
      <c r="O1101" s="24">
        <v>2</v>
      </c>
      <c r="P1101" s="107">
        <f t="shared" si="79"/>
        <v>2</v>
      </c>
      <c r="Q1101" s="13" t="s">
        <v>123</v>
      </c>
    </row>
    <row r="1102" spans="1:17" s="9" customFormat="1" ht="30" x14ac:dyDescent="0.25">
      <c r="A1102" s="5">
        <v>144</v>
      </c>
      <c r="B1102" s="6">
        <v>654321</v>
      </c>
      <c r="C1102" s="30" t="s">
        <v>106</v>
      </c>
      <c r="D1102" s="11" t="s">
        <v>468</v>
      </c>
      <c r="E1102" s="7" t="s">
        <v>121</v>
      </c>
      <c r="F1102" s="8" t="s">
        <v>124</v>
      </c>
      <c r="G1102" s="40" t="s">
        <v>517</v>
      </c>
      <c r="H1102" s="28"/>
      <c r="I1102" s="28"/>
      <c r="J1102" s="26"/>
      <c r="K1102" s="26"/>
      <c r="L1102" s="26"/>
      <c r="M1102" s="26"/>
      <c r="N1102" s="71" t="e">
        <f>#REF!*$P$3</f>
        <v>#REF!</v>
      </c>
      <c r="O1102" s="24">
        <v>1</v>
      </c>
      <c r="P1102" s="107">
        <f t="shared" si="79"/>
        <v>1</v>
      </c>
      <c r="Q1102" s="13" t="s">
        <v>125</v>
      </c>
    </row>
    <row r="1103" spans="1:17" s="9" customFormat="1" ht="30" x14ac:dyDescent="0.25">
      <c r="A1103" s="5">
        <v>145</v>
      </c>
      <c r="B1103" s="6">
        <v>654321</v>
      </c>
      <c r="C1103" s="30" t="s">
        <v>106</v>
      </c>
      <c r="D1103" s="11" t="s">
        <v>461</v>
      </c>
      <c r="E1103" s="7" t="s">
        <v>126</v>
      </c>
      <c r="F1103" s="8" t="s">
        <v>127</v>
      </c>
      <c r="G1103" s="40" t="s">
        <v>517</v>
      </c>
      <c r="H1103" s="28"/>
      <c r="I1103" s="28"/>
      <c r="J1103" s="26"/>
      <c r="K1103" s="26"/>
      <c r="L1103" s="26"/>
      <c r="M1103" s="26"/>
      <c r="N1103" s="71" t="e">
        <f>#REF!*$P$3</f>
        <v>#REF!</v>
      </c>
      <c r="O1103" s="24" t="e">
        <f t="shared" ref="O1103:O1108" si="80">IF(N1103&gt;=1,(N1103*1),(((1-N1103)+N1103)))</f>
        <v>#REF!</v>
      </c>
      <c r="P1103" s="107" t="e">
        <f t="shared" si="79"/>
        <v>#REF!</v>
      </c>
      <c r="Q1103" s="13" t="s">
        <v>128</v>
      </c>
    </row>
    <row r="1104" spans="1:17" s="9" customFormat="1" ht="30" x14ac:dyDescent="0.25">
      <c r="A1104" s="5">
        <v>146</v>
      </c>
      <c r="B1104" s="6">
        <v>654321</v>
      </c>
      <c r="C1104" s="30" t="s">
        <v>106</v>
      </c>
      <c r="D1104" s="11" t="s">
        <v>461</v>
      </c>
      <c r="E1104" s="7" t="s">
        <v>126</v>
      </c>
      <c r="F1104" s="8" t="s">
        <v>129</v>
      </c>
      <c r="G1104" s="40" t="s">
        <v>517</v>
      </c>
      <c r="H1104" s="28"/>
      <c r="I1104" s="28"/>
      <c r="J1104" s="26"/>
      <c r="K1104" s="26"/>
      <c r="L1104" s="26"/>
      <c r="M1104" s="26"/>
      <c r="N1104" s="71" t="e">
        <f>#REF!*$P$3</f>
        <v>#REF!</v>
      </c>
      <c r="O1104" s="24" t="e">
        <f t="shared" si="80"/>
        <v>#REF!</v>
      </c>
      <c r="P1104" s="107" t="e">
        <f t="shared" si="79"/>
        <v>#REF!</v>
      </c>
      <c r="Q1104" s="13" t="s">
        <v>130</v>
      </c>
    </row>
    <row r="1105" spans="1:17" s="9" customFormat="1" ht="30" x14ac:dyDescent="0.25">
      <c r="A1105" s="5">
        <v>147</v>
      </c>
      <c r="B1105" s="6">
        <v>654321</v>
      </c>
      <c r="C1105" s="30" t="s">
        <v>106</v>
      </c>
      <c r="D1105" s="11" t="s">
        <v>468</v>
      </c>
      <c r="E1105" s="7" t="s">
        <v>126</v>
      </c>
      <c r="F1105" s="8" t="s">
        <v>131</v>
      </c>
      <c r="G1105" s="40" t="s">
        <v>517</v>
      </c>
      <c r="H1105" s="28"/>
      <c r="I1105" s="28"/>
      <c r="J1105" s="26"/>
      <c r="K1105" s="26"/>
      <c r="L1105" s="26"/>
      <c r="M1105" s="26"/>
      <c r="N1105" s="71" t="e">
        <f>#REF!*$P$3</f>
        <v>#REF!</v>
      </c>
      <c r="O1105" s="24" t="e">
        <f t="shared" si="80"/>
        <v>#REF!</v>
      </c>
      <c r="P1105" s="107" t="e">
        <f t="shared" si="79"/>
        <v>#REF!</v>
      </c>
      <c r="Q1105" s="13" t="s">
        <v>130</v>
      </c>
    </row>
    <row r="1106" spans="1:17" s="9" customFormat="1" ht="30" x14ac:dyDescent="0.25">
      <c r="A1106" s="5">
        <v>148</v>
      </c>
      <c r="B1106" s="6">
        <v>654321</v>
      </c>
      <c r="C1106" s="30" t="s">
        <v>106</v>
      </c>
      <c r="D1106" s="11" t="s">
        <v>461</v>
      </c>
      <c r="E1106" s="7" t="s">
        <v>126</v>
      </c>
      <c r="F1106" s="8" t="s">
        <v>132</v>
      </c>
      <c r="G1106" s="40" t="s">
        <v>517</v>
      </c>
      <c r="H1106" s="28"/>
      <c r="I1106" s="28"/>
      <c r="J1106" s="26"/>
      <c r="K1106" s="26"/>
      <c r="L1106" s="26"/>
      <c r="M1106" s="26"/>
      <c r="N1106" s="71" t="e">
        <f>#REF!*$P$3</f>
        <v>#REF!</v>
      </c>
      <c r="O1106" s="24" t="e">
        <f t="shared" si="80"/>
        <v>#REF!</v>
      </c>
      <c r="P1106" s="107" t="e">
        <f t="shared" si="79"/>
        <v>#REF!</v>
      </c>
      <c r="Q1106" s="13" t="s">
        <v>130</v>
      </c>
    </row>
    <row r="1107" spans="1:17" s="9" customFormat="1" ht="30" x14ac:dyDescent="0.25">
      <c r="A1107" s="5">
        <v>149</v>
      </c>
      <c r="B1107" s="6">
        <v>654321</v>
      </c>
      <c r="C1107" s="30" t="s">
        <v>106</v>
      </c>
      <c r="D1107" s="11" t="s">
        <v>461</v>
      </c>
      <c r="E1107" s="7" t="s">
        <v>126</v>
      </c>
      <c r="F1107" s="8" t="s">
        <v>133</v>
      </c>
      <c r="G1107" s="40" t="s">
        <v>517</v>
      </c>
      <c r="H1107" s="28"/>
      <c r="I1107" s="28"/>
      <c r="J1107" s="26"/>
      <c r="K1107" s="26"/>
      <c r="L1107" s="26"/>
      <c r="M1107" s="26"/>
      <c r="N1107" s="71" t="e">
        <f>#REF!*$P$3</f>
        <v>#REF!</v>
      </c>
      <c r="O1107" s="24" t="e">
        <f t="shared" si="80"/>
        <v>#REF!</v>
      </c>
      <c r="P1107" s="107" t="e">
        <f t="shared" si="79"/>
        <v>#REF!</v>
      </c>
      <c r="Q1107" s="13" t="s">
        <v>130</v>
      </c>
    </row>
    <row r="1108" spans="1:17" s="9" customFormat="1" ht="30" x14ac:dyDescent="0.25">
      <c r="A1108" s="5">
        <v>150</v>
      </c>
      <c r="B1108" s="6">
        <v>654321</v>
      </c>
      <c r="C1108" s="30" t="s">
        <v>106</v>
      </c>
      <c r="D1108" s="11" t="s">
        <v>468</v>
      </c>
      <c r="E1108" s="7" t="s">
        <v>126</v>
      </c>
      <c r="F1108" s="8" t="s">
        <v>134</v>
      </c>
      <c r="G1108" s="40" t="s">
        <v>517</v>
      </c>
      <c r="H1108" s="28"/>
      <c r="I1108" s="28"/>
      <c r="J1108" s="26"/>
      <c r="K1108" s="26"/>
      <c r="L1108" s="26"/>
      <c r="M1108" s="26"/>
      <c r="N1108" s="71" t="e">
        <f>#REF!*$P$3</f>
        <v>#REF!</v>
      </c>
      <c r="O1108" s="24" t="e">
        <f t="shared" si="80"/>
        <v>#REF!</v>
      </c>
      <c r="P1108" s="107" t="e">
        <f t="shared" si="79"/>
        <v>#REF!</v>
      </c>
      <c r="Q1108" s="13" t="s">
        <v>130</v>
      </c>
    </row>
    <row r="1109" spans="1:17" s="9" customFormat="1" ht="30" x14ac:dyDescent="0.25">
      <c r="A1109" s="5">
        <v>151</v>
      </c>
      <c r="B1109" s="6">
        <v>654321</v>
      </c>
      <c r="C1109" s="30" t="s">
        <v>106</v>
      </c>
      <c r="D1109" s="11" t="s">
        <v>468</v>
      </c>
      <c r="E1109" s="7" t="s">
        <v>135</v>
      </c>
      <c r="F1109" s="8" t="s">
        <v>487</v>
      </c>
      <c r="G1109" s="40" t="s">
        <v>517</v>
      </c>
      <c r="H1109" s="10"/>
      <c r="I1109" s="29"/>
      <c r="J1109" s="29"/>
      <c r="K1109" s="26"/>
      <c r="L1109" s="26"/>
      <c r="M1109" s="26"/>
      <c r="N1109" s="71">
        <v>1</v>
      </c>
      <c r="O1109" s="24">
        <f t="shared" ref="O1109:O1111" si="81">N1109</f>
        <v>1</v>
      </c>
      <c r="P1109" s="107">
        <f t="shared" ref="P1109:P1140" si="82">ROUND(O1109,0)</f>
        <v>1</v>
      </c>
      <c r="Q1109" s="13" t="s">
        <v>125</v>
      </c>
    </row>
    <row r="1110" spans="1:17" s="9" customFormat="1" ht="30" x14ac:dyDescent="0.25">
      <c r="A1110" s="5">
        <v>152</v>
      </c>
      <c r="B1110" s="6">
        <v>654321</v>
      </c>
      <c r="C1110" s="30" t="s">
        <v>106</v>
      </c>
      <c r="D1110" s="11" t="s">
        <v>468</v>
      </c>
      <c r="E1110" s="7" t="s">
        <v>135</v>
      </c>
      <c r="F1110" s="8" t="s">
        <v>488</v>
      </c>
      <c r="G1110" s="40" t="s">
        <v>517</v>
      </c>
      <c r="H1110" s="10"/>
      <c r="I1110" s="29"/>
      <c r="J1110" s="29"/>
      <c r="K1110" s="26"/>
      <c r="L1110" s="26"/>
      <c r="M1110" s="26"/>
      <c r="N1110" s="71">
        <v>1</v>
      </c>
      <c r="O1110" s="24">
        <f t="shared" si="81"/>
        <v>1</v>
      </c>
      <c r="P1110" s="107">
        <f t="shared" si="82"/>
        <v>1</v>
      </c>
      <c r="Q1110" s="13" t="s">
        <v>125</v>
      </c>
    </row>
    <row r="1111" spans="1:17" s="9" customFormat="1" ht="30" x14ac:dyDescent="0.25">
      <c r="A1111" s="5">
        <v>154</v>
      </c>
      <c r="B1111" s="6">
        <v>654321</v>
      </c>
      <c r="C1111" s="30" t="s">
        <v>106</v>
      </c>
      <c r="D1111" s="11" t="s">
        <v>467</v>
      </c>
      <c r="E1111" s="7" t="s">
        <v>107</v>
      </c>
      <c r="F1111" s="8" t="s">
        <v>460</v>
      </c>
      <c r="G1111" s="40" t="s">
        <v>517</v>
      </c>
      <c r="H1111" s="19"/>
      <c r="I1111" s="19"/>
      <c r="J1111" s="20"/>
      <c r="K1111" s="20"/>
      <c r="L1111" s="20"/>
      <c r="M1111" s="20"/>
      <c r="N1111" s="71" t="e">
        <f>#REF!*$H$3</f>
        <v>#REF!</v>
      </c>
      <c r="O1111" s="24" t="e">
        <f t="shared" si="81"/>
        <v>#REF!</v>
      </c>
      <c r="P1111" s="107" t="e">
        <f t="shared" si="82"/>
        <v>#REF!</v>
      </c>
      <c r="Q1111" s="13" t="s">
        <v>285</v>
      </c>
    </row>
    <row r="1112" spans="1:17" s="9" customFormat="1" ht="30" x14ac:dyDescent="0.25">
      <c r="A1112" s="5">
        <v>155</v>
      </c>
      <c r="B1112" s="6">
        <v>654321</v>
      </c>
      <c r="C1112" s="30" t="s">
        <v>106</v>
      </c>
      <c r="D1112" s="11" t="s">
        <v>463</v>
      </c>
      <c r="E1112" s="7" t="s">
        <v>107</v>
      </c>
      <c r="F1112" s="8" t="s">
        <v>374</v>
      </c>
      <c r="G1112" s="40" t="s">
        <v>517</v>
      </c>
      <c r="H1112" s="19"/>
      <c r="I1112" s="19"/>
      <c r="J1112" s="20"/>
      <c r="K1112" s="20"/>
      <c r="L1112" s="20"/>
      <c r="M1112" s="20"/>
      <c r="N1112" s="71">
        <v>4</v>
      </c>
      <c r="O1112" s="24" t="e">
        <f>IF(#REF!&gt;=1,FORMULACION!N1112*1,FORMULACION!N1112*0)</f>
        <v>#REF!</v>
      </c>
      <c r="P1112" s="107" t="e">
        <f t="shared" si="82"/>
        <v>#REF!</v>
      </c>
      <c r="Q1112" s="13" t="s">
        <v>256</v>
      </c>
    </row>
    <row r="1113" spans="1:17" s="9" customFormat="1" ht="30" x14ac:dyDescent="0.25">
      <c r="A1113" s="5">
        <v>156</v>
      </c>
      <c r="B1113" s="6">
        <v>654321</v>
      </c>
      <c r="C1113" s="30" t="s">
        <v>106</v>
      </c>
      <c r="D1113" s="11" t="s">
        <v>136</v>
      </c>
      <c r="E1113" s="7" t="s">
        <v>107</v>
      </c>
      <c r="F1113" s="8" t="s">
        <v>137</v>
      </c>
      <c r="G1113" s="40" t="s">
        <v>517</v>
      </c>
      <c r="H1113" s="28"/>
      <c r="I1113" s="28"/>
      <c r="J1113" s="26"/>
      <c r="K1113" s="26"/>
      <c r="L1113" s="26"/>
      <c r="M1113" s="26"/>
      <c r="N1113" s="71" t="e">
        <f>#REF!*$H$3</f>
        <v>#REF!</v>
      </c>
      <c r="O1113" s="24" t="e">
        <f t="shared" ref="O1113:O1125" si="83">N1113</f>
        <v>#REF!</v>
      </c>
      <c r="P1113" s="107" t="e">
        <f t="shared" si="82"/>
        <v>#REF!</v>
      </c>
      <c r="Q1113" s="13" t="s">
        <v>288</v>
      </c>
    </row>
    <row r="1114" spans="1:17" s="9" customFormat="1" ht="30" x14ac:dyDescent="0.25">
      <c r="A1114" s="5">
        <v>157</v>
      </c>
      <c r="B1114" s="6">
        <v>654321</v>
      </c>
      <c r="C1114" s="30" t="s">
        <v>106</v>
      </c>
      <c r="D1114" s="11" t="s">
        <v>466</v>
      </c>
      <c r="E1114" s="7" t="s">
        <v>107</v>
      </c>
      <c r="F1114" s="8" t="s">
        <v>465</v>
      </c>
      <c r="G1114" s="40" t="s">
        <v>517</v>
      </c>
      <c r="H1114" s="19"/>
      <c r="I1114" s="19"/>
      <c r="J1114" s="20"/>
      <c r="K1114" s="20"/>
      <c r="L1114" s="20"/>
      <c r="M1114" s="20"/>
      <c r="N1114" s="71">
        <f>H960*0.05</f>
        <v>0</v>
      </c>
      <c r="O1114" s="24">
        <f t="shared" si="83"/>
        <v>0</v>
      </c>
      <c r="P1114" s="107">
        <f t="shared" si="82"/>
        <v>0</v>
      </c>
      <c r="Q1114" s="13" t="s">
        <v>286</v>
      </c>
    </row>
    <row r="1115" spans="1:17" s="9" customFormat="1" ht="30" x14ac:dyDescent="0.25">
      <c r="A1115" s="5">
        <v>158</v>
      </c>
      <c r="B1115" s="6">
        <v>654321</v>
      </c>
      <c r="C1115" s="30" t="s">
        <v>106</v>
      </c>
      <c r="D1115" s="11" t="s">
        <v>467</v>
      </c>
      <c r="E1115" s="7" t="s">
        <v>107</v>
      </c>
      <c r="F1115" s="8" t="s">
        <v>140</v>
      </c>
      <c r="G1115" s="40" t="s">
        <v>517</v>
      </c>
      <c r="H1115" s="19"/>
      <c r="I1115" s="19"/>
      <c r="J1115" s="20"/>
      <c r="K1115" s="20"/>
      <c r="L1115" s="20"/>
      <c r="M1115" s="20"/>
      <c r="N1115" s="71" t="e">
        <f>1*#REF!</f>
        <v>#REF!</v>
      </c>
      <c r="O1115" s="24" t="e">
        <f t="shared" si="83"/>
        <v>#REF!</v>
      </c>
      <c r="P1115" s="107" t="e">
        <f t="shared" si="82"/>
        <v>#REF!</v>
      </c>
      <c r="Q1115" s="13" t="s">
        <v>287</v>
      </c>
    </row>
    <row r="1116" spans="1:17" s="9" customFormat="1" ht="30" x14ac:dyDescent="0.25">
      <c r="A1116" s="5">
        <v>159</v>
      </c>
      <c r="B1116" s="6">
        <v>654321</v>
      </c>
      <c r="C1116" s="30" t="s">
        <v>106</v>
      </c>
      <c r="D1116" s="11" t="s">
        <v>136</v>
      </c>
      <c r="E1116" s="7" t="s">
        <v>107</v>
      </c>
      <c r="F1116" s="8" t="s">
        <v>138</v>
      </c>
      <c r="G1116" s="40" t="s">
        <v>517</v>
      </c>
      <c r="H1116" s="19"/>
      <c r="I1116" s="19"/>
      <c r="J1116" s="20"/>
      <c r="K1116" s="20"/>
      <c r="L1116" s="20"/>
      <c r="M1116" s="20"/>
      <c r="N1116" s="71" t="e">
        <f>#REF!*H960</f>
        <v>#REF!</v>
      </c>
      <c r="O1116" s="24" t="e">
        <f t="shared" si="83"/>
        <v>#REF!</v>
      </c>
      <c r="P1116" s="107" t="e">
        <f t="shared" si="82"/>
        <v>#REF!</v>
      </c>
      <c r="Q1116" s="13" t="s">
        <v>289</v>
      </c>
    </row>
    <row r="1117" spans="1:17" s="9" customFormat="1" ht="30" x14ac:dyDescent="0.25">
      <c r="A1117" s="5">
        <v>160</v>
      </c>
      <c r="B1117" s="6">
        <v>654321</v>
      </c>
      <c r="C1117" s="30" t="s">
        <v>106</v>
      </c>
      <c r="D1117" s="11" t="s">
        <v>466</v>
      </c>
      <c r="E1117" s="7" t="s">
        <v>107</v>
      </c>
      <c r="F1117" s="8" t="s">
        <v>139</v>
      </c>
      <c r="G1117" s="40" t="s">
        <v>517</v>
      </c>
      <c r="H1117" s="19"/>
      <c r="I1117" s="19"/>
      <c r="J1117" s="20"/>
      <c r="K1117" s="20"/>
      <c r="L1117" s="20"/>
      <c r="M1117" s="20"/>
      <c r="N1117" s="71" t="e">
        <f>3*#REF!</f>
        <v>#REF!</v>
      </c>
      <c r="O1117" s="24" t="e">
        <f t="shared" si="83"/>
        <v>#REF!</v>
      </c>
      <c r="P1117" s="107" t="e">
        <f t="shared" si="82"/>
        <v>#REF!</v>
      </c>
      <c r="Q1117" s="13" t="s">
        <v>294</v>
      </c>
    </row>
    <row r="1118" spans="1:17" s="9" customFormat="1" ht="30" x14ac:dyDescent="0.25">
      <c r="A1118" s="5">
        <v>161</v>
      </c>
      <c r="B1118" s="6">
        <v>654321</v>
      </c>
      <c r="C1118" s="30" t="s">
        <v>106</v>
      </c>
      <c r="D1118" s="11" t="s">
        <v>136</v>
      </c>
      <c r="E1118" s="7" t="s">
        <v>107</v>
      </c>
      <c r="F1118" s="8" t="s">
        <v>142</v>
      </c>
      <c r="G1118" s="40" t="s">
        <v>517</v>
      </c>
      <c r="H1118" s="19"/>
      <c r="I1118" s="19"/>
      <c r="J1118" s="20"/>
      <c r="K1118" s="20"/>
      <c r="L1118" s="20"/>
      <c r="M1118" s="20"/>
      <c r="N1118" s="71">
        <f>H960*0.7</f>
        <v>0</v>
      </c>
      <c r="O1118" s="24">
        <f t="shared" si="83"/>
        <v>0</v>
      </c>
      <c r="P1118" s="107">
        <f t="shared" si="82"/>
        <v>0</v>
      </c>
      <c r="Q1118" s="13" t="s">
        <v>290</v>
      </c>
    </row>
    <row r="1119" spans="1:17" s="9" customFormat="1" ht="30" x14ac:dyDescent="0.25">
      <c r="A1119" s="5">
        <v>162</v>
      </c>
      <c r="B1119" s="6">
        <v>654321</v>
      </c>
      <c r="C1119" s="30" t="s">
        <v>106</v>
      </c>
      <c r="D1119" s="11" t="s">
        <v>467</v>
      </c>
      <c r="E1119" s="7" t="s">
        <v>107</v>
      </c>
      <c r="F1119" s="8" t="s">
        <v>425</v>
      </c>
      <c r="G1119" s="40" t="s">
        <v>517</v>
      </c>
      <c r="H1119" s="19"/>
      <c r="I1119" s="19"/>
      <c r="J1119" s="20"/>
      <c r="K1119" s="20"/>
      <c r="L1119" s="20"/>
      <c r="M1119" s="20"/>
      <c r="N1119" s="71" t="e">
        <f>#REF!*H960</f>
        <v>#REF!</v>
      </c>
      <c r="O1119" s="24" t="e">
        <f t="shared" si="83"/>
        <v>#REF!</v>
      </c>
      <c r="P1119" s="107" t="e">
        <f t="shared" si="82"/>
        <v>#REF!</v>
      </c>
      <c r="Q1119" s="13" t="s">
        <v>291</v>
      </c>
    </row>
    <row r="1120" spans="1:17" s="9" customFormat="1" ht="30" x14ac:dyDescent="0.25">
      <c r="A1120" s="5">
        <v>163</v>
      </c>
      <c r="B1120" s="6">
        <v>654321</v>
      </c>
      <c r="C1120" s="30" t="s">
        <v>106</v>
      </c>
      <c r="D1120" s="11" t="s">
        <v>136</v>
      </c>
      <c r="E1120" s="7" t="s">
        <v>107</v>
      </c>
      <c r="F1120" s="8" t="s">
        <v>372</v>
      </c>
      <c r="G1120" s="40" t="s">
        <v>517</v>
      </c>
      <c r="H1120" s="28"/>
      <c r="I1120" s="28"/>
      <c r="J1120" s="26"/>
      <c r="K1120" s="26"/>
      <c r="L1120" s="26"/>
      <c r="M1120" s="26"/>
      <c r="N1120" s="71" t="e">
        <f>#REF!*H960</f>
        <v>#REF!</v>
      </c>
      <c r="O1120" s="24" t="e">
        <f t="shared" si="83"/>
        <v>#REF!</v>
      </c>
      <c r="P1120" s="107" t="e">
        <f t="shared" si="82"/>
        <v>#REF!</v>
      </c>
      <c r="Q1120" s="13" t="s">
        <v>293</v>
      </c>
    </row>
    <row r="1121" spans="1:17" s="9" customFormat="1" ht="30" x14ac:dyDescent="0.25">
      <c r="A1121" s="5">
        <v>164</v>
      </c>
      <c r="B1121" s="6">
        <v>654321</v>
      </c>
      <c r="C1121" s="30" t="s">
        <v>106</v>
      </c>
      <c r="D1121" s="11" t="s">
        <v>136</v>
      </c>
      <c r="E1121" s="7" t="s">
        <v>107</v>
      </c>
      <c r="F1121" s="8" t="s">
        <v>373</v>
      </c>
      <c r="G1121" s="40" t="s">
        <v>517</v>
      </c>
      <c r="H1121" s="28"/>
      <c r="I1121" s="28"/>
      <c r="J1121" s="26"/>
      <c r="K1121" s="26"/>
      <c r="L1121" s="26"/>
      <c r="M1121" s="26"/>
      <c r="N1121" s="71" t="e">
        <f>#REF!*H960</f>
        <v>#REF!</v>
      </c>
      <c r="O1121" s="24" t="e">
        <f t="shared" si="83"/>
        <v>#REF!</v>
      </c>
      <c r="P1121" s="107" t="e">
        <f t="shared" si="82"/>
        <v>#REF!</v>
      </c>
      <c r="Q1121" s="13" t="s">
        <v>293</v>
      </c>
    </row>
    <row r="1122" spans="1:17" s="9" customFormat="1" ht="30" x14ac:dyDescent="0.25">
      <c r="A1122" s="5">
        <v>165</v>
      </c>
      <c r="B1122" s="6">
        <v>654321</v>
      </c>
      <c r="C1122" s="30" t="s">
        <v>106</v>
      </c>
      <c r="D1122" s="11" t="s">
        <v>467</v>
      </c>
      <c r="E1122" s="7" t="s">
        <v>107</v>
      </c>
      <c r="F1122" s="8" t="s">
        <v>141</v>
      </c>
      <c r="G1122" s="40" t="s">
        <v>517</v>
      </c>
      <c r="H1122" s="19"/>
      <c r="I1122" s="19"/>
      <c r="J1122" s="20"/>
      <c r="K1122" s="20"/>
      <c r="L1122" s="20"/>
      <c r="M1122" s="20"/>
      <c r="N1122" s="71" t="e">
        <f>1*#REF!</f>
        <v>#REF!</v>
      </c>
      <c r="O1122" s="24" t="e">
        <f t="shared" si="83"/>
        <v>#REF!</v>
      </c>
      <c r="P1122" s="107" t="e">
        <f t="shared" si="82"/>
        <v>#REF!</v>
      </c>
      <c r="Q1122" s="13" t="s">
        <v>287</v>
      </c>
    </row>
    <row r="1123" spans="1:17" s="9" customFormat="1" ht="30" x14ac:dyDescent="0.25">
      <c r="A1123" s="5">
        <v>166</v>
      </c>
      <c r="B1123" s="6">
        <v>654321</v>
      </c>
      <c r="C1123" s="30" t="s">
        <v>106</v>
      </c>
      <c r="D1123" s="11" t="s">
        <v>472</v>
      </c>
      <c r="E1123" s="7" t="s">
        <v>121</v>
      </c>
      <c r="F1123" s="8" t="s">
        <v>427</v>
      </c>
      <c r="G1123" s="40" t="s">
        <v>517</v>
      </c>
      <c r="H1123" s="19"/>
      <c r="I1123" s="19"/>
      <c r="J1123" s="20"/>
      <c r="K1123" s="20"/>
      <c r="L1123" s="20"/>
      <c r="M1123" s="20"/>
      <c r="N1123" s="71" t="e">
        <f>#REF!*$H$3</f>
        <v>#REF!</v>
      </c>
      <c r="O1123" s="24" t="e">
        <f t="shared" si="83"/>
        <v>#REF!</v>
      </c>
      <c r="P1123" s="107" t="e">
        <f t="shared" si="82"/>
        <v>#REF!</v>
      </c>
      <c r="Q1123" s="13" t="s">
        <v>304</v>
      </c>
    </row>
    <row r="1124" spans="1:17" s="9" customFormat="1" ht="30" x14ac:dyDescent="0.25">
      <c r="A1124" s="5">
        <v>167</v>
      </c>
      <c r="B1124" s="6">
        <v>654321</v>
      </c>
      <c r="C1124" s="30" t="s">
        <v>106</v>
      </c>
      <c r="D1124" s="11" t="s">
        <v>136</v>
      </c>
      <c r="E1124" s="7" t="s">
        <v>121</v>
      </c>
      <c r="F1124" s="8" t="s">
        <v>144</v>
      </c>
      <c r="G1124" s="40" t="s">
        <v>517</v>
      </c>
      <c r="H1124" s="19"/>
      <c r="I1124" s="19"/>
      <c r="J1124" s="20"/>
      <c r="K1124" s="20"/>
      <c r="L1124" s="20"/>
      <c r="M1124" s="20"/>
      <c r="N1124" s="71" t="e">
        <f>#REF!*$H$3</f>
        <v>#REF!</v>
      </c>
      <c r="O1124" s="24" t="e">
        <f t="shared" si="83"/>
        <v>#REF!</v>
      </c>
      <c r="P1124" s="107" t="e">
        <f t="shared" si="82"/>
        <v>#REF!</v>
      </c>
      <c r="Q1124" s="13" t="s">
        <v>304</v>
      </c>
    </row>
    <row r="1125" spans="1:17" s="9" customFormat="1" ht="30" x14ac:dyDescent="0.25">
      <c r="A1125" s="5">
        <v>168</v>
      </c>
      <c r="B1125" s="6">
        <v>654321</v>
      </c>
      <c r="C1125" s="30" t="s">
        <v>106</v>
      </c>
      <c r="D1125" s="11" t="s">
        <v>476</v>
      </c>
      <c r="E1125" s="7" t="s">
        <v>121</v>
      </c>
      <c r="F1125" s="8" t="s">
        <v>145</v>
      </c>
      <c r="G1125" s="40" t="s">
        <v>517</v>
      </c>
      <c r="H1125" s="19"/>
      <c r="I1125" s="19"/>
      <c r="J1125" s="20"/>
      <c r="K1125" s="20"/>
      <c r="L1125" s="20"/>
      <c r="M1125" s="20"/>
      <c r="N1125" s="71" t="e">
        <f>#REF!*$H$3</f>
        <v>#REF!</v>
      </c>
      <c r="O1125" s="24" t="e">
        <f t="shared" si="83"/>
        <v>#REF!</v>
      </c>
      <c r="P1125" s="107" t="e">
        <f t="shared" si="82"/>
        <v>#REF!</v>
      </c>
      <c r="Q1125" s="13" t="s">
        <v>304</v>
      </c>
    </row>
    <row r="1126" spans="1:17" s="9" customFormat="1" ht="30" x14ac:dyDescent="0.25">
      <c r="A1126" s="5">
        <v>169</v>
      </c>
      <c r="B1126" s="6">
        <v>654321</v>
      </c>
      <c r="C1126" s="30" t="s">
        <v>106</v>
      </c>
      <c r="D1126" s="11" t="s">
        <v>477</v>
      </c>
      <c r="E1126" s="7" t="s">
        <v>121</v>
      </c>
      <c r="F1126" s="8" t="s">
        <v>148</v>
      </c>
      <c r="G1126" s="40" t="s">
        <v>517</v>
      </c>
      <c r="H1126" s="19"/>
      <c r="I1126" s="19"/>
      <c r="J1126" s="20"/>
      <c r="K1126" s="20"/>
      <c r="L1126" s="20"/>
      <c r="M1126" s="20"/>
      <c r="N1126" s="71">
        <v>1</v>
      </c>
      <c r="O1126" s="24">
        <f>IF(H960&gt;=1,N1126*1,N1126*0)</f>
        <v>0</v>
      </c>
      <c r="P1126" s="107">
        <f t="shared" si="82"/>
        <v>0</v>
      </c>
      <c r="Q1126" s="13" t="s">
        <v>305</v>
      </c>
    </row>
    <row r="1127" spans="1:17" s="9" customFormat="1" ht="30" x14ac:dyDescent="0.25">
      <c r="A1127" s="5">
        <v>170</v>
      </c>
      <c r="B1127" s="6">
        <v>654321</v>
      </c>
      <c r="C1127" s="30" t="s">
        <v>106</v>
      </c>
      <c r="D1127" s="11" t="s">
        <v>136</v>
      </c>
      <c r="E1127" s="7" t="s">
        <v>121</v>
      </c>
      <c r="F1127" s="8" t="s">
        <v>430</v>
      </c>
      <c r="G1127" s="40" t="s">
        <v>517</v>
      </c>
      <c r="H1127" s="19"/>
      <c r="I1127" s="19"/>
      <c r="J1127" s="20"/>
      <c r="K1127" s="20"/>
      <c r="L1127" s="20"/>
      <c r="M1127" s="20"/>
      <c r="N1127" s="71" t="e">
        <f>#REF!*$H$3</f>
        <v>#REF!</v>
      </c>
      <c r="O1127" s="24" t="e">
        <f t="shared" ref="O1127:O1135" si="84">N1127</f>
        <v>#REF!</v>
      </c>
      <c r="P1127" s="107" t="e">
        <f t="shared" si="82"/>
        <v>#REF!</v>
      </c>
      <c r="Q1127" s="13" t="s">
        <v>304</v>
      </c>
    </row>
    <row r="1128" spans="1:17" s="9" customFormat="1" ht="30" x14ac:dyDescent="0.25">
      <c r="A1128" s="5">
        <v>171</v>
      </c>
      <c r="B1128" s="6">
        <v>654321</v>
      </c>
      <c r="C1128" s="30" t="s">
        <v>106</v>
      </c>
      <c r="D1128" s="11" t="s">
        <v>136</v>
      </c>
      <c r="E1128" s="7" t="s">
        <v>121</v>
      </c>
      <c r="F1128" s="8" t="s">
        <v>146</v>
      </c>
      <c r="G1128" s="40" t="s">
        <v>517</v>
      </c>
      <c r="H1128" s="19"/>
      <c r="I1128" s="19"/>
      <c r="J1128" s="20"/>
      <c r="K1128" s="20"/>
      <c r="L1128" s="20"/>
      <c r="M1128" s="20"/>
      <c r="N1128" s="71" t="e">
        <f>#REF!*$H$3</f>
        <v>#REF!</v>
      </c>
      <c r="O1128" s="24" t="e">
        <f t="shared" si="84"/>
        <v>#REF!</v>
      </c>
      <c r="P1128" s="107" t="e">
        <f t="shared" si="82"/>
        <v>#REF!</v>
      </c>
      <c r="Q1128" s="13" t="s">
        <v>304</v>
      </c>
    </row>
    <row r="1129" spans="1:17" s="9" customFormat="1" ht="30" x14ac:dyDescent="0.25">
      <c r="A1129" s="5">
        <v>172</v>
      </c>
      <c r="B1129" s="6">
        <v>654321</v>
      </c>
      <c r="C1129" s="30" t="s">
        <v>106</v>
      </c>
      <c r="D1129" s="11" t="s">
        <v>136</v>
      </c>
      <c r="E1129" s="7" t="s">
        <v>121</v>
      </c>
      <c r="F1129" s="8" t="s">
        <v>147</v>
      </c>
      <c r="G1129" s="40" t="s">
        <v>517</v>
      </c>
      <c r="H1129" s="19"/>
      <c r="I1129" s="19"/>
      <c r="J1129" s="20"/>
      <c r="K1129" s="20"/>
      <c r="L1129" s="20"/>
      <c r="M1129" s="20"/>
      <c r="N1129" s="71" t="e">
        <f>#REF!*$H$3</f>
        <v>#REF!</v>
      </c>
      <c r="O1129" s="24" t="e">
        <f t="shared" si="84"/>
        <v>#REF!</v>
      </c>
      <c r="P1129" s="107" t="e">
        <f t="shared" si="82"/>
        <v>#REF!</v>
      </c>
      <c r="Q1129" s="13" t="s">
        <v>304</v>
      </c>
    </row>
    <row r="1130" spans="1:17" s="9" customFormat="1" ht="30" x14ac:dyDescent="0.25">
      <c r="A1130" s="5">
        <v>173</v>
      </c>
      <c r="B1130" s="6">
        <v>654321</v>
      </c>
      <c r="C1130" s="30" t="s">
        <v>106</v>
      </c>
      <c r="D1130" s="11" t="s">
        <v>476</v>
      </c>
      <c r="E1130" s="7" t="s">
        <v>126</v>
      </c>
      <c r="F1130" s="8" t="s">
        <v>149</v>
      </c>
      <c r="G1130" s="40" t="s">
        <v>517</v>
      </c>
      <c r="H1130" s="19"/>
      <c r="I1130" s="19"/>
      <c r="J1130" s="20"/>
      <c r="K1130" s="20"/>
      <c r="L1130" s="20"/>
      <c r="M1130" s="20"/>
      <c r="N1130" s="71">
        <f>H960*0.1</f>
        <v>0</v>
      </c>
      <c r="O1130" s="24">
        <f t="shared" si="84"/>
        <v>0</v>
      </c>
      <c r="P1130" s="107">
        <f t="shared" si="82"/>
        <v>0</v>
      </c>
      <c r="Q1130" s="13" t="s">
        <v>312</v>
      </c>
    </row>
    <row r="1131" spans="1:17" s="9" customFormat="1" ht="30" x14ac:dyDescent="0.25">
      <c r="A1131" s="5">
        <v>174</v>
      </c>
      <c r="B1131" s="6">
        <v>654321</v>
      </c>
      <c r="C1131" s="30" t="s">
        <v>106</v>
      </c>
      <c r="D1131" s="11" t="s">
        <v>466</v>
      </c>
      <c r="E1131" s="7" t="s">
        <v>126</v>
      </c>
      <c r="F1131" s="8" t="s">
        <v>150</v>
      </c>
      <c r="G1131" s="40" t="s">
        <v>517</v>
      </c>
      <c r="H1131" s="19"/>
      <c r="I1131" s="19"/>
      <c r="J1131" s="20"/>
      <c r="K1131" s="20"/>
      <c r="L1131" s="20"/>
      <c r="M1131" s="20"/>
      <c r="N1131" s="71">
        <f>H960*0.1</f>
        <v>0</v>
      </c>
      <c r="O1131" s="24">
        <f t="shared" si="84"/>
        <v>0</v>
      </c>
      <c r="P1131" s="107">
        <f t="shared" si="82"/>
        <v>0</v>
      </c>
      <c r="Q1131" s="13" t="s">
        <v>312</v>
      </c>
    </row>
    <row r="1132" spans="1:17" s="9" customFormat="1" ht="30" x14ac:dyDescent="0.25">
      <c r="A1132" s="5">
        <v>175</v>
      </c>
      <c r="B1132" s="6">
        <v>654321</v>
      </c>
      <c r="C1132" s="30" t="s">
        <v>106</v>
      </c>
      <c r="D1132" s="11" t="s">
        <v>469</v>
      </c>
      <c r="E1132" s="7" t="s">
        <v>107</v>
      </c>
      <c r="F1132" s="8" t="s">
        <v>152</v>
      </c>
      <c r="G1132" s="40" t="s">
        <v>517</v>
      </c>
      <c r="H1132" s="19"/>
      <c r="I1132" s="19"/>
      <c r="J1132" s="20"/>
      <c r="K1132" s="20"/>
      <c r="L1132" s="20"/>
      <c r="M1132" s="20"/>
      <c r="N1132" s="71" t="e">
        <f>#REF!*I960</f>
        <v>#REF!</v>
      </c>
      <c r="O1132" s="24" t="e">
        <f t="shared" si="84"/>
        <v>#REF!</v>
      </c>
      <c r="P1132" s="107" t="e">
        <f t="shared" si="82"/>
        <v>#REF!</v>
      </c>
      <c r="Q1132" s="13" t="s">
        <v>295</v>
      </c>
    </row>
    <row r="1133" spans="1:17" s="9" customFormat="1" ht="30" x14ac:dyDescent="0.25">
      <c r="A1133" s="5">
        <v>176</v>
      </c>
      <c r="B1133" s="6">
        <v>654321</v>
      </c>
      <c r="C1133" s="30" t="s">
        <v>106</v>
      </c>
      <c r="D1133" s="11" t="s">
        <v>470</v>
      </c>
      <c r="E1133" s="7" t="s">
        <v>107</v>
      </c>
      <c r="F1133" s="8" t="s">
        <v>153</v>
      </c>
      <c r="G1133" s="40" t="s">
        <v>517</v>
      </c>
      <c r="H1133" s="19"/>
      <c r="I1133" s="19"/>
      <c r="J1133" s="20"/>
      <c r="K1133" s="20"/>
      <c r="L1133" s="20"/>
      <c r="M1133" s="20"/>
      <c r="N1133" s="71" t="e">
        <f>#REF!*I960</f>
        <v>#REF!</v>
      </c>
      <c r="O1133" s="24" t="e">
        <f t="shared" si="84"/>
        <v>#REF!</v>
      </c>
      <c r="P1133" s="107" t="e">
        <f t="shared" si="82"/>
        <v>#REF!</v>
      </c>
      <c r="Q1133" s="13" t="s">
        <v>295</v>
      </c>
    </row>
    <row r="1134" spans="1:17" s="9" customFormat="1" ht="30" x14ac:dyDescent="0.25">
      <c r="A1134" s="5">
        <v>177</v>
      </c>
      <c r="B1134" s="6">
        <v>654321</v>
      </c>
      <c r="C1134" s="30" t="s">
        <v>106</v>
      </c>
      <c r="D1134" s="11" t="s">
        <v>469</v>
      </c>
      <c r="E1134" s="7" t="s">
        <v>107</v>
      </c>
      <c r="F1134" s="8" t="s">
        <v>151</v>
      </c>
      <c r="G1134" s="40" t="s">
        <v>517</v>
      </c>
      <c r="H1134" s="19"/>
      <c r="I1134" s="19"/>
      <c r="J1134" s="20"/>
      <c r="K1134" s="20"/>
      <c r="L1134" s="20"/>
      <c r="M1134" s="20"/>
      <c r="N1134" s="71" t="e">
        <f>#REF!*I960</f>
        <v>#REF!</v>
      </c>
      <c r="O1134" s="24" t="e">
        <f t="shared" si="84"/>
        <v>#REF!</v>
      </c>
      <c r="P1134" s="107" t="e">
        <f t="shared" si="82"/>
        <v>#REF!</v>
      </c>
      <c r="Q1134" s="13" t="s">
        <v>297</v>
      </c>
    </row>
    <row r="1135" spans="1:17" s="9" customFormat="1" ht="30" x14ac:dyDescent="0.25">
      <c r="A1135" s="5">
        <v>178</v>
      </c>
      <c r="B1135" s="6">
        <v>654321</v>
      </c>
      <c r="C1135" s="30" t="s">
        <v>106</v>
      </c>
      <c r="D1135" s="11" t="s">
        <v>469</v>
      </c>
      <c r="E1135" s="7" t="s">
        <v>121</v>
      </c>
      <c r="F1135" s="8" t="s">
        <v>143</v>
      </c>
      <c r="G1135" s="40" t="s">
        <v>517</v>
      </c>
      <c r="H1135" s="19"/>
      <c r="I1135" s="19"/>
      <c r="J1135" s="20"/>
      <c r="K1135" s="20"/>
      <c r="L1135" s="20"/>
      <c r="M1135" s="20"/>
      <c r="N1135" s="71" t="e">
        <f>#REF!*$I$3</f>
        <v>#REF!</v>
      </c>
      <c r="O1135" s="24" t="e">
        <f t="shared" si="84"/>
        <v>#REF!</v>
      </c>
      <c r="P1135" s="107" t="e">
        <f t="shared" si="82"/>
        <v>#REF!</v>
      </c>
      <c r="Q1135" s="13" t="s">
        <v>306</v>
      </c>
    </row>
    <row r="1136" spans="1:17" s="9" customFormat="1" ht="30" x14ac:dyDescent="0.25">
      <c r="A1136" s="5">
        <v>179</v>
      </c>
      <c r="B1136" s="6">
        <v>654321</v>
      </c>
      <c r="C1136" s="30" t="s">
        <v>106</v>
      </c>
      <c r="D1136" s="11" t="s">
        <v>469</v>
      </c>
      <c r="E1136" s="7" t="s">
        <v>121</v>
      </c>
      <c r="F1136" s="8" t="s">
        <v>154</v>
      </c>
      <c r="G1136" s="40" t="s">
        <v>517</v>
      </c>
      <c r="H1136" s="19"/>
      <c r="I1136" s="19"/>
      <c r="J1136" s="20"/>
      <c r="K1136" s="20"/>
      <c r="L1136" s="20"/>
      <c r="M1136" s="20"/>
      <c r="N1136" s="71">
        <v>1</v>
      </c>
      <c r="O1136" s="24">
        <f>IF(I960&gt;=1,N1136*1,N1136*0)</f>
        <v>0</v>
      </c>
      <c r="P1136" s="107">
        <f t="shared" si="82"/>
        <v>0</v>
      </c>
      <c r="Q1136" s="13" t="s">
        <v>307</v>
      </c>
    </row>
    <row r="1137" spans="1:17" s="9" customFormat="1" ht="30" x14ac:dyDescent="0.25">
      <c r="A1137" s="5">
        <v>180</v>
      </c>
      <c r="B1137" s="6">
        <v>654321</v>
      </c>
      <c r="C1137" s="30" t="s">
        <v>106</v>
      </c>
      <c r="D1137" s="11" t="s">
        <v>461</v>
      </c>
      <c r="E1137" s="7" t="s">
        <v>155</v>
      </c>
      <c r="F1137" s="8" t="s">
        <v>481</v>
      </c>
      <c r="G1137" s="40" t="s">
        <v>517</v>
      </c>
      <c r="H1137" s="19"/>
      <c r="I1137" s="19"/>
      <c r="J1137" s="20"/>
      <c r="K1137" s="20"/>
      <c r="L1137" s="20"/>
      <c r="M1137" s="20"/>
      <c r="N1137" s="71">
        <v>1</v>
      </c>
      <c r="O1137" s="24" t="e">
        <f>N1137*#REF!</f>
        <v>#REF!</v>
      </c>
      <c r="P1137" s="107" t="e">
        <f t="shared" si="82"/>
        <v>#REF!</v>
      </c>
      <c r="Q1137" s="13" t="s">
        <v>321</v>
      </c>
    </row>
    <row r="1138" spans="1:17" s="9" customFormat="1" ht="30" x14ac:dyDescent="0.25">
      <c r="A1138" s="5">
        <v>181</v>
      </c>
      <c r="B1138" s="6">
        <v>654321</v>
      </c>
      <c r="C1138" s="30" t="s">
        <v>106</v>
      </c>
      <c r="D1138" s="11" t="s">
        <v>482</v>
      </c>
      <c r="E1138" s="7" t="s">
        <v>155</v>
      </c>
      <c r="F1138" s="8" t="s">
        <v>156</v>
      </c>
      <c r="G1138" s="40" t="s">
        <v>517</v>
      </c>
      <c r="H1138" s="19"/>
      <c r="I1138" s="19"/>
      <c r="J1138" s="20"/>
      <c r="K1138" s="20"/>
      <c r="L1138" s="20"/>
      <c r="M1138" s="20"/>
      <c r="N1138" s="71" t="e">
        <f>#REF!*I960</f>
        <v>#REF!</v>
      </c>
      <c r="O1138" s="24" t="e">
        <f t="shared" ref="O1138:O1142" si="85">N1138</f>
        <v>#REF!</v>
      </c>
      <c r="P1138" s="107" t="e">
        <f t="shared" si="82"/>
        <v>#REF!</v>
      </c>
      <c r="Q1138" s="13" t="s">
        <v>322</v>
      </c>
    </row>
    <row r="1139" spans="1:17" s="9" customFormat="1" ht="30" x14ac:dyDescent="0.25">
      <c r="A1139" s="5">
        <v>182</v>
      </c>
      <c r="B1139" s="6">
        <v>654321</v>
      </c>
      <c r="C1139" s="30" t="s">
        <v>106</v>
      </c>
      <c r="D1139" s="11" t="s">
        <v>482</v>
      </c>
      <c r="E1139" s="7" t="s">
        <v>155</v>
      </c>
      <c r="F1139" s="8" t="s">
        <v>375</v>
      </c>
      <c r="G1139" s="40" t="s">
        <v>517</v>
      </c>
      <c r="H1139" s="19"/>
      <c r="I1139" s="19"/>
      <c r="J1139" s="20"/>
      <c r="K1139" s="20"/>
      <c r="L1139" s="20"/>
      <c r="M1139" s="20"/>
      <c r="N1139" s="71" t="e">
        <f>#REF!*I960</f>
        <v>#REF!</v>
      </c>
      <c r="O1139" s="24" t="e">
        <f t="shared" si="85"/>
        <v>#REF!</v>
      </c>
      <c r="P1139" s="107" t="e">
        <f t="shared" si="82"/>
        <v>#REF!</v>
      </c>
      <c r="Q1139" s="13" t="s">
        <v>320</v>
      </c>
    </row>
    <row r="1140" spans="1:17" s="9" customFormat="1" ht="30" x14ac:dyDescent="0.25">
      <c r="A1140" s="5">
        <v>183</v>
      </c>
      <c r="B1140" s="6">
        <v>654321</v>
      </c>
      <c r="C1140" s="30" t="s">
        <v>106</v>
      </c>
      <c r="D1140" s="11" t="s">
        <v>461</v>
      </c>
      <c r="E1140" s="7" t="s">
        <v>107</v>
      </c>
      <c r="F1140" s="8" t="s">
        <v>459</v>
      </c>
      <c r="G1140" s="40" t="s">
        <v>517</v>
      </c>
      <c r="H1140" s="19"/>
      <c r="I1140" s="19"/>
      <c r="J1140" s="20"/>
      <c r="K1140" s="20"/>
      <c r="L1140" s="20"/>
      <c r="M1140" s="20"/>
      <c r="N1140" s="71" t="e">
        <f>#REF!*J960</f>
        <v>#REF!</v>
      </c>
      <c r="O1140" s="24" t="e">
        <f t="shared" si="85"/>
        <v>#REF!</v>
      </c>
      <c r="P1140" s="107" t="e">
        <f t="shared" si="82"/>
        <v>#REF!</v>
      </c>
      <c r="Q1140" s="13" t="s">
        <v>298</v>
      </c>
    </row>
    <row r="1141" spans="1:17" s="9" customFormat="1" ht="30" x14ac:dyDescent="0.25">
      <c r="A1141" s="5">
        <v>184</v>
      </c>
      <c r="B1141" s="6">
        <v>654321</v>
      </c>
      <c r="C1141" s="30" t="s">
        <v>106</v>
      </c>
      <c r="D1141" s="11" t="s">
        <v>461</v>
      </c>
      <c r="E1141" s="7" t="s">
        <v>107</v>
      </c>
      <c r="F1141" s="35" t="s">
        <v>417</v>
      </c>
      <c r="G1141" s="40" t="s">
        <v>517</v>
      </c>
      <c r="H1141" s="19"/>
      <c r="I1141" s="19"/>
      <c r="J1141" s="20"/>
      <c r="K1141" s="20"/>
      <c r="L1141" s="20"/>
      <c r="M1141" s="20"/>
      <c r="N1141" s="71" t="e">
        <f>#REF!*J960</f>
        <v>#REF!</v>
      </c>
      <c r="O1141" s="24" t="e">
        <f t="shared" si="85"/>
        <v>#REF!</v>
      </c>
      <c r="P1141" s="107" t="e">
        <f t="shared" ref="P1141:P1148" si="86">ROUND(O1141,0)</f>
        <v>#REF!</v>
      </c>
      <c r="Q1141" s="13" t="s">
        <v>296</v>
      </c>
    </row>
    <row r="1142" spans="1:17" s="9" customFormat="1" ht="30" x14ac:dyDescent="0.25">
      <c r="A1142" s="5">
        <v>185</v>
      </c>
      <c r="B1142" s="6">
        <v>654321</v>
      </c>
      <c r="C1142" s="30" t="s">
        <v>106</v>
      </c>
      <c r="D1142" s="11" t="s">
        <v>461</v>
      </c>
      <c r="E1142" s="7" t="s">
        <v>107</v>
      </c>
      <c r="F1142" s="8" t="s">
        <v>376</v>
      </c>
      <c r="G1142" s="40" t="s">
        <v>517</v>
      </c>
      <c r="H1142" s="19"/>
      <c r="I1142" s="19"/>
      <c r="J1142" s="20"/>
      <c r="K1142" s="20"/>
      <c r="L1142" s="20"/>
      <c r="M1142" s="20"/>
      <c r="N1142" s="71" t="e">
        <f>4*#REF!</f>
        <v>#REF!</v>
      </c>
      <c r="O1142" s="24" t="e">
        <f t="shared" si="85"/>
        <v>#REF!</v>
      </c>
      <c r="P1142" s="107" t="e">
        <f t="shared" si="86"/>
        <v>#REF!</v>
      </c>
      <c r="Q1142" s="13" t="s">
        <v>299</v>
      </c>
    </row>
    <row r="1143" spans="1:17" s="9" customFormat="1" ht="30" x14ac:dyDescent="0.25">
      <c r="A1143" s="5">
        <v>186</v>
      </c>
      <c r="B1143" s="6">
        <v>654321</v>
      </c>
      <c r="C1143" s="30" t="s">
        <v>106</v>
      </c>
      <c r="D1143" s="11" t="s">
        <v>461</v>
      </c>
      <c r="E1143" s="7" t="s">
        <v>107</v>
      </c>
      <c r="F1143" s="8" t="s">
        <v>161</v>
      </c>
      <c r="G1143" s="40" t="s">
        <v>517</v>
      </c>
      <c r="H1143" s="19"/>
      <c r="I1143" s="19"/>
      <c r="J1143" s="20"/>
      <c r="K1143" s="20"/>
      <c r="L1143" s="20"/>
      <c r="M1143" s="20"/>
      <c r="N1143" s="71">
        <v>1</v>
      </c>
      <c r="O1143" s="24" t="e">
        <f>IF(#REF!&gt;=1,FORMULACION!N1143*1,FORMULACION!N1143*0)</f>
        <v>#REF!</v>
      </c>
      <c r="P1143" s="107" t="e">
        <f t="shared" si="86"/>
        <v>#REF!</v>
      </c>
      <c r="Q1143" s="13" t="s">
        <v>300</v>
      </c>
    </row>
    <row r="1144" spans="1:17" s="9" customFormat="1" ht="30" x14ac:dyDescent="0.25">
      <c r="A1144" s="5">
        <v>187</v>
      </c>
      <c r="B1144" s="6">
        <v>654321</v>
      </c>
      <c r="C1144" s="30" t="s">
        <v>106</v>
      </c>
      <c r="D1144" s="11" t="s">
        <v>461</v>
      </c>
      <c r="E1144" s="7" t="s">
        <v>107</v>
      </c>
      <c r="F1144" s="8" t="s">
        <v>160</v>
      </c>
      <c r="G1144" s="40" t="s">
        <v>517</v>
      </c>
      <c r="H1144" s="19"/>
      <c r="I1144" s="19"/>
      <c r="J1144" s="20"/>
      <c r="K1144" s="20"/>
      <c r="L1144" s="20"/>
      <c r="M1144" s="20"/>
      <c r="N1144" s="71">
        <v>1</v>
      </c>
      <c r="O1144" s="24" t="e">
        <f>IF(#REF!&gt;=1,FORMULACION!N1144*1,FORMULACION!N1144*0)</f>
        <v>#REF!</v>
      </c>
      <c r="P1144" s="107" t="e">
        <f t="shared" si="86"/>
        <v>#REF!</v>
      </c>
      <c r="Q1144" s="13" t="s">
        <v>300</v>
      </c>
    </row>
    <row r="1145" spans="1:17" s="9" customFormat="1" ht="30" x14ac:dyDescent="0.25">
      <c r="A1145" s="5">
        <v>188</v>
      </c>
      <c r="B1145" s="6">
        <v>654321</v>
      </c>
      <c r="C1145" s="30" t="s">
        <v>106</v>
      </c>
      <c r="D1145" s="11" t="s">
        <v>461</v>
      </c>
      <c r="E1145" s="7" t="s">
        <v>107</v>
      </c>
      <c r="F1145" s="8" t="s">
        <v>422</v>
      </c>
      <c r="G1145" s="40" t="s">
        <v>517</v>
      </c>
      <c r="H1145" s="19"/>
      <c r="I1145" s="19"/>
      <c r="J1145" s="20"/>
      <c r="K1145" s="20"/>
      <c r="L1145" s="20"/>
      <c r="M1145" s="20"/>
      <c r="N1145" s="71">
        <v>1</v>
      </c>
      <c r="O1145" s="24" t="e">
        <f>IF(#REF!&gt;=1,FORMULACION!N1145*1,FORMULACION!N1145*0)</f>
        <v>#REF!</v>
      </c>
      <c r="P1145" s="107" t="e">
        <f t="shared" si="86"/>
        <v>#REF!</v>
      </c>
      <c r="Q1145" s="13" t="s">
        <v>301</v>
      </c>
    </row>
    <row r="1146" spans="1:17" s="9" customFormat="1" ht="30" x14ac:dyDescent="0.25">
      <c r="A1146" s="5">
        <v>189</v>
      </c>
      <c r="B1146" s="6">
        <v>654321</v>
      </c>
      <c r="C1146" s="30" t="s">
        <v>106</v>
      </c>
      <c r="D1146" s="11" t="s">
        <v>469</v>
      </c>
      <c r="E1146" s="7" t="s">
        <v>107</v>
      </c>
      <c r="F1146" s="8" t="s">
        <v>158</v>
      </c>
      <c r="G1146" s="40" t="s">
        <v>517</v>
      </c>
      <c r="H1146" s="19"/>
      <c r="I1146" s="19"/>
      <c r="J1146" s="20"/>
      <c r="K1146" s="20"/>
      <c r="L1146" s="20"/>
      <c r="M1146" s="20"/>
      <c r="N1146" s="71" t="e">
        <f>#REF!*$J$3</f>
        <v>#REF!</v>
      </c>
      <c r="O1146" s="24" t="e">
        <f t="shared" ref="O1146:O1148" si="87">N1146</f>
        <v>#REF!</v>
      </c>
      <c r="P1146" s="107" t="e">
        <f t="shared" si="86"/>
        <v>#REF!</v>
      </c>
      <c r="Q1146" s="13" t="s">
        <v>296</v>
      </c>
    </row>
    <row r="1147" spans="1:17" s="9" customFormat="1" ht="30" x14ac:dyDescent="0.25">
      <c r="A1147" s="5">
        <v>190</v>
      </c>
      <c r="B1147" s="6">
        <v>654321</v>
      </c>
      <c r="C1147" s="30" t="s">
        <v>106</v>
      </c>
      <c r="D1147" s="11" t="s">
        <v>468</v>
      </c>
      <c r="E1147" s="7" t="s">
        <v>107</v>
      </c>
      <c r="F1147" s="8" t="s">
        <v>423</v>
      </c>
      <c r="G1147" s="40" t="s">
        <v>517</v>
      </c>
      <c r="H1147" s="19"/>
      <c r="I1147" s="19"/>
      <c r="J1147" s="20"/>
      <c r="K1147" s="20"/>
      <c r="L1147" s="20"/>
      <c r="M1147" s="20"/>
      <c r="N1147" s="71" t="e">
        <f>#REF!*J960</f>
        <v>#REF!</v>
      </c>
      <c r="O1147" s="24" t="e">
        <f t="shared" si="87"/>
        <v>#REF!</v>
      </c>
      <c r="P1147" s="107" t="e">
        <f t="shared" si="86"/>
        <v>#REF!</v>
      </c>
      <c r="Q1147" s="13" t="s">
        <v>292</v>
      </c>
    </row>
    <row r="1148" spans="1:17" s="9" customFormat="1" ht="30" x14ac:dyDescent="0.25">
      <c r="A1148" s="5">
        <v>191</v>
      </c>
      <c r="B1148" s="6">
        <v>654321</v>
      </c>
      <c r="C1148" s="30" t="s">
        <v>106</v>
      </c>
      <c r="D1148" s="11" t="s">
        <v>468</v>
      </c>
      <c r="E1148" s="7" t="s">
        <v>107</v>
      </c>
      <c r="F1148" s="8" t="s">
        <v>426</v>
      </c>
      <c r="G1148" s="40" t="s">
        <v>517</v>
      </c>
      <c r="H1148" s="19"/>
      <c r="I1148" s="19"/>
      <c r="J1148" s="20"/>
      <c r="K1148" s="20"/>
      <c r="L1148" s="20"/>
      <c r="M1148" s="20"/>
      <c r="N1148" s="71" t="e">
        <f>#REF!*J960</f>
        <v>#REF!</v>
      </c>
      <c r="O1148" s="24" t="e">
        <f t="shared" si="87"/>
        <v>#REF!</v>
      </c>
      <c r="P1148" s="107" t="e">
        <f t="shared" si="86"/>
        <v>#REF!</v>
      </c>
      <c r="Q1148" s="13" t="s">
        <v>292</v>
      </c>
    </row>
    <row r="1149" spans="1:17" s="9" customFormat="1" ht="30" x14ac:dyDescent="0.25">
      <c r="A1149" s="5">
        <v>192</v>
      </c>
      <c r="B1149" s="6">
        <v>654321</v>
      </c>
      <c r="C1149" s="30" t="s">
        <v>106</v>
      </c>
      <c r="D1149" s="11" t="s">
        <v>468</v>
      </c>
      <c r="E1149" s="7" t="s">
        <v>107</v>
      </c>
      <c r="F1149" s="34" t="s">
        <v>118</v>
      </c>
      <c r="G1149" s="40" t="s">
        <v>517</v>
      </c>
      <c r="H1149" s="19"/>
      <c r="I1149" s="19"/>
      <c r="J1149" s="20"/>
      <c r="K1149" s="20"/>
      <c r="L1149" s="20"/>
      <c r="M1149" s="20"/>
      <c r="N1149" s="71"/>
      <c r="O1149" s="24"/>
      <c r="P1149" s="107"/>
      <c r="Q1149" s="13"/>
    </row>
    <row r="1150" spans="1:17" s="9" customFormat="1" ht="30" x14ac:dyDescent="0.25">
      <c r="A1150" s="5">
        <v>193</v>
      </c>
      <c r="B1150" s="6">
        <v>654321</v>
      </c>
      <c r="C1150" s="30" t="s">
        <v>106</v>
      </c>
      <c r="D1150" s="11" t="s">
        <v>461</v>
      </c>
      <c r="E1150" s="7" t="s">
        <v>107</v>
      </c>
      <c r="F1150" s="8" t="s">
        <v>159</v>
      </c>
      <c r="G1150" s="40" t="s">
        <v>517</v>
      </c>
      <c r="H1150" s="19"/>
      <c r="I1150" s="19"/>
      <c r="J1150" s="20"/>
      <c r="K1150" s="20"/>
      <c r="L1150" s="20"/>
      <c r="M1150" s="20"/>
      <c r="N1150" s="71">
        <v>3</v>
      </c>
      <c r="O1150" s="24" t="e">
        <f>N1150*#REF!</f>
        <v>#REF!</v>
      </c>
      <c r="P1150" s="107" t="e">
        <f t="shared" ref="P1150:P1190" si="88">ROUND(O1150,0)</f>
        <v>#REF!</v>
      </c>
      <c r="Q1150" s="13" t="s">
        <v>302</v>
      </c>
    </row>
    <row r="1151" spans="1:17" s="9" customFormat="1" ht="30" x14ac:dyDescent="0.25">
      <c r="A1151" s="5">
        <v>194</v>
      </c>
      <c r="B1151" s="6">
        <v>654321</v>
      </c>
      <c r="C1151" s="30" t="s">
        <v>106</v>
      </c>
      <c r="D1151" s="11" t="s">
        <v>461</v>
      </c>
      <c r="E1151" s="7" t="s">
        <v>121</v>
      </c>
      <c r="F1151" s="8" t="s">
        <v>164</v>
      </c>
      <c r="G1151" s="40" t="s">
        <v>517</v>
      </c>
      <c r="H1151" s="19"/>
      <c r="I1151" s="19"/>
      <c r="J1151" s="20"/>
      <c r="K1151" s="20"/>
      <c r="L1151" s="20"/>
      <c r="M1151" s="20"/>
      <c r="N1151" s="71" t="e">
        <f>#REF!*$J$3</f>
        <v>#REF!</v>
      </c>
      <c r="O1151" s="24" t="e">
        <f>N1151</f>
        <v>#REF!</v>
      </c>
      <c r="P1151" s="107" t="e">
        <f t="shared" si="88"/>
        <v>#REF!</v>
      </c>
      <c r="Q1151" s="13" t="s">
        <v>308</v>
      </c>
    </row>
    <row r="1152" spans="1:17" s="9" customFormat="1" ht="30" x14ac:dyDescent="0.25">
      <c r="A1152" s="5">
        <v>195</v>
      </c>
      <c r="B1152" s="6">
        <v>654321</v>
      </c>
      <c r="C1152" s="30" t="s">
        <v>106</v>
      </c>
      <c r="D1152" s="11" t="s">
        <v>461</v>
      </c>
      <c r="E1152" s="7" t="s">
        <v>121</v>
      </c>
      <c r="F1152" s="8" t="s">
        <v>165</v>
      </c>
      <c r="G1152" s="40" t="s">
        <v>517</v>
      </c>
      <c r="H1152" s="19"/>
      <c r="I1152" s="19"/>
      <c r="J1152" s="20"/>
      <c r="K1152" s="20"/>
      <c r="L1152" s="20"/>
      <c r="M1152" s="20"/>
      <c r="N1152" s="71" t="e">
        <f>#REF!*$J$3</f>
        <v>#REF!</v>
      </c>
      <c r="O1152" s="24" t="e">
        <f>N1152</f>
        <v>#REF!</v>
      </c>
      <c r="P1152" s="107" t="e">
        <f t="shared" si="88"/>
        <v>#REF!</v>
      </c>
      <c r="Q1152" s="13" t="s">
        <v>308</v>
      </c>
    </row>
    <row r="1153" spans="1:17" s="9" customFormat="1" ht="30" x14ac:dyDescent="0.25">
      <c r="A1153" s="5">
        <v>196</v>
      </c>
      <c r="B1153" s="6">
        <v>654321</v>
      </c>
      <c r="C1153" s="30" t="s">
        <v>106</v>
      </c>
      <c r="D1153" s="11" t="s">
        <v>461</v>
      </c>
      <c r="E1153" s="7" t="s">
        <v>121</v>
      </c>
      <c r="F1153" s="8" t="s">
        <v>166</v>
      </c>
      <c r="G1153" s="40" t="s">
        <v>517</v>
      </c>
      <c r="H1153" s="19"/>
      <c r="I1153" s="19"/>
      <c r="J1153" s="20"/>
      <c r="K1153" s="20"/>
      <c r="L1153" s="20"/>
      <c r="M1153" s="20"/>
      <c r="N1153" s="71">
        <v>3</v>
      </c>
      <c r="O1153" s="24" t="e">
        <f>N1153*#REF!</f>
        <v>#REF!</v>
      </c>
      <c r="P1153" s="107" t="e">
        <f t="shared" si="88"/>
        <v>#REF!</v>
      </c>
      <c r="Q1153" s="13" t="s">
        <v>309</v>
      </c>
    </row>
    <row r="1154" spans="1:17" s="9" customFormat="1" ht="30" x14ac:dyDescent="0.25">
      <c r="A1154" s="5">
        <v>197</v>
      </c>
      <c r="B1154" s="6">
        <v>654321</v>
      </c>
      <c r="C1154" s="30" t="s">
        <v>106</v>
      </c>
      <c r="D1154" s="11" t="s">
        <v>461</v>
      </c>
      <c r="E1154" s="7" t="s">
        <v>121</v>
      </c>
      <c r="F1154" s="8" t="s">
        <v>167</v>
      </c>
      <c r="G1154" s="40" t="s">
        <v>517</v>
      </c>
      <c r="H1154" s="19"/>
      <c r="I1154" s="19"/>
      <c r="J1154" s="20"/>
      <c r="K1154" s="20"/>
      <c r="L1154" s="20"/>
      <c r="M1154" s="20"/>
      <c r="N1154" s="71" t="e">
        <f>#REF!*$J$3</f>
        <v>#REF!</v>
      </c>
      <c r="O1154" s="24" t="e">
        <f t="shared" ref="O1154:O1159" si="89">N1154</f>
        <v>#REF!</v>
      </c>
      <c r="P1154" s="107" t="e">
        <f t="shared" si="88"/>
        <v>#REF!</v>
      </c>
      <c r="Q1154" s="13" t="s">
        <v>308</v>
      </c>
    </row>
    <row r="1155" spans="1:17" s="9" customFormat="1" ht="30" x14ac:dyDescent="0.25">
      <c r="A1155" s="5">
        <v>198</v>
      </c>
      <c r="B1155" s="6">
        <v>654321</v>
      </c>
      <c r="C1155" s="30" t="s">
        <v>106</v>
      </c>
      <c r="D1155" s="11" t="s">
        <v>469</v>
      </c>
      <c r="E1155" s="7" t="s">
        <v>155</v>
      </c>
      <c r="F1155" s="8" t="s">
        <v>168</v>
      </c>
      <c r="G1155" s="40" t="s">
        <v>517</v>
      </c>
      <c r="H1155" s="19"/>
      <c r="I1155" s="19"/>
      <c r="J1155" s="20"/>
      <c r="K1155" s="20"/>
      <c r="L1155" s="20"/>
      <c r="M1155" s="20"/>
      <c r="N1155" s="71" t="e">
        <f>#REF!*$J$3</f>
        <v>#REF!</v>
      </c>
      <c r="O1155" s="24" t="e">
        <f t="shared" si="89"/>
        <v>#REF!</v>
      </c>
      <c r="P1155" s="107" t="e">
        <f t="shared" si="88"/>
        <v>#REF!</v>
      </c>
      <c r="Q1155" s="13" t="s">
        <v>324</v>
      </c>
    </row>
    <row r="1156" spans="1:17" s="9" customFormat="1" ht="30" x14ac:dyDescent="0.25">
      <c r="A1156" s="5">
        <v>199</v>
      </c>
      <c r="B1156" s="6">
        <v>654321</v>
      </c>
      <c r="C1156" s="30" t="s">
        <v>106</v>
      </c>
      <c r="D1156" s="11" t="s">
        <v>469</v>
      </c>
      <c r="E1156" s="7" t="s">
        <v>155</v>
      </c>
      <c r="F1156" s="8" t="s">
        <v>436</v>
      </c>
      <c r="G1156" s="40" t="s">
        <v>517</v>
      </c>
      <c r="H1156" s="19"/>
      <c r="I1156" s="19"/>
      <c r="J1156" s="20"/>
      <c r="K1156" s="20"/>
      <c r="L1156" s="20"/>
      <c r="M1156" s="20"/>
      <c r="N1156" s="71" t="e">
        <f>#REF!*$J$3</f>
        <v>#REF!</v>
      </c>
      <c r="O1156" s="24" t="e">
        <f t="shared" si="89"/>
        <v>#REF!</v>
      </c>
      <c r="P1156" s="107" t="e">
        <f t="shared" si="88"/>
        <v>#REF!</v>
      </c>
      <c r="Q1156" s="13" t="s">
        <v>323</v>
      </c>
    </row>
    <row r="1157" spans="1:17" s="9" customFormat="1" ht="30" x14ac:dyDescent="0.25">
      <c r="A1157" s="5">
        <v>200</v>
      </c>
      <c r="B1157" s="6">
        <v>654321</v>
      </c>
      <c r="C1157" s="30" t="s">
        <v>106</v>
      </c>
      <c r="D1157" s="11" t="s">
        <v>483</v>
      </c>
      <c r="E1157" s="7" t="s">
        <v>155</v>
      </c>
      <c r="F1157" s="8" t="s">
        <v>377</v>
      </c>
      <c r="G1157" s="40" t="s">
        <v>517</v>
      </c>
      <c r="H1157" s="19"/>
      <c r="I1157" s="19"/>
      <c r="J1157" s="20"/>
      <c r="K1157" s="20"/>
      <c r="L1157" s="20"/>
      <c r="M1157" s="20"/>
      <c r="N1157" s="71" t="e">
        <f>#REF!*$J$3</f>
        <v>#REF!</v>
      </c>
      <c r="O1157" s="24" t="e">
        <f t="shared" si="89"/>
        <v>#REF!</v>
      </c>
      <c r="P1157" s="107" t="e">
        <f t="shared" si="88"/>
        <v>#REF!</v>
      </c>
      <c r="Q1157" s="13" t="s">
        <v>323</v>
      </c>
    </row>
    <row r="1158" spans="1:17" s="9" customFormat="1" ht="30" x14ac:dyDescent="0.25">
      <c r="A1158" s="5">
        <v>201</v>
      </c>
      <c r="B1158" s="6">
        <v>654321</v>
      </c>
      <c r="C1158" s="30" t="s">
        <v>106</v>
      </c>
      <c r="D1158" s="11" t="s">
        <v>461</v>
      </c>
      <c r="E1158" s="7" t="s">
        <v>155</v>
      </c>
      <c r="F1158" s="8" t="s">
        <v>162</v>
      </c>
      <c r="G1158" s="40" t="s">
        <v>517</v>
      </c>
      <c r="H1158" s="19"/>
      <c r="I1158" s="19"/>
      <c r="J1158" s="20"/>
      <c r="K1158" s="20"/>
      <c r="L1158" s="20"/>
      <c r="M1158" s="20"/>
      <c r="N1158" s="71" t="e">
        <f>#REF!*$J$3</f>
        <v>#REF!</v>
      </c>
      <c r="O1158" s="24" t="e">
        <f t="shared" si="89"/>
        <v>#REF!</v>
      </c>
      <c r="P1158" s="107" t="e">
        <f t="shared" si="88"/>
        <v>#REF!</v>
      </c>
      <c r="Q1158" s="13" t="s">
        <v>324</v>
      </c>
    </row>
    <row r="1159" spans="1:17" s="9" customFormat="1" ht="30" x14ac:dyDescent="0.25">
      <c r="A1159" s="5">
        <v>202</v>
      </c>
      <c r="B1159" s="6">
        <v>654321</v>
      </c>
      <c r="C1159" s="30" t="s">
        <v>106</v>
      </c>
      <c r="D1159" s="11" t="s">
        <v>461</v>
      </c>
      <c r="E1159" s="7" t="s">
        <v>155</v>
      </c>
      <c r="F1159" s="8" t="s">
        <v>163</v>
      </c>
      <c r="G1159" s="40" t="s">
        <v>517</v>
      </c>
      <c r="H1159" s="19"/>
      <c r="I1159" s="19"/>
      <c r="J1159" s="20"/>
      <c r="K1159" s="20"/>
      <c r="L1159" s="20"/>
      <c r="M1159" s="20"/>
      <c r="N1159" s="71" t="e">
        <f>#REF!*$J$3</f>
        <v>#REF!</v>
      </c>
      <c r="O1159" s="24" t="e">
        <f t="shared" si="89"/>
        <v>#REF!</v>
      </c>
      <c r="P1159" s="107" t="e">
        <f t="shared" si="88"/>
        <v>#REF!</v>
      </c>
      <c r="Q1159" s="13" t="s">
        <v>324</v>
      </c>
    </row>
    <row r="1160" spans="1:17" s="9" customFormat="1" ht="30" x14ac:dyDescent="0.25">
      <c r="A1160" s="5">
        <v>203</v>
      </c>
      <c r="B1160" s="6">
        <v>654321</v>
      </c>
      <c r="C1160" s="30" t="s">
        <v>106</v>
      </c>
      <c r="D1160" s="11" t="s">
        <v>461</v>
      </c>
      <c r="E1160" s="7" t="s">
        <v>126</v>
      </c>
      <c r="F1160" s="8" t="s">
        <v>484</v>
      </c>
      <c r="G1160" s="40" t="s">
        <v>517</v>
      </c>
      <c r="H1160" s="19"/>
      <c r="I1160" s="19"/>
      <c r="J1160" s="20"/>
      <c r="K1160" s="20"/>
      <c r="L1160" s="20"/>
      <c r="M1160" s="20"/>
      <c r="N1160" s="71" t="e">
        <f>#REF!*J960</f>
        <v>#REF!</v>
      </c>
      <c r="O1160" s="24" t="e">
        <f>IF(N1160&gt;=1,N1160*1,1)</f>
        <v>#REF!</v>
      </c>
      <c r="P1160" s="107" t="e">
        <f t="shared" si="88"/>
        <v>#REF!</v>
      </c>
      <c r="Q1160" s="13" t="s">
        <v>314</v>
      </c>
    </row>
    <row r="1161" spans="1:17" s="9" customFormat="1" ht="30" x14ac:dyDescent="0.25">
      <c r="A1161" s="5">
        <v>204</v>
      </c>
      <c r="B1161" s="6">
        <v>654321</v>
      </c>
      <c r="C1161" s="30" t="s">
        <v>106</v>
      </c>
      <c r="D1161" s="11" t="s">
        <v>461</v>
      </c>
      <c r="E1161" s="7" t="s">
        <v>126</v>
      </c>
      <c r="F1161" s="8" t="s">
        <v>173</v>
      </c>
      <c r="G1161" s="40" t="s">
        <v>517</v>
      </c>
      <c r="H1161" s="19"/>
      <c r="I1161" s="19"/>
      <c r="J1161" s="20"/>
      <c r="K1161" s="20"/>
      <c r="L1161" s="20"/>
      <c r="M1161" s="20"/>
      <c r="N1161" s="71" t="e">
        <f>#REF!*$J$3</f>
        <v>#REF!</v>
      </c>
      <c r="O1161" s="24" t="e">
        <f>N1161</f>
        <v>#REF!</v>
      </c>
      <c r="P1161" s="107" t="e">
        <f t="shared" si="88"/>
        <v>#REF!</v>
      </c>
      <c r="Q1161" s="13" t="s">
        <v>315</v>
      </c>
    </row>
    <row r="1162" spans="1:17" s="9" customFormat="1" ht="30" x14ac:dyDescent="0.25">
      <c r="A1162" s="5">
        <v>205</v>
      </c>
      <c r="B1162" s="6">
        <v>654321</v>
      </c>
      <c r="C1162" s="30" t="s">
        <v>106</v>
      </c>
      <c r="D1162" s="11" t="s">
        <v>473</v>
      </c>
      <c r="E1162" s="7" t="s">
        <v>126</v>
      </c>
      <c r="F1162" s="8" t="s">
        <v>175</v>
      </c>
      <c r="G1162" s="40" t="s">
        <v>517</v>
      </c>
      <c r="H1162" s="19"/>
      <c r="I1162" s="19"/>
      <c r="J1162" s="20"/>
      <c r="K1162" s="20"/>
      <c r="L1162" s="20"/>
      <c r="M1162" s="20"/>
      <c r="N1162" s="71" t="e">
        <f>#REF!*$J$3</f>
        <v>#REF!</v>
      </c>
      <c r="O1162" s="24" t="e">
        <f>N1162</f>
        <v>#REF!</v>
      </c>
      <c r="P1162" s="107" t="e">
        <f t="shared" si="88"/>
        <v>#REF!</v>
      </c>
      <c r="Q1162" s="13" t="s">
        <v>313</v>
      </c>
    </row>
    <row r="1163" spans="1:17" s="9" customFormat="1" ht="30" x14ac:dyDescent="0.25">
      <c r="A1163" s="5">
        <v>206</v>
      </c>
      <c r="B1163" s="6">
        <v>654321</v>
      </c>
      <c r="C1163" s="30" t="s">
        <v>106</v>
      </c>
      <c r="D1163" s="11" t="s">
        <v>461</v>
      </c>
      <c r="E1163" s="7" t="s">
        <v>126</v>
      </c>
      <c r="F1163" s="8" t="s">
        <v>176</v>
      </c>
      <c r="G1163" s="40" t="s">
        <v>517</v>
      </c>
      <c r="H1163" s="19"/>
      <c r="I1163" s="19"/>
      <c r="J1163" s="20"/>
      <c r="K1163" s="20"/>
      <c r="L1163" s="20"/>
      <c r="M1163" s="20"/>
      <c r="N1163" s="71" t="e">
        <f>#REF!*$J$3</f>
        <v>#REF!</v>
      </c>
      <c r="O1163" s="24" t="e">
        <f>N1163</f>
        <v>#REF!</v>
      </c>
      <c r="P1163" s="107" t="e">
        <f t="shared" si="88"/>
        <v>#REF!</v>
      </c>
      <c r="Q1163" s="13" t="s">
        <v>313</v>
      </c>
    </row>
    <row r="1164" spans="1:17" s="9" customFormat="1" ht="30" x14ac:dyDescent="0.25">
      <c r="A1164" s="5">
        <v>207</v>
      </c>
      <c r="B1164" s="6">
        <v>654321</v>
      </c>
      <c r="C1164" s="30" t="s">
        <v>106</v>
      </c>
      <c r="D1164" s="11" t="s">
        <v>461</v>
      </c>
      <c r="E1164" s="7" t="s">
        <v>126</v>
      </c>
      <c r="F1164" s="8" t="s">
        <v>486</v>
      </c>
      <c r="G1164" s="40" t="s">
        <v>517</v>
      </c>
      <c r="H1164" s="19"/>
      <c r="I1164" s="19"/>
      <c r="J1164" s="20"/>
      <c r="K1164" s="20"/>
      <c r="L1164" s="20"/>
      <c r="M1164" s="20"/>
      <c r="N1164" s="71" t="e">
        <f>#REF!*$J$3</f>
        <v>#REF!</v>
      </c>
      <c r="O1164" s="24" t="e">
        <f>IF(N1164&gt;=1,N1164*1,1)</f>
        <v>#REF!</v>
      </c>
      <c r="P1164" s="107" t="e">
        <f t="shared" si="88"/>
        <v>#REF!</v>
      </c>
      <c r="Q1164" s="13" t="s">
        <v>314</v>
      </c>
    </row>
    <row r="1165" spans="1:17" s="9" customFormat="1" ht="30" x14ac:dyDescent="0.25">
      <c r="A1165" s="5">
        <v>208</v>
      </c>
      <c r="B1165" s="6">
        <v>654321</v>
      </c>
      <c r="C1165" s="30" t="s">
        <v>106</v>
      </c>
      <c r="D1165" s="11" t="s">
        <v>461</v>
      </c>
      <c r="E1165" s="7" t="s">
        <v>126</v>
      </c>
      <c r="F1165" s="8" t="s">
        <v>169</v>
      </c>
      <c r="G1165" s="40" t="s">
        <v>517</v>
      </c>
      <c r="H1165" s="19"/>
      <c r="I1165" s="19"/>
      <c r="J1165" s="20"/>
      <c r="K1165" s="20"/>
      <c r="L1165" s="20"/>
      <c r="M1165" s="20"/>
      <c r="N1165" s="71" t="e">
        <f>#REF!*$J$3</f>
        <v>#REF!</v>
      </c>
      <c r="O1165" s="24" t="e">
        <f t="shared" ref="O1165:O1173" si="90">N1165</f>
        <v>#REF!</v>
      </c>
      <c r="P1165" s="107" t="e">
        <f t="shared" si="88"/>
        <v>#REF!</v>
      </c>
      <c r="Q1165" s="13" t="s">
        <v>316</v>
      </c>
    </row>
    <row r="1166" spans="1:17" s="9" customFormat="1" ht="30" x14ac:dyDescent="0.25">
      <c r="A1166" s="5">
        <v>209</v>
      </c>
      <c r="B1166" s="6">
        <v>654321</v>
      </c>
      <c r="C1166" s="30" t="s">
        <v>106</v>
      </c>
      <c r="D1166" s="11" t="s">
        <v>461</v>
      </c>
      <c r="E1166" s="7" t="s">
        <v>126</v>
      </c>
      <c r="F1166" s="8" t="s">
        <v>174</v>
      </c>
      <c r="G1166" s="40" t="s">
        <v>517</v>
      </c>
      <c r="H1166" s="19"/>
      <c r="I1166" s="19"/>
      <c r="J1166" s="20"/>
      <c r="K1166" s="20"/>
      <c r="L1166" s="20"/>
      <c r="M1166" s="20"/>
      <c r="N1166" s="71" t="e">
        <f>#REF!*$J$3</f>
        <v>#REF!</v>
      </c>
      <c r="O1166" s="24" t="e">
        <f t="shared" si="90"/>
        <v>#REF!</v>
      </c>
      <c r="P1166" s="107" t="e">
        <f t="shared" si="88"/>
        <v>#REF!</v>
      </c>
      <c r="Q1166" s="13" t="s">
        <v>316</v>
      </c>
    </row>
    <row r="1167" spans="1:17" s="9" customFormat="1" ht="30" x14ac:dyDescent="0.25">
      <c r="A1167" s="5">
        <v>210</v>
      </c>
      <c r="B1167" s="6">
        <v>654321</v>
      </c>
      <c r="C1167" s="30" t="s">
        <v>106</v>
      </c>
      <c r="D1167" s="11" t="s">
        <v>461</v>
      </c>
      <c r="E1167" s="7" t="s">
        <v>126</v>
      </c>
      <c r="F1167" s="8" t="s">
        <v>502</v>
      </c>
      <c r="G1167" s="40" t="s">
        <v>517</v>
      </c>
      <c r="H1167" s="19"/>
      <c r="I1167" s="19"/>
      <c r="J1167" s="20"/>
      <c r="K1167" s="20"/>
      <c r="L1167" s="20"/>
      <c r="M1167" s="20"/>
      <c r="N1167" s="71" t="e">
        <f>#REF!*$J$3</f>
        <v>#REF!</v>
      </c>
      <c r="O1167" s="24" t="e">
        <f t="shared" si="90"/>
        <v>#REF!</v>
      </c>
      <c r="P1167" s="107" t="e">
        <f t="shared" si="88"/>
        <v>#REF!</v>
      </c>
      <c r="Q1167" s="13" t="s">
        <v>315</v>
      </c>
    </row>
    <row r="1168" spans="1:17" s="9" customFormat="1" ht="30" x14ac:dyDescent="0.25">
      <c r="A1168" s="5">
        <v>211</v>
      </c>
      <c r="B1168" s="6">
        <v>654321</v>
      </c>
      <c r="C1168" s="30" t="s">
        <v>106</v>
      </c>
      <c r="D1168" s="11" t="s">
        <v>461</v>
      </c>
      <c r="E1168" s="7" t="s">
        <v>126</v>
      </c>
      <c r="F1168" s="8" t="s">
        <v>177</v>
      </c>
      <c r="G1168" s="40" t="s">
        <v>517</v>
      </c>
      <c r="H1168" s="19"/>
      <c r="I1168" s="19"/>
      <c r="J1168" s="20"/>
      <c r="K1168" s="20"/>
      <c r="L1168" s="20"/>
      <c r="M1168" s="20"/>
      <c r="N1168" s="71" t="e">
        <f>#REF!*$J$3</f>
        <v>#REF!</v>
      </c>
      <c r="O1168" s="24" t="e">
        <f t="shared" si="90"/>
        <v>#REF!</v>
      </c>
      <c r="P1168" s="107" t="e">
        <f t="shared" si="88"/>
        <v>#REF!</v>
      </c>
      <c r="Q1168" s="13" t="s">
        <v>316</v>
      </c>
    </row>
    <row r="1169" spans="1:17" s="9" customFormat="1" ht="30" x14ac:dyDescent="0.25">
      <c r="A1169" s="5">
        <v>212</v>
      </c>
      <c r="B1169" s="6">
        <v>654321</v>
      </c>
      <c r="C1169" s="30" t="s">
        <v>106</v>
      </c>
      <c r="D1169" s="11" t="s">
        <v>461</v>
      </c>
      <c r="E1169" s="7" t="s">
        <v>126</v>
      </c>
      <c r="F1169" s="8" t="s">
        <v>170</v>
      </c>
      <c r="G1169" s="40" t="s">
        <v>517</v>
      </c>
      <c r="H1169" s="19"/>
      <c r="I1169" s="19"/>
      <c r="J1169" s="20"/>
      <c r="K1169" s="20"/>
      <c r="L1169" s="20"/>
      <c r="M1169" s="20"/>
      <c r="N1169" s="71" t="e">
        <f>#REF!*$J$3</f>
        <v>#REF!</v>
      </c>
      <c r="O1169" s="24" t="e">
        <f t="shared" si="90"/>
        <v>#REF!</v>
      </c>
      <c r="P1169" s="107" t="e">
        <f t="shared" si="88"/>
        <v>#REF!</v>
      </c>
      <c r="Q1169" s="13" t="s">
        <v>315</v>
      </c>
    </row>
    <row r="1170" spans="1:17" s="9" customFormat="1" ht="30" x14ac:dyDescent="0.25">
      <c r="A1170" s="5">
        <v>213</v>
      </c>
      <c r="B1170" s="6">
        <v>654321</v>
      </c>
      <c r="C1170" s="30" t="s">
        <v>106</v>
      </c>
      <c r="D1170" s="11" t="s">
        <v>157</v>
      </c>
      <c r="E1170" s="7" t="s">
        <v>126</v>
      </c>
      <c r="F1170" s="8" t="s">
        <v>504</v>
      </c>
      <c r="G1170" s="40" t="s">
        <v>517</v>
      </c>
      <c r="H1170" s="19"/>
      <c r="I1170" s="19"/>
      <c r="J1170" s="20"/>
      <c r="K1170" s="20"/>
      <c r="L1170" s="20"/>
      <c r="M1170" s="20"/>
      <c r="N1170" s="71" t="e">
        <f>#REF!*$J$3</f>
        <v>#REF!</v>
      </c>
      <c r="O1170" s="24" t="e">
        <f t="shared" si="90"/>
        <v>#REF!</v>
      </c>
      <c r="P1170" s="107" t="e">
        <f t="shared" si="88"/>
        <v>#REF!</v>
      </c>
      <c r="Q1170" s="13" t="s">
        <v>315</v>
      </c>
    </row>
    <row r="1171" spans="1:17" s="9" customFormat="1" ht="30" x14ac:dyDescent="0.25">
      <c r="A1171" s="5">
        <v>214</v>
      </c>
      <c r="B1171" s="6">
        <v>654321</v>
      </c>
      <c r="C1171" s="30" t="s">
        <v>106</v>
      </c>
      <c r="D1171" s="11" t="s">
        <v>461</v>
      </c>
      <c r="E1171" s="7" t="s">
        <v>126</v>
      </c>
      <c r="F1171" s="8" t="s">
        <v>172</v>
      </c>
      <c r="G1171" s="40" t="s">
        <v>517</v>
      </c>
      <c r="H1171" s="19"/>
      <c r="I1171" s="19"/>
      <c r="J1171" s="20"/>
      <c r="K1171" s="20"/>
      <c r="L1171" s="20"/>
      <c r="M1171" s="20"/>
      <c r="N1171" s="71" t="e">
        <f>#REF!*$J$3</f>
        <v>#REF!</v>
      </c>
      <c r="O1171" s="24" t="e">
        <f t="shared" si="90"/>
        <v>#REF!</v>
      </c>
      <c r="P1171" s="107" t="e">
        <f t="shared" si="88"/>
        <v>#REF!</v>
      </c>
      <c r="Q1171" s="13" t="s">
        <v>313</v>
      </c>
    </row>
    <row r="1172" spans="1:17" s="9" customFormat="1" ht="30" x14ac:dyDescent="0.25">
      <c r="A1172" s="5">
        <v>215</v>
      </c>
      <c r="B1172" s="6">
        <v>654321</v>
      </c>
      <c r="C1172" s="30" t="s">
        <v>106</v>
      </c>
      <c r="D1172" s="11" t="s">
        <v>461</v>
      </c>
      <c r="E1172" s="7" t="s">
        <v>126</v>
      </c>
      <c r="F1172" s="8" t="s">
        <v>178</v>
      </c>
      <c r="G1172" s="40" t="s">
        <v>517</v>
      </c>
      <c r="H1172" s="19"/>
      <c r="I1172" s="19"/>
      <c r="J1172" s="20"/>
      <c r="K1172" s="20"/>
      <c r="L1172" s="20"/>
      <c r="M1172" s="20"/>
      <c r="N1172" s="71" t="e">
        <f>#REF!*$J$3</f>
        <v>#REF!</v>
      </c>
      <c r="O1172" s="24" t="e">
        <f t="shared" si="90"/>
        <v>#REF!</v>
      </c>
      <c r="P1172" s="107" t="e">
        <f t="shared" si="88"/>
        <v>#REF!</v>
      </c>
      <c r="Q1172" s="13" t="s">
        <v>315</v>
      </c>
    </row>
    <row r="1173" spans="1:17" s="9" customFormat="1" ht="30" x14ac:dyDescent="0.25">
      <c r="A1173" s="5">
        <v>216</v>
      </c>
      <c r="B1173" s="6">
        <v>654321</v>
      </c>
      <c r="C1173" s="30" t="s">
        <v>106</v>
      </c>
      <c r="D1173" s="11" t="s">
        <v>461</v>
      </c>
      <c r="E1173" s="7" t="s">
        <v>126</v>
      </c>
      <c r="F1173" s="8" t="s">
        <v>171</v>
      </c>
      <c r="G1173" s="40" t="s">
        <v>517</v>
      </c>
      <c r="H1173" s="19"/>
      <c r="I1173" s="19"/>
      <c r="J1173" s="20"/>
      <c r="K1173" s="20"/>
      <c r="L1173" s="20"/>
      <c r="M1173" s="20"/>
      <c r="N1173" s="71" t="e">
        <f>#REF!*$J$3</f>
        <v>#REF!</v>
      </c>
      <c r="O1173" s="24" t="e">
        <f t="shared" si="90"/>
        <v>#REF!</v>
      </c>
      <c r="P1173" s="107" t="e">
        <f t="shared" si="88"/>
        <v>#REF!</v>
      </c>
      <c r="Q1173" s="13" t="s">
        <v>315</v>
      </c>
    </row>
    <row r="1174" spans="1:17" s="9" customFormat="1" ht="30" x14ac:dyDescent="0.25">
      <c r="A1174" s="5">
        <v>217</v>
      </c>
      <c r="B1174" s="6">
        <v>654321</v>
      </c>
      <c r="C1174" s="30" t="s">
        <v>106</v>
      </c>
      <c r="D1174" s="11" t="s">
        <v>461</v>
      </c>
      <c r="E1174" s="7" t="s">
        <v>107</v>
      </c>
      <c r="F1174" s="8" t="s">
        <v>180</v>
      </c>
      <c r="G1174" s="40" t="s">
        <v>517</v>
      </c>
      <c r="H1174" s="19"/>
      <c r="I1174" s="19"/>
      <c r="J1174" s="20"/>
      <c r="K1174" s="20"/>
      <c r="L1174" s="20"/>
      <c r="M1174" s="20"/>
      <c r="N1174" s="71">
        <v>2</v>
      </c>
      <c r="O1174" s="24" t="e">
        <f>N1174*(SUM(#REF!))</f>
        <v>#REF!</v>
      </c>
      <c r="P1174" s="107" t="e">
        <f t="shared" si="88"/>
        <v>#REF!</v>
      </c>
      <c r="Q1174" s="13"/>
    </row>
    <row r="1175" spans="1:17" s="9" customFormat="1" ht="30" x14ac:dyDescent="0.25">
      <c r="A1175" s="5">
        <v>218</v>
      </c>
      <c r="B1175" s="6">
        <v>654321</v>
      </c>
      <c r="C1175" s="30" t="s">
        <v>106</v>
      </c>
      <c r="D1175" s="11" t="s">
        <v>464</v>
      </c>
      <c r="E1175" s="7" t="s">
        <v>107</v>
      </c>
      <c r="F1175" s="8" t="s">
        <v>420</v>
      </c>
      <c r="G1175" s="40" t="s">
        <v>517</v>
      </c>
      <c r="H1175" s="19"/>
      <c r="I1175" s="19"/>
      <c r="J1175" s="20"/>
      <c r="K1175" s="20"/>
      <c r="L1175" s="20"/>
      <c r="M1175" s="20"/>
      <c r="N1175" s="71">
        <v>2</v>
      </c>
      <c r="O1175" s="24" t="e">
        <f>N1175*(SUM(#REF!))</f>
        <v>#REF!</v>
      </c>
      <c r="P1175" s="107" t="e">
        <f t="shared" si="88"/>
        <v>#REF!</v>
      </c>
      <c r="Q1175" s="13"/>
    </row>
    <row r="1176" spans="1:17" s="9" customFormat="1" ht="30" x14ac:dyDescent="0.25">
      <c r="A1176" s="5">
        <v>219</v>
      </c>
      <c r="B1176" s="6">
        <v>654321</v>
      </c>
      <c r="C1176" s="30" t="s">
        <v>106</v>
      </c>
      <c r="D1176" s="11" t="s">
        <v>461</v>
      </c>
      <c r="E1176" s="7" t="s">
        <v>126</v>
      </c>
      <c r="F1176" s="8" t="s">
        <v>182</v>
      </c>
      <c r="G1176" s="40" t="s">
        <v>517</v>
      </c>
      <c r="H1176" s="19"/>
      <c r="I1176" s="19"/>
      <c r="J1176" s="20"/>
      <c r="K1176" s="20"/>
      <c r="L1176" s="20"/>
      <c r="M1176" s="20"/>
      <c r="N1176" s="71" t="e">
        <f>P1189/8</f>
        <v>#REF!</v>
      </c>
      <c r="O1176" s="24" t="e">
        <f>N1176</f>
        <v>#REF!</v>
      </c>
      <c r="P1176" s="107" t="e">
        <f t="shared" si="88"/>
        <v>#REF!</v>
      </c>
      <c r="Q1176" s="13" t="s">
        <v>318</v>
      </c>
    </row>
    <row r="1177" spans="1:17" s="9" customFormat="1" ht="30" x14ac:dyDescent="0.25">
      <c r="A1177" s="5">
        <v>220</v>
      </c>
      <c r="B1177" s="6">
        <v>654321</v>
      </c>
      <c r="C1177" s="30" t="s">
        <v>106</v>
      </c>
      <c r="D1177" s="11" t="s">
        <v>461</v>
      </c>
      <c r="E1177" s="7" t="s">
        <v>107</v>
      </c>
      <c r="F1177" s="8" t="s">
        <v>179</v>
      </c>
      <c r="G1177" s="40" t="s">
        <v>517</v>
      </c>
      <c r="H1177" s="19"/>
      <c r="I1177" s="19"/>
      <c r="J1177" s="20"/>
      <c r="K1177" s="20"/>
      <c r="L1177" s="20"/>
      <c r="M1177" s="20"/>
      <c r="N1177" s="71">
        <v>3</v>
      </c>
      <c r="O1177" s="24" t="e">
        <f>N1177*(SUM(#REF!))</f>
        <v>#REF!</v>
      </c>
      <c r="P1177" s="107" t="e">
        <f t="shared" si="88"/>
        <v>#REF!</v>
      </c>
      <c r="Q1177" s="13" t="s">
        <v>303</v>
      </c>
    </row>
    <row r="1178" spans="1:17" s="9" customFormat="1" ht="30" x14ac:dyDescent="0.25">
      <c r="A1178" s="5">
        <v>221</v>
      </c>
      <c r="B1178" s="6">
        <v>654321</v>
      </c>
      <c r="C1178" s="30" t="s">
        <v>106</v>
      </c>
      <c r="D1178" s="11" t="s">
        <v>461</v>
      </c>
      <c r="E1178" s="7" t="s">
        <v>121</v>
      </c>
      <c r="F1178" s="8" t="s">
        <v>184</v>
      </c>
      <c r="G1178" s="40" t="s">
        <v>517</v>
      </c>
      <c r="H1178" s="19"/>
      <c r="I1178" s="19"/>
      <c r="J1178" s="20"/>
      <c r="K1178" s="20"/>
      <c r="L1178" s="20"/>
      <c r="M1178" s="20"/>
      <c r="N1178" s="71">
        <v>1</v>
      </c>
      <c r="O1178" s="24" t="e">
        <f>(SUM(#REF!))*FORMULACION!N1178</f>
        <v>#REF!</v>
      </c>
      <c r="P1178" s="107" t="e">
        <f t="shared" si="88"/>
        <v>#REF!</v>
      </c>
      <c r="Q1178" s="13" t="s">
        <v>310</v>
      </c>
    </row>
    <row r="1179" spans="1:17" s="9" customFormat="1" ht="30" x14ac:dyDescent="0.25">
      <c r="A1179" s="5">
        <v>222</v>
      </c>
      <c r="B1179" s="6">
        <v>654321</v>
      </c>
      <c r="C1179" s="30" t="s">
        <v>106</v>
      </c>
      <c r="D1179" s="11" t="s">
        <v>473</v>
      </c>
      <c r="E1179" s="7" t="s">
        <v>121</v>
      </c>
      <c r="F1179" s="8" t="s">
        <v>185</v>
      </c>
      <c r="G1179" s="40" t="s">
        <v>517</v>
      </c>
      <c r="H1179" s="19"/>
      <c r="I1179" s="19"/>
      <c r="J1179" s="20"/>
      <c r="K1179" s="20"/>
      <c r="L1179" s="20"/>
      <c r="M1179" s="20"/>
      <c r="N1179" s="71" t="e">
        <f>#REF!*(SUM($K$3:$M$3))</f>
        <v>#REF!</v>
      </c>
      <c r="O1179" s="24" t="e">
        <f t="shared" ref="O1179:O1190" si="91">N1179</f>
        <v>#REF!</v>
      </c>
      <c r="P1179" s="107" t="e">
        <f t="shared" si="88"/>
        <v>#REF!</v>
      </c>
      <c r="Q1179" s="13" t="s">
        <v>311</v>
      </c>
    </row>
    <row r="1180" spans="1:17" s="9" customFormat="1" ht="30" x14ac:dyDescent="0.25">
      <c r="A1180" s="5">
        <v>223</v>
      </c>
      <c r="B1180" s="6">
        <v>654321</v>
      </c>
      <c r="C1180" s="30" t="s">
        <v>106</v>
      </c>
      <c r="D1180" s="11" t="s">
        <v>461</v>
      </c>
      <c r="E1180" s="7" t="s">
        <v>121</v>
      </c>
      <c r="F1180" s="8" t="s">
        <v>474</v>
      </c>
      <c r="G1180" s="40" t="s">
        <v>517</v>
      </c>
      <c r="H1180" s="19"/>
      <c r="I1180" s="19"/>
      <c r="J1180" s="20"/>
      <c r="K1180" s="20"/>
      <c r="L1180" s="20"/>
      <c r="M1180" s="20"/>
      <c r="N1180" s="71" t="e">
        <f>#REF!*(SUM($K$3:$M$3))</f>
        <v>#REF!</v>
      </c>
      <c r="O1180" s="24" t="e">
        <f t="shared" si="91"/>
        <v>#REF!</v>
      </c>
      <c r="P1180" s="107" t="e">
        <f t="shared" si="88"/>
        <v>#REF!</v>
      </c>
      <c r="Q1180" s="13" t="s">
        <v>311</v>
      </c>
    </row>
    <row r="1181" spans="1:17" s="9" customFormat="1" ht="30" x14ac:dyDescent="0.25">
      <c r="A1181" s="5">
        <v>224</v>
      </c>
      <c r="B1181" s="6">
        <v>654321</v>
      </c>
      <c r="C1181" s="30" t="s">
        <v>106</v>
      </c>
      <c r="D1181" s="11" t="s">
        <v>461</v>
      </c>
      <c r="E1181" s="7" t="s">
        <v>121</v>
      </c>
      <c r="F1181" s="8" t="s">
        <v>475</v>
      </c>
      <c r="G1181" s="40" t="s">
        <v>517</v>
      </c>
      <c r="H1181" s="19"/>
      <c r="I1181" s="19"/>
      <c r="J1181" s="20"/>
      <c r="K1181" s="20"/>
      <c r="L1181" s="20"/>
      <c r="M1181" s="20"/>
      <c r="N1181" s="71" t="e">
        <f>#REF!*(SUM($K$3:$M$3))</f>
        <v>#REF!</v>
      </c>
      <c r="O1181" s="24" t="e">
        <f t="shared" si="91"/>
        <v>#REF!</v>
      </c>
      <c r="P1181" s="107" t="e">
        <f t="shared" si="88"/>
        <v>#REF!</v>
      </c>
      <c r="Q1181" s="13" t="s">
        <v>311</v>
      </c>
    </row>
    <row r="1182" spans="1:17" s="9" customFormat="1" ht="30" x14ac:dyDescent="0.25">
      <c r="A1182" s="5">
        <v>225</v>
      </c>
      <c r="B1182" s="6">
        <v>654321</v>
      </c>
      <c r="C1182" s="30" t="s">
        <v>106</v>
      </c>
      <c r="D1182" s="11" t="s">
        <v>461</v>
      </c>
      <c r="E1182" s="7" t="s">
        <v>121</v>
      </c>
      <c r="F1182" s="8" t="s">
        <v>183</v>
      </c>
      <c r="G1182" s="40" t="s">
        <v>517</v>
      </c>
      <c r="H1182" s="19"/>
      <c r="I1182" s="19"/>
      <c r="J1182" s="20"/>
      <c r="K1182" s="20"/>
      <c r="L1182" s="20"/>
      <c r="M1182" s="20"/>
      <c r="N1182" s="71" t="e">
        <f>#REF!*(SUM($K$3:$M$3))</f>
        <v>#REF!</v>
      </c>
      <c r="O1182" s="24" t="e">
        <f t="shared" si="91"/>
        <v>#REF!</v>
      </c>
      <c r="P1182" s="107" t="e">
        <f t="shared" si="88"/>
        <v>#REF!</v>
      </c>
      <c r="Q1182" s="13" t="s">
        <v>311</v>
      </c>
    </row>
    <row r="1183" spans="1:17" s="9" customFormat="1" ht="30" x14ac:dyDescent="0.25">
      <c r="A1183" s="5">
        <v>226</v>
      </c>
      <c r="B1183" s="6">
        <v>654321</v>
      </c>
      <c r="C1183" s="30" t="s">
        <v>106</v>
      </c>
      <c r="D1183" s="11" t="s">
        <v>461</v>
      </c>
      <c r="E1183" s="7" t="s">
        <v>121</v>
      </c>
      <c r="F1183" s="8" t="s">
        <v>478</v>
      </c>
      <c r="G1183" s="40" t="s">
        <v>517</v>
      </c>
      <c r="H1183" s="19"/>
      <c r="I1183" s="19"/>
      <c r="J1183" s="20"/>
      <c r="K1183" s="20"/>
      <c r="L1183" s="20"/>
      <c r="M1183" s="20"/>
      <c r="N1183" s="71" t="e">
        <f>#REF!*(SUM($K$3:$M$3))</f>
        <v>#REF!</v>
      </c>
      <c r="O1183" s="24" t="e">
        <f t="shared" si="91"/>
        <v>#REF!</v>
      </c>
      <c r="P1183" s="107" t="e">
        <f t="shared" si="88"/>
        <v>#REF!</v>
      </c>
      <c r="Q1183" s="13" t="s">
        <v>311</v>
      </c>
    </row>
    <row r="1184" spans="1:17" s="9" customFormat="1" ht="30" x14ac:dyDescent="0.25">
      <c r="A1184" s="5">
        <v>227</v>
      </c>
      <c r="B1184" s="6">
        <v>654321</v>
      </c>
      <c r="C1184" s="30" t="s">
        <v>106</v>
      </c>
      <c r="D1184" s="11" t="s">
        <v>461</v>
      </c>
      <c r="E1184" s="7" t="s">
        <v>121</v>
      </c>
      <c r="F1184" s="8" t="s">
        <v>479</v>
      </c>
      <c r="G1184" s="40" t="s">
        <v>517</v>
      </c>
      <c r="H1184" s="19"/>
      <c r="I1184" s="19"/>
      <c r="J1184" s="20"/>
      <c r="K1184" s="20"/>
      <c r="L1184" s="20"/>
      <c r="M1184" s="20"/>
      <c r="N1184" s="71" t="e">
        <f>#REF!*(SUM($K$3:$M$3))</f>
        <v>#REF!</v>
      </c>
      <c r="O1184" s="24" t="e">
        <f t="shared" si="91"/>
        <v>#REF!</v>
      </c>
      <c r="P1184" s="107" t="e">
        <f t="shared" si="88"/>
        <v>#REF!</v>
      </c>
      <c r="Q1184" s="13" t="s">
        <v>311</v>
      </c>
    </row>
    <row r="1185" spans="1:17" s="9" customFormat="1" ht="30" x14ac:dyDescent="0.25">
      <c r="A1185" s="5">
        <v>228</v>
      </c>
      <c r="B1185" s="6">
        <v>654321</v>
      </c>
      <c r="C1185" s="30" t="s">
        <v>106</v>
      </c>
      <c r="D1185" s="11" t="s">
        <v>461</v>
      </c>
      <c r="E1185" s="7" t="s">
        <v>121</v>
      </c>
      <c r="F1185" s="8" t="s">
        <v>480</v>
      </c>
      <c r="G1185" s="40" t="s">
        <v>517</v>
      </c>
      <c r="H1185" s="19"/>
      <c r="I1185" s="19"/>
      <c r="J1185" s="20"/>
      <c r="K1185" s="20"/>
      <c r="L1185" s="20"/>
      <c r="M1185" s="20"/>
      <c r="N1185" s="71" t="e">
        <f>#REF!*(SUM($K$3:$M$3))</f>
        <v>#REF!</v>
      </c>
      <c r="O1185" s="24" t="e">
        <f t="shared" si="91"/>
        <v>#REF!</v>
      </c>
      <c r="P1185" s="107" t="e">
        <f t="shared" si="88"/>
        <v>#REF!</v>
      </c>
      <c r="Q1185" s="13" t="s">
        <v>311</v>
      </c>
    </row>
    <row r="1186" spans="1:17" s="9" customFormat="1" ht="30" x14ac:dyDescent="0.25">
      <c r="A1186" s="5">
        <v>229</v>
      </c>
      <c r="B1186" s="6">
        <v>654321</v>
      </c>
      <c r="C1186" s="30" t="s">
        <v>106</v>
      </c>
      <c r="D1186" s="11" t="s">
        <v>461</v>
      </c>
      <c r="E1186" s="7" t="s">
        <v>155</v>
      </c>
      <c r="F1186" s="8" t="s">
        <v>186</v>
      </c>
      <c r="G1186" s="40" t="s">
        <v>517</v>
      </c>
      <c r="H1186" s="19"/>
      <c r="I1186" s="19"/>
      <c r="J1186" s="20"/>
      <c r="K1186" s="20"/>
      <c r="L1186" s="20"/>
      <c r="M1186" s="20"/>
      <c r="N1186" s="71" t="e">
        <f>#REF!*(SUM($K$3:$M$3))</f>
        <v>#REF!</v>
      </c>
      <c r="O1186" s="24" t="e">
        <f t="shared" si="91"/>
        <v>#REF!</v>
      </c>
      <c r="P1186" s="107" t="e">
        <f t="shared" si="88"/>
        <v>#REF!</v>
      </c>
      <c r="Q1186" s="13" t="s">
        <v>325</v>
      </c>
    </row>
    <row r="1187" spans="1:17" s="9" customFormat="1" ht="30" x14ac:dyDescent="0.25">
      <c r="A1187" s="5">
        <v>230</v>
      </c>
      <c r="B1187" s="6">
        <v>654321</v>
      </c>
      <c r="C1187" s="30" t="s">
        <v>106</v>
      </c>
      <c r="D1187" s="11" t="s">
        <v>461</v>
      </c>
      <c r="E1187" s="7" t="s">
        <v>155</v>
      </c>
      <c r="F1187" s="8" t="s">
        <v>181</v>
      </c>
      <c r="G1187" s="40" t="s">
        <v>517</v>
      </c>
      <c r="H1187" s="19"/>
      <c r="I1187" s="19"/>
      <c r="J1187" s="20"/>
      <c r="K1187" s="20"/>
      <c r="L1187" s="20"/>
      <c r="M1187" s="20"/>
      <c r="N1187" s="71" t="e">
        <f>#REF!*(SUM($K$3:$M$3))</f>
        <v>#REF!</v>
      </c>
      <c r="O1187" s="24" t="e">
        <f t="shared" si="91"/>
        <v>#REF!</v>
      </c>
      <c r="P1187" s="107" t="e">
        <f t="shared" si="88"/>
        <v>#REF!</v>
      </c>
      <c r="Q1187" s="13" t="s">
        <v>325</v>
      </c>
    </row>
    <row r="1188" spans="1:17" s="9" customFormat="1" ht="30" x14ac:dyDescent="0.25">
      <c r="A1188" s="5">
        <v>231</v>
      </c>
      <c r="B1188" s="6">
        <v>654321</v>
      </c>
      <c r="C1188" s="30" t="s">
        <v>106</v>
      </c>
      <c r="D1188" s="11" t="s">
        <v>461</v>
      </c>
      <c r="E1188" s="7" t="s">
        <v>155</v>
      </c>
      <c r="F1188" s="8" t="s">
        <v>437</v>
      </c>
      <c r="G1188" s="40" t="s">
        <v>517</v>
      </c>
      <c r="H1188" s="19"/>
      <c r="I1188" s="19"/>
      <c r="J1188" s="20"/>
      <c r="K1188" s="20"/>
      <c r="L1188" s="20"/>
      <c r="M1188" s="20"/>
      <c r="N1188" s="71" t="e">
        <f>#REF!*(SUM($K$3:$M$3))</f>
        <v>#REF!</v>
      </c>
      <c r="O1188" s="24" t="e">
        <f t="shared" si="91"/>
        <v>#REF!</v>
      </c>
      <c r="P1188" s="107" t="e">
        <f t="shared" si="88"/>
        <v>#REF!</v>
      </c>
      <c r="Q1188" s="13" t="s">
        <v>326</v>
      </c>
    </row>
    <row r="1189" spans="1:17" s="9" customFormat="1" ht="30" x14ac:dyDescent="0.25">
      <c r="A1189" s="5">
        <v>232</v>
      </c>
      <c r="B1189" s="6">
        <v>654321</v>
      </c>
      <c r="C1189" s="30" t="s">
        <v>106</v>
      </c>
      <c r="D1189" s="11" t="s">
        <v>461</v>
      </c>
      <c r="E1189" s="7" t="s">
        <v>126</v>
      </c>
      <c r="F1189" s="8" t="s">
        <v>503</v>
      </c>
      <c r="G1189" s="40" t="s">
        <v>517</v>
      </c>
      <c r="H1189" s="19"/>
      <c r="I1189" s="19"/>
      <c r="J1189" s="20"/>
      <c r="K1189" s="20"/>
      <c r="L1189" s="20"/>
      <c r="M1189" s="20"/>
      <c r="N1189" s="71" t="e">
        <f>#REF!*(SUM(K960:M960))</f>
        <v>#REF!</v>
      </c>
      <c r="O1189" s="24" t="e">
        <f t="shared" si="91"/>
        <v>#REF!</v>
      </c>
      <c r="P1189" s="107" t="e">
        <f t="shared" si="88"/>
        <v>#REF!</v>
      </c>
      <c r="Q1189" s="13" t="s">
        <v>319</v>
      </c>
    </row>
    <row r="1190" spans="1:17" s="9" customFormat="1" ht="30" x14ac:dyDescent="0.25">
      <c r="A1190" s="5">
        <v>233</v>
      </c>
      <c r="B1190" s="6">
        <v>654321</v>
      </c>
      <c r="C1190" s="30" t="s">
        <v>106</v>
      </c>
      <c r="D1190" s="11" t="s">
        <v>461</v>
      </c>
      <c r="E1190" s="7" t="s">
        <v>126</v>
      </c>
      <c r="F1190" s="8" t="s">
        <v>187</v>
      </c>
      <c r="G1190" s="40" t="s">
        <v>517</v>
      </c>
      <c r="H1190" s="19"/>
      <c r="I1190" s="19"/>
      <c r="J1190" s="20"/>
      <c r="K1190" s="20"/>
      <c r="L1190" s="20"/>
      <c r="M1190" s="20"/>
      <c r="N1190" s="71" t="e">
        <f>#REF!*(SUM($K$3:$M$3))</f>
        <v>#REF!</v>
      </c>
      <c r="O1190" s="24" t="e">
        <f t="shared" si="91"/>
        <v>#REF!</v>
      </c>
      <c r="P1190" s="107" t="e">
        <f t="shared" si="88"/>
        <v>#REF!</v>
      </c>
      <c r="Q1190" s="13" t="s">
        <v>317</v>
      </c>
    </row>
    <row r="1191" spans="1:17" ht="30" x14ac:dyDescent="0.25">
      <c r="A1191" s="5">
        <v>234</v>
      </c>
      <c r="B1191" s="6">
        <v>654321</v>
      </c>
      <c r="C1191" s="30" t="s">
        <v>106</v>
      </c>
      <c r="D1191" s="11" t="s">
        <v>461</v>
      </c>
      <c r="E1191" s="7" t="s">
        <v>489</v>
      </c>
      <c r="F1191" s="32" t="s">
        <v>505</v>
      </c>
      <c r="G1191" s="40" t="s">
        <v>517</v>
      </c>
      <c r="H1191" s="19"/>
      <c r="I1191" s="19"/>
      <c r="J1191" s="20"/>
      <c r="K1191" s="20"/>
      <c r="L1191" s="20"/>
      <c r="M1191" s="20"/>
      <c r="N1191" s="71"/>
      <c r="O1191" s="24"/>
      <c r="P1191" s="108"/>
      <c r="Q1191" s="13"/>
    </row>
    <row r="1192" spans="1:17" ht="30" x14ac:dyDescent="0.25">
      <c r="A1192" s="5">
        <v>235</v>
      </c>
      <c r="B1192" s="6">
        <v>654321</v>
      </c>
      <c r="C1192" s="30" t="s">
        <v>106</v>
      </c>
      <c r="D1192" s="11" t="s">
        <v>461</v>
      </c>
      <c r="E1192" s="7" t="s">
        <v>489</v>
      </c>
      <c r="F1192" s="32" t="s">
        <v>438</v>
      </c>
      <c r="G1192" s="40" t="s">
        <v>517</v>
      </c>
      <c r="H1192" s="19"/>
      <c r="I1192" s="19"/>
      <c r="J1192" s="20"/>
      <c r="K1192" s="20"/>
      <c r="L1192" s="20"/>
      <c r="M1192" s="20"/>
      <c r="N1192" s="71"/>
      <c r="O1192" s="24"/>
      <c r="P1192" s="108"/>
      <c r="Q1192" s="13"/>
    </row>
    <row r="1193" spans="1:17" ht="30" x14ac:dyDescent="0.25">
      <c r="A1193" s="5">
        <v>236</v>
      </c>
      <c r="B1193" s="6">
        <v>654321</v>
      </c>
      <c r="C1193" s="30" t="s">
        <v>106</v>
      </c>
      <c r="D1193" s="11" t="s">
        <v>461</v>
      </c>
      <c r="E1193" s="7" t="s">
        <v>489</v>
      </c>
      <c r="F1193" s="32" t="s">
        <v>439</v>
      </c>
      <c r="G1193" s="40" t="s">
        <v>517</v>
      </c>
      <c r="H1193" s="19"/>
      <c r="I1193" s="19"/>
      <c r="J1193" s="20"/>
      <c r="K1193" s="20"/>
      <c r="L1193" s="20"/>
      <c r="M1193" s="20"/>
      <c r="N1193" s="71"/>
      <c r="O1193" s="24"/>
      <c r="P1193" s="108"/>
      <c r="Q1193" s="13"/>
    </row>
    <row r="1194" spans="1:17" ht="30" x14ac:dyDescent="0.25">
      <c r="A1194" s="5">
        <v>237</v>
      </c>
      <c r="B1194" s="6">
        <v>654321</v>
      </c>
      <c r="C1194" s="30" t="s">
        <v>106</v>
      </c>
      <c r="D1194" s="11" t="s">
        <v>461</v>
      </c>
      <c r="E1194" s="7" t="s">
        <v>489</v>
      </c>
      <c r="F1194" s="32" t="s">
        <v>441</v>
      </c>
      <c r="G1194" s="40" t="s">
        <v>517</v>
      </c>
      <c r="H1194" s="19"/>
      <c r="I1194" s="19"/>
      <c r="J1194" s="20"/>
      <c r="K1194" s="20"/>
      <c r="L1194" s="20"/>
      <c r="M1194" s="20"/>
      <c r="N1194" s="71"/>
      <c r="O1194" s="24"/>
      <c r="P1194" s="108"/>
      <c r="Q1194" s="13"/>
    </row>
    <row r="1195" spans="1:17" ht="30" x14ac:dyDescent="0.25">
      <c r="A1195" s="5">
        <v>238</v>
      </c>
      <c r="B1195" s="6">
        <v>654321</v>
      </c>
      <c r="C1195" s="30" t="s">
        <v>106</v>
      </c>
      <c r="D1195" s="11" t="s">
        <v>461</v>
      </c>
      <c r="E1195" s="7" t="s">
        <v>489</v>
      </c>
      <c r="F1195" s="32" t="s">
        <v>490</v>
      </c>
      <c r="G1195" s="40" t="s">
        <v>517</v>
      </c>
      <c r="H1195" s="19"/>
      <c r="I1195" s="19"/>
      <c r="J1195" s="20"/>
      <c r="K1195" s="20"/>
      <c r="L1195" s="20"/>
      <c r="M1195" s="20"/>
      <c r="N1195" s="71"/>
      <c r="O1195" s="24"/>
      <c r="P1195" s="108"/>
      <c r="Q1195" s="13"/>
    </row>
    <row r="1196" spans="1:17" ht="30" x14ac:dyDescent="0.25">
      <c r="A1196" s="5">
        <v>239</v>
      </c>
      <c r="B1196" s="6">
        <v>654321</v>
      </c>
      <c r="C1196" s="30" t="s">
        <v>106</v>
      </c>
      <c r="D1196" s="11" t="s">
        <v>461</v>
      </c>
      <c r="E1196" s="7" t="s">
        <v>489</v>
      </c>
      <c r="F1196" s="32" t="s">
        <v>442</v>
      </c>
      <c r="G1196" s="40" t="s">
        <v>517</v>
      </c>
      <c r="H1196" s="19"/>
      <c r="I1196" s="19"/>
      <c r="J1196" s="20"/>
      <c r="K1196" s="20"/>
      <c r="L1196" s="20"/>
      <c r="M1196" s="20"/>
      <c r="N1196" s="71"/>
      <c r="O1196" s="24"/>
      <c r="P1196" s="108"/>
      <c r="Q1196" s="13"/>
    </row>
    <row r="1197" spans="1:17" ht="30" x14ac:dyDescent="0.25">
      <c r="A1197" s="5">
        <v>240</v>
      </c>
      <c r="B1197" s="6">
        <v>654321</v>
      </c>
      <c r="C1197" s="30" t="s">
        <v>106</v>
      </c>
      <c r="D1197" s="11" t="s">
        <v>461</v>
      </c>
      <c r="E1197" s="7" t="s">
        <v>489</v>
      </c>
      <c r="F1197" s="32" t="s">
        <v>443</v>
      </c>
      <c r="G1197" s="40" t="s">
        <v>517</v>
      </c>
      <c r="H1197" s="19"/>
      <c r="I1197" s="19"/>
      <c r="J1197" s="20"/>
      <c r="K1197" s="20"/>
      <c r="L1197" s="20"/>
      <c r="M1197" s="20"/>
      <c r="N1197" s="71"/>
      <c r="O1197" s="24"/>
      <c r="P1197" s="108"/>
      <c r="Q1197" s="13"/>
    </row>
    <row r="1198" spans="1:17" ht="30" x14ac:dyDescent="0.25">
      <c r="A1198" s="5">
        <v>241</v>
      </c>
      <c r="B1198" s="6">
        <v>654321</v>
      </c>
      <c r="C1198" s="30" t="s">
        <v>106</v>
      </c>
      <c r="D1198" s="11" t="s">
        <v>461</v>
      </c>
      <c r="E1198" s="7" t="s">
        <v>489</v>
      </c>
      <c r="F1198" s="32" t="s">
        <v>444</v>
      </c>
      <c r="G1198" s="40" t="s">
        <v>517</v>
      </c>
      <c r="H1198" s="19"/>
      <c r="I1198" s="19"/>
      <c r="J1198" s="20"/>
      <c r="K1198" s="20"/>
      <c r="L1198" s="20"/>
      <c r="M1198" s="20"/>
      <c r="N1198" s="71"/>
      <c r="O1198" s="24"/>
      <c r="P1198" s="108"/>
      <c r="Q1198" s="13"/>
    </row>
    <row r="1199" spans="1:17" x14ac:dyDescent="0.25">
      <c r="N1199" s="72" t="e">
        <f>IF(P3&lt;&gt;101,(N4*2),0)</f>
        <v>#REF!</v>
      </c>
    </row>
    <row r="1201" spans="14:14" x14ac:dyDescent="0.25">
      <c r="N1201" s="72" t="e">
        <f>IF(P3&lt;=100,1,IF(AND(P3&gt;=101,P3&lt;=200),2,IF(AND(P3&gt;=201,P3&lt;=300),3,0)))</f>
        <v>#REF!</v>
      </c>
    </row>
    <row r="1202" spans="14:14" x14ac:dyDescent="0.25">
      <c r="N1202" s="72" t="e">
        <f>P3/20</f>
        <v>#REF!</v>
      </c>
    </row>
  </sheetData>
  <sheetProtection selectLockedCells="1" selectUnlockedCells="1"/>
  <sortState xmlns:xlrd2="http://schemas.microsoft.com/office/spreadsheetml/2017/richdata2" ref="A166:R320">
    <sortCondition ref="C166:C320"/>
    <sortCondition ref="D166:D320"/>
    <sortCondition ref="E166:E320"/>
    <sortCondition ref="F166:F320"/>
  </sortState>
  <mergeCells count="10">
    <mergeCell ref="Q1:Q3"/>
    <mergeCell ref="O2:O3"/>
    <mergeCell ref="N2:N3"/>
    <mergeCell ref="G1:G3"/>
    <mergeCell ref="A1:A3"/>
    <mergeCell ref="B1:B3"/>
    <mergeCell ref="C1:C3"/>
    <mergeCell ref="D1:D3"/>
    <mergeCell ref="E1:E3"/>
    <mergeCell ref="F1:F3"/>
  </mergeCells>
  <conditionalFormatting sqref="F222">
    <cfRule type="iconSet" priority="79">
      <iconSet iconSet="3Symbols">
        <cfvo type="percent" val="0"/>
        <cfvo type="percent" val="33"/>
        <cfvo type="percent" val="67"/>
      </iconSet>
    </cfRule>
  </conditionalFormatting>
  <conditionalFormatting sqref="F230">
    <cfRule type="iconSet" priority="76">
      <iconSet iconSet="3Symbols">
        <cfvo type="percent" val="0"/>
        <cfvo type="percent" val="33"/>
        <cfvo type="percent" val="67"/>
      </iconSet>
    </cfRule>
  </conditionalFormatting>
  <conditionalFormatting sqref="F232">
    <cfRule type="iconSet" priority="74">
      <iconSet iconSet="3Symbols">
        <cfvo type="percent" val="0"/>
        <cfvo type="percent" val="33"/>
        <cfvo type="percent" val="67"/>
      </iconSet>
    </cfRule>
  </conditionalFormatting>
  <conditionalFormatting sqref="F223">
    <cfRule type="iconSet" priority="66">
      <iconSet iconSet="3Symbols">
        <cfvo type="percent" val="0"/>
        <cfvo type="percent" val="33"/>
        <cfvo type="percent" val="67"/>
      </iconSet>
    </cfRule>
  </conditionalFormatting>
  <conditionalFormatting sqref="F154">
    <cfRule type="iconSet" priority="64">
      <iconSet iconSet="3Symbols">
        <cfvo type="percent" val="0"/>
        <cfvo type="percent" val="33"/>
        <cfvo type="percent" val="67"/>
      </iconSet>
    </cfRule>
  </conditionalFormatting>
  <conditionalFormatting sqref="F91">
    <cfRule type="iconSet" priority="55">
      <iconSet iconSet="3Symbols">
        <cfvo type="percent" val="0"/>
        <cfvo type="percent" val="33"/>
        <cfvo type="percent" val="67"/>
      </iconSet>
    </cfRule>
  </conditionalFormatting>
  <conditionalFormatting sqref="F221">
    <cfRule type="iconSet" priority="203">
      <iconSet iconSet="3Symbols">
        <cfvo type="percent" val="0"/>
        <cfvo type="percent" val="33"/>
        <cfvo type="percent" val="67"/>
      </iconSet>
    </cfRule>
  </conditionalFormatting>
  <conditionalFormatting sqref="F196">
    <cfRule type="iconSet" priority="229">
      <iconSet iconSet="3Symbols">
        <cfvo type="percent" val="0"/>
        <cfvo type="percent" val="33"/>
        <cfvo type="percent" val="67"/>
      </iconSet>
    </cfRule>
  </conditionalFormatting>
  <conditionalFormatting sqref="F234">
    <cfRule type="iconSet" priority="239">
      <iconSet iconSet="3Symbols">
        <cfvo type="percent" val="0"/>
        <cfvo type="percent" val="33"/>
        <cfvo type="percent" val="67"/>
      </iconSet>
    </cfRule>
  </conditionalFormatting>
  <conditionalFormatting sqref="F235">
    <cfRule type="iconSet" priority="266">
      <iconSet iconSet="3Symbols">
        <cfvo type="percent" val="0"/>
        <cfvo type="percent" val="33"/>
        <cfvo type="percent" val="67"/>
      </iconSet>
    </cfRule>
  </conditionalFormatting>
  <conditionalFormatting sqref="F155">
    <cfRule type="iconSet" priority="267">
      <iconSet iconSet="3Symbols">
        <cfvo type="percent" val="0"/>
        <cfvo type="percent" val="33"/>
        <cfvo type="percent" val="67"/>
      </iconSet>
    </cfRule>
  </conditionalFormatting>
  <conditionalFormatting sqref="F233 F231 F135:F153 F224:F229 F197:F220 F156:F185 F187:F195">
    <cfRule type="iconSet" priority="276">
      <iconSet iconSet="3Symbols">
        <cfvo type="percent" val="0"/>
        <cfvo type="percent" val="33"/>
        <cfvo type="percent" val="67"/>
      </iconSet>
    </cfRule>
  </conditionalFormatting>
  <conditionalFormatting sqref="F464">
    <cfRule type="iconSet" priority="47">
      <iconSet iconSet="3Symbols">
        <cfvo type="percent" val="0"/>
        <cfvo type="percent" val="33"/>
        <cfvo type="percent" val="67"/>
      </iconSet>
    </cfRule>
  </conditionalFormatting>
  <conditionalFormatting sqref="F472">
    <cfRule type="iconSet" priority="46">
      <iconSet iconSet="3Symbols">
        <cfvo type="percent" val="0"/>
        <cfvo type="percent" val="33"/>
        <cfvo type="percent" val="67"/>
      </iconSet>
    </cfRule>
  </conditionalFormatting>
  <conditionalFormatting sqref="F474">
    <cfRule type="iconSet" priority="45">
      <iconSet iconSet="3Symbols">
        <cfvo type="percent" val="0"/>
        <cfvo type="percent" val="33"/>
        <cfvo type="percent" val="67"/>
      </iconSet>
    </cfRule>
  </conditionalFormatting>
  <conditionalFormatting sqref="F465">
    <cfRule type="iconSet" priority="44">
      <iconSet iconSet="3Symbols">
        <cfvo type="percent" val="0"/>
        <cfvo type="percent" val="33"/>
        <cfvo type="percent" val="67"/>
      </iconSet>
    </cfRule>
  </conditionalFormatting>
  <conditionalFormatting sqref="F396">
    <cfRule type="iconSet" priority="43">
      <iconSet iconSet="3Symbols">
        <cfvo type="percent" val="0"/>
        <cfvo type="percent" val="33"/>
        <cfvo type="percent" val="67"/>
      </iconSet>
    </cfRule>
  </conditionalFormatting>
  <conditionalFormatting sqref="F331">
    <cfRule type="iconSet" priority="42">
      <iconSet iconSet="3Symbols">
        <cfvo type="percent" val="0"/>
        <cfvo type="percent" val="33"/>
        <cfvo type="percent" val="67"/>
      </iconSet>
    </cfRule>
  </conditionalFormatting>
  <conditionalFormatting sqref="F463">
    <cfRule type="iconSet" priority="48">
      <iconSet iconSet="3Symbols">
        <cfvo type="percent" val="0"/>
        <cfvo type="percent" val="33"/>
        <cfvo type="percent" val="67"/>
      </iconSet>
    </cfRule>
  </conditionalFormatting>
  <conditionalFormatting sqref="F438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F476">
    <cfRule type="iconSet" priority="50">
      <iconSet iconSet="3Symbols">
        <cfvo type="percent" val="0"/>
        <cfvo type="percent" val="33"/>
        <cfvo type="percent" val="67"/>
      </iconSet>
    </cfRule>
  </conditionalFormatting>
  <conditionalFormatting sqref="F477">
    <cfRule type="iconSet" priority="51">
      <iconSet iconSet="3Symbols">
        <cfvo type="percent" val="0"/>
        <cfvo type="percent" val="33"/>
        <cfvo type="percent" val="67"/>
      </iconSet>
    </cfRule>
  </conditionalFormatting>
  <conditionalFormatting sqref="F397">
    <cfRule type="iconSet" priority="52">
      <iconSet iconSet="3Symbols">
        <cfvo type="percent" val="0"/>
        <cfvo type="percent" val="33"/>
        <cfvo type="percent" val="67"/>
      </iconSet>
    </cfRule>
  </conditionalFormatting>
  <conditionalFormatting sqref="F332:F376 F255:F279 F248:F253 F281:F284 F286:F323 F325:F330">
    <cfRule type="iconSet" priority="53">
      <iconSet iconSet="3Symbols">
        <cfvo type="percent" val="0"/>
        <cfvo type="percent" val="33"/>
        <cfvo type="percent" val="67"/>
      </iconSet>
    </cfRule>
  </conditionalFormatting>
  <conditionalFormatting sqref="F475 F473 F377:F395 F466:F471 F439:F462 F398:F427 F429:F437">
    <cfRule type="iconSet" priority="54">
      <iconSet iconSet="3Symbols">
        <cfvo type="percent" val="0"/>
        <cfvo type="percent" val="33"/>
        <cfvo type="percent" val="67"/>
      </iconSet>
    </cfRule>
  </conditionalFormatting>
  <conditionalFormatting sqref="F702">
    <cfRule type="iconSet" priority="34">
      <iconSet iconSet="3Symbols">
        <cfvo type="percent" val="0"/>
        <cfvo type="percent" val="33"/>
        <cfvo type="percent" val="67"/>
      </iconSet>
    </cfRule>
  </conditionalFormatting>
  <conditionalFormatting sqref="F710">
    <cfRule type="iconSet" priority="33">
      <iconSet iconSet="3Symbols">
        <cfvo type="percent" val="0"/>
        <cfvo type="percent" val="33"/>
        <cfvo type="percent" val="67"/>
      </iconSet>
    </cfRule>
  </conditionalFormatting>
  <conditionalFormatting sqref="F712">
    <cfRule type="iconSet" priority="32">
      <iconSet iconSet="3Symbols">
        <cfvo type="percent" val="0"/>
        <cfvo type="percent" val="33"/>
        <cfvo type="percent" val="67"/>
      </iconSet>
    </cfRule>
  </conditionalFormatting>
  <conditionalFormatting sqref="F703">
    <cfRule type="iconSet" priority="31">
      <iconSet iconSet="3Symbols">
        <cfvo type="percent" val="0"/>
        <cfvo type="percent" val="33"/>
        <cfvo type="percent" val="67"/>
      </iconSet>
    </cfRule>
  </conditionalFormatting>
  <conditionalFormatting sqref="F634">
    <cfRule type="iconSet" priority="30">
      <iconSet iconSet="3Symbols">
        <cfvo type="percent" val="0"/>
        <cfvo type="percent" val="33"/>
        <cfvo type="percent" val="67"/>
      </iconSet>
    </cfRule>
  </conditionalFormatting>
  <conditionalFormatting sqref="F569">
    <cfRule type="iconSet" priority="29">
      <iconSet iconSet="3Symbols">
        <cfvo type="percent" val="0"/>
        <cfvo type="percent" val="33"/>
        <cfvo type="percent" val="67"/>
      </iconSet>
    </cfRule>
  </conditionalFormatting>
  <conditionalFormatting sqref="F701">
    <cfRule type="iconSet" priority="35">
      <iconSet iconSet="3Symbols">
        <cfvo type="percent" val="0"/>
        <cfvo type="percent" val="33"/>
        <cfvo type="percent" val="67"/>
      </iconSet>
    </cfRule>
  </conditionalFormatting>
  <conditionalFormatting sqref="F676">
    <cfRule type="iconSet" priority="36">
      <iconSet iconSet="3Symbols">
        <cfvo type="percent" val="0"/>
        <cfvo type="percent" val="33"/>
        <cfvo type="percent" val="67"/>
      </iconSet>
    </cfRule>
  </conditionalFormatting>
  <conditionalFormatting sqref="F714">
    <cfRule type="iconSet" priority="37">
      <iconSet iconSet="3Symbols">
        <cfvo type="percent" val="0"/>
        <cfvo type="percent" val="33"/>
        <cfvo type="percent" val="67"/>
      </iconSet>
    </cfRule>
  </conditionalFormatting>
  <conditionalFormatting sqref="F7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F635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F570:F614 F493:F517 F486:F491 F519:F522 F524:F561 F563:F568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F713 F711 F615:F633 F704:F709 F677:F700 F636:F665 F667:F675">
    <cfRule type="iconSet" priority="41">
      <iconSet iconSet="3Symbols">
        <cfvo type="percent" val="0"/>
        <cfvo type="percent" val="33"/>
        <cfvo type="percent" val="67"/>
      </iconSet>
    </cfRule>
  </conditionalFormatting>
  <conditionalFormatting sqref="F940">
    <cfRule type="iconSet" priority="21">
      <iconSet iconSet="3Symbols">
        <cfvo type="percent" val="0"/>
        <cfvo type="percent" val="33"/>
        <cfvo type="percent" val="67"/>
      </iconSet>
    </cfRule>
  </conditionalFormatting>
  <conditionalFormatting sqref="F948">
    <cfRule type="iconSet" priority="20">
      <iconSet iconSet="3Symbols">
        <cfvo type="percent" val="0"/>
        <cfvo type="percent" val="33"/>
        <cfvo type="percent" val="67"/>
      </iconSet>
    </cfRule>
  </conditionalFormatting>
  <conditionalFormatting sqref="F950">
    <cfRule type="iconSet" priority="19">
      <iconSet iconSet="3Symbols">
        <cfvo type="percent" val="0"/>
        <cfvo type="percent" val="33"/>
        <cfvo type="percent" val="67"/>
      </iconSet>
    </cfRule>
  </conditionalFormatting>
  <conditionalFormatting sqref="F941">
    <cfRule type="iconSet" priority="18">
      <iconSet iconSet="3Symbols">
        <cfvo type="percent" val="0"/>
        <cfvo type="percent" val="33"/>
        <cfvo type="percent" val="67"/>
      </iconSet>
    </cfRule>
  </conditionalFormatting>
  <conditionalFormatting sqref="F872">
    <cfRule type="iconSet" priority="17">
      <iconSet iconSet="3Symbols">
        <cfvo type="percent" val="0"/>
        <cfvo type="percent" val="33"/>
        <cfvo type="percent" val="67"/>
      </iconSet>
    </cfRule>
  </conditionalFormatting>
  <conditionalFormatting sqref="F807">
    <cfRule type="iconSet" priority="16">
      <iconSet iconSet="3Symbols">
        <cfvo type="percent" val="0"/>
        <cfvo type="percent" val="33"/>
        <cfvo type="percent" val="67"/>
      </iconSet>
    </cfRule>
  </conditionalFormatting>
  <conditionalFormatting sqref="F939">
    <cfRule type="iconSet" priority="22">
      <iconSet iconSet="3Symbols">
        <cfvo type="percent" val="0"/>
        <cfvo type="percent" val="33"/>
        <cfvo type="percent" val="67"/>
      </iconSet>
    </cfRule>
  </conditionalFormatting>
  <conditionalFormatting sqref="F9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F952">
    <cfRule type="iconSet" priority="24">
      <iconSet iconSet="3Symbols">
        <cfvo type="percent" val="0"/>
        <cfvo type="percent" val="33"/>
        <cfvo type="percent" val="67"/>
      </iconSet>
    </cfRule>
  </conditionalFormatting>
  <conditionalFormatting sqref="F953">
    <cfRule type="iconSet" priority="25">
      <iconSet iconSet="3Symbols">
        <cfvo type="percent" val="0"/>
        <cfvo type="percent" val="33"/>
        <cfvo type="percent" val="67"/>
      </iconSet>
    </cfRule>
  </conditionalFormatting>
  <conditionalFormatting sqref="F873">
    <cfRule type="iconSet" priority="26">
      <iconSet iconSet="3Symbols">
        <cfvo type="percent" val="0"/>
        <cfvo type="percent" val="33"/>
        <cfvo type="percent" val="67"/>
      </iconSet>
    </cfRule>
  </conditionalFormatting>
  <conditionalFormatting sqref="F808:F852 F731:F755 F724:F729 F757:F760 F762:F799 F801:F806">
    <cfRule type="iconSet" priority="27">
      <iconSet iconSet="3Symbols">
        <cfvo type="percent" val="0"/>
        <cfvo type="percent" val="33"/>
        <cfvo type="percent" val="67"/>
      </iconSet>
    </cfRule>
  </conditionalFormatting>
  <conditionalFormatting sqref="F951 F949 F853:F871 F942:F947 F915:F938 F874:F903 F905:F913">
    <cfRule type="iconSet" priority="28">
      <iconSet iconSet="3Symbols">
        <cfvo type="percent" val="0"/>
        <cfvo type="percent" val="33"/>
        <cfvo type="percent" val="67"/>
      </iconSet>
    </cfRule>
  </conditionalFormatting>
  <conditionalFormatting sqref="F1178"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F1186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F1188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F1179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F1110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F1045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F1177">
    <cfRule type="iconSet" priority="9">
      <iconSet iconSet="3Symbols">
        <cfvo type="percent" val="0"/>
        <cfvo type="percent" val="33"/>
        <cfvo type="percent" val="67"/>
      </iconSet>
    </cfRule>
  </conditionalFormatting>
  <conditionalFormatting sqref="F1152">
    <cfRule type="iconSet" priority="10">
      <iconSet iconSet="3Symbols">
        <cfvo type="percent" val="0"/>
        <cfvo type="percent" val="33"/>
        <cfvo type="percent" val="67"/>
      </iconSet>
    </cfRule>
  </conditionalFormatting>
  <conditionalFormatting sqref="F1190">
    <cfRule type="iconSet" priority="11">
      <iconSet iconSet="3Symbols">
        <cfvo type="percent" val="0"/>
        <cfvo type="percent" val="33"/>
        <cfvo type="percent" val="67"/>
      </iconSet>
    </cfRule>
  </conditionalFormatting>
  <conditionalFormatting sqref="F1191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F1111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F1046:F1090 F969:F993 F962:F967 F995:F998 F1000:F1037 F1039:F1044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F1189 F1187 F1091:F1109 F1180:F1185 F1153:F1176 F1112:F1141 F1143:F1151">
    <cfRule type="iconSet" priority="15">
      <iconSet iconSet="3Symbols">
        <cfvo type="percent" val="0"/>
        <cfvo type="percent" val="33"/>
        <cfvo type="percent" val="67"/>
      </iconSet>
    </cfRule>
  </conditionalFormatting>
  <conditionalFormatting sqref="F4:F9 F11:F21 F23:F24 F26:F35 F81:F90 F120:F134 F92:F118 F37:F79">
    <cfRule type="iconSet" priority="278">
      <iconSet iconSet="3Symbols">
        <cfvo type="percent" val="0"/>
        <cfvo type="percent" val="33"/>
        <cfvo type="percent" val="67"/>
      </iconSet>
    </cfRule>
  </conditionalFormatting>
  <conditionalFormatting sqref="F36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F246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 filterMode="1">
    <tabColor theme="5"/>
    <pageSetUpPr fitToPage="1"/>
  </sheetPr>
  <dimension ref="A1:O1225"/>
  <sheetViews>
    <sheetView tabSelected="1" view="pageBreakPreview" topLeftCell="A8" zoomScale="91" zoomScaleNormal="91" zoomScaleSheetLayoutView="91" workbookViewId="0">
      <selection activeCell="E46" sqref="E46"/>
    </sheetView>
  </sheetViews>
  <sheetFormatPr baseColWidth="10" defaultColWidth="11.42578125" defaultRowHeight="12.75" x14ac:dyDescent="0.2"/>
  <cols>
    <col min="1" max="1" width="6.5703125" style="42" customWidth="1"/>
    <col min="2" max="2" width="14.42578125" style="42" customWidth="1"/>
    <col min="3" max="3" width="24.7109375" style="42" customWidth="1"/>
    <col min="4" max="4" width="27.85546875" style="42" bestFit="1" customWidth="1"/>
    <col min="5" max="5" width="44.28515625" style="42" customWidth="1"/>
    <col min="6" max="6" width="12" style="45" customWidth="1"/>
    <col min="7" max="7" width="18.5703125" style="42" customWidth="1"/>
    <col min="8" max="8" width="13.42578125" style="42" customWidth="1"/>
    <col min="9" max="14" width="11.42578125" style="42" hidden="1" customWidth="1"/>
    <col min="15" max="15" width="8.5703125" style="42" hidden="1" customWidth="1"/>
    <col min="16" max="16384" width="11.42578125" style="42"/>
  </cols>
  <sheetData>
    <row r="1" spans="1:15" ht="72" customHeight="1" thickBot="1" x14ac:dyDescent="0.25">
      <c r="A1" s="60"/>
      <c r="B1" s="61"/>
      <c r="C1" s="61"/>
      <c r="D1" s="61"/>
      <c r="E1" s="61"/>
      <c r="F1" s="62"/>
      <c r="G1" s="61"/>
      <c r="H1" s="63"/>
    </row>
    <row r="2" spans="1:15" x14ac:dyDescent="0.2">
      <c r="A2" s="196" t="s">
        <v>508</v>
      </c>
      <c r="B2" s="197"/>
      <c r="C2" s="197"/>
      <c r="D2" s="197"/>
      <c r="E2" s="197"/>
      <c r="F2" s="197"/>
      <c r="G2" s="197"/>
      <c r="H2" s="198"/>
    </row>
    <row r="3" spans="1:15" x14ac:dyDescent="0.2">
      <c r="A3" s="199" t="s">
        <v>381</v>
      </c>
      <c r="B3" s="200"/>
      <c r="C3" s="200"/>
      <c r="D3" s="200"/>
      <c r="E3" s="200"/>
      <c r="F3" s="200"/>
      <c r="G3" s="200"/>
      <c r="H3" s="201"/>
    </row>
    <row r="4" spans="1:15" ht="6.75" customHeight="1" thickBot="1" x14ac:dyDescent="0.25">
      <c r="A4" s="202"/>
      <c r="B4" s="203"/>
      <c r="C4" s="203"/>
      <c r="D4" s="203"/>
      <c r="E4" s="203"/>
      <c r="F4" s="203"/>
      <c r="G4" s="203"/>
      <c r="H4" s="204"/>
    </row>
    <row r="5" spans="1:15" ht="13.5" thickBot="1" x14ac:dyDescent="0.25">
      <c r="A5" s="205" t="s">
        <v>683</v>
      </c>
      <c r="B5" s="205"/>
      <c r="C5" s="205"/>
      <c r="D5" s="205"/>
      <c r="E5" s="205"/>
      <c r="F5" s="205"/>
      <c r="G5" s="205"/>
      <c r="H5" s="205"/>
    </row>
    <row r="6" spans="1:15" ht="16.5" customHeight="1" x14ac:dyDescent="0.2">
      <c r="A6" s="221" t="s">
        <v>684</v>
      </c>
      <c r="B6" s="222"/>
      <c r="C6" s="222"/>
      <c r="D6" s="222"/>
      <c r="E6" s="222"/>
      <c r="F6" s="222"/>
      <c r="G6" s="222"/>
      <c r="H6" s="223"/>
    </row>
    <row r="7" spans="1:15" ht="15.75" customHeight="1" thickBot="1" x14ac:dyDescent="0.25">
      <c r="A7" s="224"/>
      <c r="B7" s="225"/>
      <c r="C7" s="225"/>
      <c r="D7" s="225"/>
      <c r="E7" s="225"/>
      <c r="F7" s="225"/>
      <c r="G7" s="225"/>
      <c r="H7" s="226"/>
      <c r="I7" s="206" t="s">
        <v>378</v>
      </c>
      <c r="J7" s="206"/>
      <c r="K7" s="206" t="s">
        <v>379</v>
      </c>
      <c r="L7" s="206"/>
      <c r="M7" s="42" t="s">
        <v>380</v>
      </c>
      <c r="O7" s="42" t="s">
        <v>15</v>
      </c>
    </row>
    <row r="8" spans="1:15" ht="13.5" thickBot="1" x14ac:dyDescent="0.25">
      <c r="A8" s="157" t="s">
        <v>519</v>
      </c>
      <c r="B8" s="158"/>
      <c r="C8" s="132">
        <f ca="1">TODAY()</f>
        <v>43479</v>
      </c>
      <c r="D8" s="132"/>
      <c r="E8" s="132"/>
      <c r="F8" s="132"/>
      <c r="G8" s="132"/>
      <c r="H8" s="132"/>
      <c r="I8" s="43"/>
      <c r="J8" s="43"/>
      <c r="K8" s="43"/>
      <c r="L8" s="43"/>
    </row>
    <row r="9" spans="1:15" ht="13.5" thickBot="1" x14ac:dyDescent="0.25">
      <c r="A9" s="162" t="s">
        <v>681</v>
      </c>
      <c r="B9" s="163"/>
      <c r="C9" s="163"/>
      <c r="D9" s="164"/>
      <c r="E9" s="162" t="s">
        <v>518</v>
      </c>
      <c r="F9" s="163"/>
      <c r="G9" s="163"/>
      <c r="H9" s="164"/>
    </row>
    <row r="10" spans="1:15" ht="15" customHeight="1" thickBot="1" x14ac:dyDescent="0.25">
      <c r="A10" s="215" t="s">
        <v>188</v>
      </c>
      <c r="B10" s="216"/>
      <c r="C10" s="217"/>
      <c r="D10" s="110" t="s">
        <v>190</v>
      </c>
      <c r="E10" s="209" t="s">
        <v>191</v>
      </c>
      <c r="F10" s="210"/>
      <c r="G10" s="114" t="s">
        <v>197</v>
      </c>
      <c r="H10" s="115" t="s">
        <v>198</v>
      </c>
      <c r="I10" s="42" t="str">
        <f>IF((D10&gt;1),"CUMPLE","NO CUMPLE")</f>
        <v>CUMPLE</v>
      </c>
      <c r="K10" s="42">
        <f>COUNTIF((I10:I14),"CUMPLE")</f>
        <v>5</v>
      </c>
      <c r="M10" s="42" t="str">
        <f>IF(K10&gt;=5,"COMPLETO","INCOMPLETO")</f>
        <v>COMPLETO</v>
      </c>
      <c r="O10" s="42">
        <f>COUNTIF(M10:M25,"COMPLETO")</f>
        <v>3</v>
      </c>
    </row>
    <row r="11" spans="1:15" ht="25.5" customHeight="1" x14ac:dyDescent="0.2">
      <c r="A11" s="190" t="s">
        <v>382</v>
      </c>
      <c r="B11" s="191"/>
      <c r="C11" s="192"/>
      <c r="D11" s="111" t="s">
        <v>690</v>
      </c>
      <c r="E11" s="211" t="s">
        <v>192</v>
      </c>
      <c r="F11" s="212"/>
      <c r="G11" s="58">
        <v>0</v>
      </c>
      <c r="H11" s="59">
        <v>0</v>
      </c>
      <c r="I11" s="42" t="str">
        <f>IF((D11&gt;1),"CUMPLE","NO CUMPLE")</f>
        <v>CUMPLE</v>
      </c>
    </row>
    <row r="12" spans="1:15" ht="15" customHeight="1" x14ac:dyDescent="0.2">
      <c r="A12" s="218" t="s">
        <v>507</v>
      </c>
      <c r="B12" s="219"/>
      <c r="C12" s="220"/>
      <c r="D12" s="111" t="s">
        <v>682</v>
      </c>
      <c r="E12" s="211" t="s">
        <v>193</v>
      </c>
      <c r="F12" s="212"/>
      <c r="G12" s="58">
        <v>0</v>
      </c>
      <c r="H12" s="59">
        <v>0</v>
      </c>
      <c r="I12" s="42" t="str">
        <f>IF((D12&gt;1),"CUMPLE","NO CUMPLE")</f>
        <v>CUMPLE</v>
      </c>
    </row>
    <row r="13" spans="1:15" ht="15" customHeight="1" x14ac:dyDescent="0.2">
      <c r="A13" s="190" t="s">
        <v>189</v>
      </c>
      <c r="B13" s="191"/>
      <c r="C13" s="192"/>
      <c r="D13" s="111" t="s">
        <v>689</v>
      </c>
      <c r="E13" s="211" t="s">
        <v>194</v>
      </c>
      <c r="F13" s="212"/>
      <c r="G13" s="58">
        <v>20</v>
      </c>
      <c r="H13" s="59">
        <v>1</v>
      </c>
      <c r="I13" s="42" t="str">
        <f>IF((D13&gt;1),"CUMPLE","NO CUMPLE")</f>
        <v>CUMPLE</v>
      </c>
    </row>
    <row r="14" spans="1:15" x14ac:dyDescent="0.2">
      <c r="A14" s="187" t="s">
        <v>680</v>
      </c>
      <c r="B14" s="188"/>
      <c r="C14" s="189"/>
      <c r="D14" s="112">
        <v>81371130516</v>
      </c>
      <c r="E14" s="213" t="s">
        <v>195</v>
      </c>
      <c r="F14" s="214"/>
      <c r="G14" s="58">
        <v>20</v>
      </c>
      <c r="H14" s="59">
        <v>1</v>
      </c>
      <c r="I14" s="42" t="str">
        <f>IF((D14&gt;1),"CUMPLE","NO CUMPLE")</f>
        <v>CUMPLE</v>
      </c>
    </row>
    <row r="15" spans="1:15" s="44" customFormat="1" x14ac:dyDescent="0.2">
      <c r="A15" s="190" t="s">
        <v>199</v>
      </c>
      <c r="B15" s="191"/>
      <c r="C15" s="192"/>
      <c r="D15" s="111" t="s">
        <v>200</v>
      </c>
      <c r="E15" s="211" t="s">
        <v>196</v>
      </c>
      <c r="F15" s="212"/>
      <c r="G15" s="58">
        <v>20</v>
      </c>
      <c r="H15" s="59">
        <v>1</v>
      </c>
      <c r="I15" s="42"/>
    </row>
    <row r="16" spans="1:15" s="44" customFormat="1" ht="13.5" thickBot="1" x14ac:dyDescent="0.25">
      <c r="A16" s="190" t="s">
        <v>275</v>
      </c>
      <c r="B16" s="191"/>
      <c r="C16" s="192"/>
      <c r="D16" s="111">
        <v>120</v>
      </c>
      <c r="E16" s="211" t="s">
        <v>201</v>
      </c>
      <c r="F16" s="212"/>
      <c r="G16" s="58">
        <v>0</v>
      </c>
      <c r="H16" s="59">
        <v>0</v>
      </c>
      <c r="I16" s="42"/>
    </row>
    <row r="17" spans="1:13" s="44" customFormat="1" ht="13.5" thickBot="1" x14ac:dyDescent="0.25">
      <c r="A17" s="193" t="s">
        <v>327</v>
      </c>
      <c r="B17" s="194"/>
      <c r="C17" s="195"/>
      <c r="D17" s="113">
        <v>272.39999999999998</v>
      </c>
      <c r="E17" s="207" t="s">
        <v>202</v>
      </c>
      <c r="F17" s="208"/>
      <c r="G17" s="116">
        <v>60</v>
      </c>
      <c r="H17" s="117">
        <v>3</v>
      </c>
      <c r="I17" s="42"/>
    </row>
    <row r="18" spans="1:13" s="44" customFormat="1" ht="13.5" thickBot="1" x14ac:dyDescent="0.25">
      <c r="A18" s="180" t="s">
        <v>685</v>
      </c>
      <c r="B18" s="180"/>
      <c r="C18" s="180"/>
      <c r="D18" s="180"/>
      <c r="E18" s="180"/>
      <c r="F18" s="180"/>
      <c r="G18" s="180"/>
      <c r="H18" s="180"/>
      <c r="I18" s="42"/>
    </row>
    <row r="19" spans="1:13" s="44" customFormat="1" ht="15" customHeight="1" thickBot="1" x14ac:dyDescent="0.25">
      <c r="A19" s="165" t="s">
        <v>387</v>
      </c>
      <c r="B19" s="166"/>
      <c r="C19" s="166"/>
      <c r="D19" s="167"/>
      <c r="E19" s="181" t="s">
        <v>205</v>
      </c>
      <c r="F19" s="182"/>
      <c r="G19" s="182"/>
      <c r="H19" s="183"/>
      <c r="I19" s="42"/>
    </row>
    <row r="20" spans="1:13" s="44" customFormat="1" ht="15" customHeight="1" x14ac:dyDescent="0.2">
      <c r="A20" s="168" t="s">
        <v>206</v>
      </c>
      <c r="B20" s="169"/>
      <c r="C20" s="169"/>
      <c r="D20" s="170"/>
      <c r="E20" s="184">
        <v>14</v>
      </c>
      <c r="F20" s="185"/>
      <c r="G20" s="185"/>
      <c r="H20" s="186"/>
      <c r="I20" s="42"/>
    </row>
    <row r="21" spans="1:13" s="44" customFormat="1" ht="15" customHeight="1" x14ac:dyDescent="0.2">
      <c r="A21" s="168" t="s">
        <v>207</v>
      </c>
      <c r="B21" s="169"/>
      <c r="C21" s="169"/>
      <c r="D21" s="170"/>
      <c r="E21" s="174">
        <v>181</v>
      </c>
      <c r="F21" s="175"/>
      <c r="G21" s="175"/>
      <c r="H21" s="176"/>
      <c r="I21" s="42"/>
    </row>
    <row r="22" spans="1:13" s="44" customFormat="1" ht="15" customHeight="1" x14ac:dyDescent="0.2">
      <c r="A22" s="168" t="s">
        <v>687</v>
      </c>
      <c r="B22" s="169"/>
      <c r="C22" s="169"/>
      <c r="D22" s="170"/>
      <c r="E22" s="174">
        <v>4</v>
      </c>
      <c r="F22" s="175"/>
      <c r="G22" s="175"/>
      <c r="H22" s="176"/>
      <c r="I22" s="42"/>
    </row>
    <row r="23" spans="1:13" s="44" customFormat="1" ht="15" customHeight="1" x14ac:dyDescent="0.2">
      <c r="A23" s="168" t="s">
        <v>208</v>
      </c>
      <c r="B23" s="169"/>
      <c r="C23" s="169"/>
      <c r="D23" s="170"/>
      <c r="E23" s="174">
        <v>13</v>
      </c>
      <c r="F23" s="175"/>
      <c r="G23" s="175"/>
      <c r="H23" s="176"/>
      <c r="I23" s="42" t="str">
        <f>IF((G17&gt;1),"CUMPLE","NO CUMPLE")</f>
        <v>CUMPLE</v>
      </c>
      <c r="J23" s="42" t="str">
        <f>IF((H17&gt;1),"CUMPLE","NO CUMPLE")</f>
        <v>CUMPLE</v>
      </c>
      <c r="K23" s="44">
        <f>COUNTIF((I23:J23),"CUMPLE")</f>
        <v>2</v>
      </c>
      <c r="M23" s="44" t="str">
        <f>IF(K23&gt;=2,"COMPLETO","INCOMPLETO")</f>
        <v>COMPLETO</v>
      </c>
    </row>
    <row r="24" spans="1:13" s="44" customFormat="1" ht="15" customHeight="1" x14ac:dyDescent="0.2">
      <c r="A24" s="168" t="s">
        <v>209</v>
      </c>
      <c r="B24" s="169"/>
      <c r="C24" s="169"/>
      <c r="D24" s="170"/>
      <c r="E24" s="174">
        <v>182</v>
      </c>
      <c r="F24" s="175"/>
      <c r="G24" s="175"/>
      <c r="H24" s="176"/>
      <c r="I24" s="42"/>
    </row>
    <row r="25" spans="1:13" s="44" customFormat="1" ht="15" customHeight="1" x14ac:dyDescent="0.2">
      <c r="A25" s="168" t="s">
        <v>688</v>
      </c>
      <c r="B25" s="169"/>
      <c r="C25" s="169"/>
      <c r="D25" s="170"/>
      <c r="E25" s="174">
        <v>309.5</v>
      </c>
      <c r="F25" s="175"/>
      <c r="G25" s="175"/>
      <c r="H25" s="176"/>
      <c r="I25" s="42" t="str">
        <f>IF((D15&gt;1),"CUMPLE","NO CUMPLE")</f>
        <v>CUMPLE</v>
      </c>
      <c r="K25" s="44">
        <f>COUNTIF((I25:I27),"CUMPLE")</f>
        <v>3</v>
      </c>
      <c r="M25" s="44" t="str">
        <f>IF(K25&gt;=3,"COMPLETO","INCOMPLETO")</f>
        <v>COMPLETO</v>
      </c>
    </row>
    <row r="26" spans="1:13" s="44" customFormat="1" ht="15" customHeight="1" x14ac:dyDescent="0.2">
      <c r="A26" s="168" t="s">
        <v>210</v>
      </c>
      <c r="B26" s="169"/>
      <c r="C26" s="169"/>
      <c r="D26" s="170"/>
      <c r="E26" s="174">
        <v>231</v>
      </c>
      <c r="F26" s="175"/>
      <c r="G26" s="175"/>
      <c r="H26" s="176"/>
      <c r="I26" s="42" t="str">
        <f>IF((D16&gt;=0),"CUMPLE","NO CUMPLE")</f>
        <v>CUMPLE</v>
      </c>
    </row>
    <row r="27" spans="1:13" s="44" customFormat="1" ht="15" customHeight="1" thickBot="1" x14ac:dyDescent="0.25">
      <c r="A27" s="168" t="s">
        <v>252</v>
      </c>
      <c r="B27" s="169"/>
      <c r="C27" s="169"/>
      <c r="D27" s="170"/>
      <c r="E27" s="174">
        <v>12</v>
      </c>
      <c r="F27" s="175"/>
      <c r="G27" s="175"/>
      <c r="H27" s="176"/>
      <c r="I27" s="42" t="str">
        <f>IF((D17&gt;1),"CUMPLE","NO CUMPLE")</f>
        <v>CUMPLE</v>
      </c>
    </row>
    <row r="28" spans="1:13" s="44" customFormat="1" ht="15" customHeight="1" thickBot="1" x14ac:dyDescent="0.25">
      <c r="A28" s="171" t="s">
        <v>15</v>
      </c>
      <c r="B28" s="172"/>
      <c r="C28" s="172"/>
      <c r="D28" s="173"/>
      <c r="E28" s="177">
        <v>946.5</v>
      </c>
      <c r="F28" s="178"/>
      <c r="G28" s="178"/>
      <c r="H28" s="179"/>
      <c r="I28" s="42"/>
    </row>
    <row r="29" spans="1:13" s="44" customFormat="1" ht="13.5" thickBot="1" x14ac:dyDescent="0.25">
      <c r="A29" s="159" t="s">
        <v>686</v>
      </c>
      <c r="B29" s="160"/>
      <c r="C29" s="160"/>
      <c r="D29" s="160"/>
      <c r="E29" s="160"/>
      <c r="F29" s="160"/>
      <c r="G29" s="160"/>
      <c r="H29" s="161"/>
    </row>
    <row r="30" spans="1:13" ht="22.5" customHeight="1" x14ac:dyDescent="0.2">
      <c r="A30" s="69" t="s">
        <v>526</v>
      </c>
      <c r="B30" s="69" t="s">
        <v>512</v>
      </c>
      <c r="C30" s="69" t="s">
        <v>520</v>
      </c>
      <c r="D30" s="69" t="s">
        <v>543</v>
      </c>
      <c r="E30" s="69" t="s">
        <v>5</v>
      </c>
      <c r="F30" s="154" t="s">
        <v>205</v>
      </c>
      <c r="G30" s="155"/>
      <c r="H30" s="156"/>
    </row>
    <row r="31" spans="1:13" x14ac:dyDescent="0.2">
      <c r="A31" s="46">
        <v>1</v>
      </c>
      <c r="B31" s="64" t="s">
        <v>513</v>
      </c>
      <c r="C31" s="87" t="s">
        <v>16</v>
      </c>
      <c r="D31" s="87" t="s">
        <v>269</v>
      </c>
      <c r="E31" s="88" t="s">
        <v>383</v>
      </c>
      <c r="F31" s="133">
        <v>1</v>
      </c>
      <c r="G31" s="134"/>
      <c r="H31" s="135"/>
    </row>
    <row r="32" spans="1:13" x14ac:dyDescent="0.2">
      <c r="A32" s="46">
        <v>2</v>
      </c>
      <c r="B32" s="64" t="s">
        <v>513</v>
      </c>
      <c r="C32" s="87" t="s">
        <v>16</v>
      </c>
      <c r="D32" s="87" t="s">
        <v>269</v>
      </c>
      <c r="E32" s="88" t="s">
        <v>19</v>
      </c>
      <c r="F32" s="133">
        <v>1</v>
      </c>
      <c r="G32" s="134"/>
      <c r="H32" s="135"/>
    </row>
    <row r="33" spans="1:10" x14ac:dyDescent="0.2">
      <c r="A33" s="46">
        <v>3</v>
      </c>
      <c r="B33" s="64" t="s">
        <v>513</v>
      </c>
      <c r="C33" s="87" t="s">
        <v>16</v>
      </c>
      <c r="D33" s="87" t="s">
        <v>269</v>
      </c>
      <c r="E33" s="88" t="s">
        <v>506</v>
      </c>
      <c r="F33" s="133">
        <v>1</v>
      </c>
      <c r="G33" s="134"/>
      <c r="H33" s="135">
        <v>0</v>
      </c>
    </row>
    <row r="34" spans="1:10" x14ac:dyDescent="0.2">
      <c r="A34" s="46">
        <v>4</v>
      </c>
      <c r="B34" s="64" t="s">
        <v>513</v>
      </c>
      <c r="C34" s="87" t="s">
        <v>16</v>
      </c>
      <c r="D34" s="87" t="s">
        <v>269</v>
      </c>
      <c r="E34" s="88" t="s">
        <v>446</v>
      </c>
      <c r="F34" s="133">
        <v>1</v>
      </c>
      <c r="G34" s="134"/>
      <c r="H34" s="135"/>
    </row>
    <row r="35" spans="1:10" x14ac:dyDescent="0.2">
      <c r="A35" s="46">
        <v>5</v>
      </c>
      <c r="B35" s="64" t="s">
        <v>513</v>
      </c>
      <c r="C35" s="87" t="s">
        <v>16</v>
      </c>
      <c r="D35" s="87" t="s">
        <v>269</v>
      </c>
      <c r="E35" s="88" t="s">
        <v>511</v>
      </c>
      <c r="F35" s="133">
        <v>1</v>
      </c>
      <c r="G35" s="134"/>
      <c r="H35" s="135">
        <v>0</v>
      </c>
      <c r="J35" s="42">
        <f>14*3</f>
        <v>42</v>
      </c>
    </row>
    <row r="36" spans="1:10" x14ac:dyDescent="0.2">
      <c r="A36" s="46">
        <v>6</v>
      </c>
      <c r="B36" s="64" t="s">
        <v>513</v>
      </c>
      <c r="C36" s="87" t="s">
        <v>16</v>
      </c>
      <c r="D36" s="87" t="s">
        <v>269</v>
      </c>
      <c r="E36" s="88" t="s">
        <v>527</v>
      </c>
      <c r="F36" s="133">
        <v>3</v>
      </c>
      <c r="G36" s="134"/>
      <c r="H36" s="135">
        <v>0</v>
      </c>
    </row>
    <row r="37" spans="1:10" x14ac:dyDescent="0.2">
      <c r="A37" s="46">
        <v>7</v>
      </c>
      <c r="B37" s="64" t="s">
        <v>513</v>
      </c>
      <c r="C37" s="87" t="s">
        <v>16</v>
      </c>
      <c r="D37" s="87" t="s">
        <v>269</v>
      </c>
      <c r="E37" s="88" t="s">
        <v>396</v>
      </c>
      <c r="F37" s="133">
        <v>3</v>
      </c>
      <c r="G37" s="134"/>
      <c r="H37" s="135">
        <v>0</v>
      </c>
    </row>
    <row r="38" spans="1:10" x14ac:dyDescent="0.2">
      <c r="A38" s="46">
        <v>8</v>
      </c>
      <c r="B38" s="64" t="s">
        <v>513</v>
      </c>
      <c r="C38" s="87" t="s">
        <v>16</v>
      </c>
      <c r="D38" s="87" t="s">
        <v>269</v>
      </c>
      <c r="E38" s="88" t="s">
        <v>331</v>
      </c>
      <c r="F38" s="133">
        <v>1</v>
      </c>
      <c r="G38" s="134"/>
      <c r="H38" s="135">
        <v>0</v>
      </c>
    </row>
    <row r="39" spans="1:10" x14ac:dyDescent="0.2">
      <c r="A39" s="46">
        <v>9</v>
      </c>
      <c r="B39" s="64" t="s">
        <v>513</v>
      </c>
      <c r="C39" s="87" t="s">
        <v>16</v>
      </c>
      <c r="D39" s="87" t="s">
        <v>269</v>
      </c>
      <c r="E39" s="88" t="s">
        <v>329</v>
      </c>
      <c r="F39" s="133">
        <v>2</v>
      </c>
      <c r="G39" s="134"/>
      <c r="H39" s="135">
        <v>0</v>
      </c>
    </row>
    <row r="40" spans="1:10" x14ac:dyDescent="0.2">
      <c r="A40" s="46">
        <v>10</v>
      </c>
      <c r="B40" s="64" t="s">
        <v>513</v>
      </c>
      <c r="C40" s="89" t="s">
        <v>22</v>
      </c>
      <c r="D40" s="89" t="s">
        <v>269</v>
      </c>
      <c r="E40" s="90" t="s">
        <v>664</v>
      </c>
      <c r="F40" s="151">
        <v>1</v>
      </c>
      <c r="G40" s="152"/>
      <c r="H40" s="153">
        <v>0</v>
      </c>
    </row>
    <row r="41" spans="1:10" x14ac:dyDescent="0.2">
      <c r="A41" s="46">
        <v>11</v>
      </c>
      <c r="B41" s="64" t="s">
        <v>513</v>
      </c>
      <c r="C41" s="89" t="s">
        <v>22</v>
      </c>
      <c r="D41" s="89" t="s">
        <v>269</v>
      </c>
      <c r="E41" s="90" t="s">
        <v>35</v>
      </c>
      <c r="F41" s="151">
        <v>1</v>
      </c>
      <c r="G41" s="152"/>
      <c r="H41" s="153">
        <v>0</v>
      </c>
    </row>
    <row r="42" spans="1:10" x14ac:dyDescent="0.2">
      <c r="A42" s="46">
        <v>12</v>
      </c>
      <c r="B42" s="64" t="s">
        <v>513</v>
      </c>
      <c r="C42" s="89" t="s">
        <v>22</v>
      </c>
      <c r="D42" s="89" t="s">
        <v>269</v>
      </c>
      <c r="E42" s="90" t="s">
        <v>34</v>
      </c>
      <c r="F42" s="151">
        <v>1</v>
      </c>
      <c r="G42" s="152"/>
      <c r="H42" s="153">
        <v>0</v>
      </c>
    </row>
    <row r="43" spans="1:10" x14ac:dyDescent="0.2">
      <c r="A43" s="46">
        <v>13</v>
      </c>
      <c r="B43" s="64" t="s">
        <v>513</v>
      </c>
      <c r="C43" s="89" t="s">
        <v>22</v>
      </c>
      <c r="D43" s="89" t="s">
        <v>269</v>
      </c>
      <c r="E43" s="90" t="s">
        <v>40</v>
      </c>
      <c r="F43" s="151">
        <v>0</v>
      </c>
      <c r="G43" s="152"/>
      <c r="H43" s="153">
        <v>0</v>
      </c>
    </row>
    <row r="44" spans="1:10" x14ac:dyDescent="0.2">
      <c r="A44" s="46">
        <v>14</v>
      </c>
      <c r="B44" s="64" t="s">
        <v>513</v>
      </c>
      <c r="C44" s="89" t="s">
        <v>22</v>
      </c>
      <c r="D44" s="89" t="s">
        <v>269</v>
      </c>
      <c r="E44" s="90" t="s">
        <v>36</v>
      </c>
      <c r="F44" s="151">
        <v>1</v>
      </c>
      <c r="G44" s="152"/>
      <c r="H44" s="153">
        <v>0</v>
      </c>
    </row>
    <row r="45" spans="1:10" x14ac:dyDescent="0.2">
      <c r="A45" s="46">
        <v>15</v>
      </c>
      <c r="B45" s="64" t="s">
        <v>513</v>
      </c>
      <c r="C45" s="89" t="s">
        <v>22</v>
      </c>
      <c r="D45" s="89" t="s">
        <v>269</v>
      </c>
      <c r="E45" s="90" t="s">
        <v>37</v>
      </c>
      <c r="F45" s="151">
        <v>1</v>
      </c>
      <c r="G45" s="152"/>
      <c r="H45" s="153">
        <v>0</v>
      </c>
    </row>
    <row r="46" spans="1:10" x14ac:dyDescent="0.2">
      <c r="A46" s="46">
        <v>16</v>
      </c>
      <c r="B46" s="64" t="s">
        <v>513</v>
      </c>
      <c r="C46" s="89" t="s">
        <v>22</v>
      </c>
      <c r="D46" s="89" t="s">
        <v>269</v>
      </c>
      <c r="E46" s="90" t="s">
        <v>38</v>
      </c>
      <c r="F46" s="151">
        <v>1</v>
      </c>
      <c r="G46" s="152"/>
      <c r="H46" s="153">
        <v>0</v>
      </c>
    </row>
    <row r="47" spans="1:10" x14ac:dyDescent="0.2">
      <c r="A47" s="46">
        <v>17</v>
      </c>
      <c r="B47" s="64" t="s">
        <v>513</v>
      </c>
      <c r="C47" s="89" t="s">
        <v>22</v>
      </c>
      <c r="D47" s="89" t="s">
        <v>269</v>
      </c>
      <c r="E47" s="90" t="s">
        <v>39</v>
      </c>
      <c r="F47" s="151">
        <v>1</v>
      </c>
      <c r="G47" s="152"/>
      <c r="H47" s="153">
        <v>0</v>
      </c>
    </row>
    <row r="48" spans="1:10" x14ac:dyDescent="0.2">
      <c r="A48" s="46">
        <v>18</v>
      </c>
      <c r="B48" s="64" t="s">
        <v>513</v>
      </c>
      <c r="C48" s="89" t="s">
        <v>22</v>
      </c>
      <c r="D48" s="89" t="s">
        <v>269</v>
      </c>
      <c r="E48" s="90" t="s">
        <v>389</v>
      </c>
      <c r="F48" s="151">
        <v>1</v>
      </c>
      <c r="G48" s="152"/>
      <c r="H48" s="153">
        <v>0</v>
      </c>
    </row>
    <row r="49" spans="1:8" x14ac:dyDescent="0.2">
      <c r="A49" s="46">
        <v>19</v>
      </c>
      <c r="B49" s="64" t="s">
        <v>513</v>
      </c>
      <c r="C49" s="89" t="s">
        <v>22</v>
      </c>
      <c r="D49" s="89" t="s">
        <v>269</v>
      </c>
      <c r="E49" s="90" t="s">
        <v>395</v>
      </c>
      <c r="F49" s="151">
        <v>1</v>
      </c>
      <c r="G49" s="152"/>
      <c r="H49" s="153">
        <v>0</v>
      </c>
    </row>
    <row r="50" spans="1:8" x14ac:dyDescent="0.2">
      <c r="A50" s="46">
        <v>20</v>
      </c>
      <c r="B50" s="64" t="s">
        <v>513</v>
      </c>
      <c r="C50" s="89" t="s">
        <v>22</v>
      </c>
      <c r="D50" s="89" t="s">
        <v>269</v>
      </c>
      <c r="E50" s="90" t="s">
        <v>391</v>
      </c>
      <c r="F50" s="151">
        <v>1</v>
      </c>
      <c r="G50" s="152"/>
      <c r="H50" s="153">
        <v>0</v>
      </c>
    </row>
    <row r="51" spans="1:8" x14ac:dyDescent="0.2">
      <c r="A51" s="46">
        <v>21</v>
      </c>
      <c r="B51" s="64" t="s">
        <v>513</v>
      </c>
      <c r="C51" s="89" t="s">
        <v>22</v>
      </c>
      <c r="D51" s="89" t="s">
        <v>269</v>
      </c>
      <c r="E51" s="90" t="s">
        <v>447</v>
      </c>
      <c r="F51" s="151">
        <v>40</v>
      </c>
      <c r="G51" s="152"/>
      <c r="H51" s="153">
        <v>0</v>
      </c>
    </row>
    <row r="52" spans="1:8" x14ac:dyDescent="0.2">
      <c r="A52" s="46">
        <v>22</v>
      </c>
      <c r="B52" s="64" t="s">
        <v>513</v>
      </c>
      <c r="C52" s="89" t="s">
        <v>22</v>
      </c>
      <c r="D52" s="89" t="s">
        <v>269</v>
      </c>
      <c r="E52" s="91" t="s">
        <v>393</v>
      </c>
      <c r="F52" s="151">
        <v>20</v>
      </c>
      <c r="G52" s="152"/>
      <c r="H52" s="153"/>
    </row>
    <row r="53" spans="1:8" x14ac:dyDescent="0.2">
      <c r="A53" s="46">
        <v>23</v>
      </c>
      <c r="B53" s="64" t="s">
        <v>513</v>
      </c>
      <c r="C53" s="89" t="s">
        <v>22</v>
      </c>
      <c r="D53" s="89" t="s">
        <v>269</v>
      </c>
      <c r="E53" s="92" t="s">
        <v>448</v>
      </c>
      <c r="F53" s="151">
        <v>0</v>
      </c>
      <c r="G53" s="152"/>
      <c r="H53" s="153">
        <v>0</v>
      </c>
    </row>
    <row r="54" spans="1:8" x14ac:dyDescent="0.2">
      <c r="A54" s="46">
        <v>24</v>
      </c>
      <c r="B54" s="64" t="s">
        <v>513</v>
      </c>
      <c r="C54" s="89" t="s">
        <v>22</v>
      </c>
      <c r="D54" s="89" t="s">
        <v>269</v>
      </c>
      <c r="E54" s="90" t="s">
        <v>333</v>
      </c>
      <c r="F54" s="151">
        <v>8</v>
      </c>
      <c r="G54" s="152"/>
      <c r="H54" s="153">
        <v>0</v>
      </c>
    </row>
    <row r="55" spans="1:8" x14ac:dyDescent="0.2">
      <c r="A55" s="46">
        <v>25</v>
      </c>
      <c r="B55" s="64" t="s">
        <v>513</v>
      </c>
      <c r="C55" s="89" t="s">
        <v>22</v>
      </c>
      <c r="D55" s="89" t="s">
        <v>269</v>
      </c>
      <c r="E55" s="90" t="s">
        <v>450</v>
      </c>
      <c r="F55" s="151">
        <v>0</v>
      </c>
      <c r="G55" s="152"/>
      <c r="H55" s="153">
        <v>0</v>
      </c>
    </row>
    <row r="56" spans="1:8" x14ac:dyDescent="0.2">
      <c r="A56" s="46">
        <v>26</v>
      </c>
      <c r="B56" s="64" t="s">
        <v>513</v>
      </c>
      <c r="C56" s="89" t="s">
        <v>22</v>
      </c>
      <c r="D56" s="89" t="s">
        <v>269</v>
      </c>
      <c r="E56" s="90" t="s">
        <v>26</v>
      </c>
      <c r="F56" s="151">
        <v>0</v>
      </c>
      <c r="G56" s="152"/>
      <c r="H56" s="153">
        <v>0</v>
      </c>
    </row>
    <row r="57" spans="1:8" x14ac:dyDescent="0.2">
      <c r="A57" s="46">
        <v>27</v>
      </c>
      <c r="B57" s="64" t="s">
        <v>513</v>
      </c>
      <c r="C57" s="89" t="s">
        <v>22</v>
      </c>
      <c r="D57" s="89" t="s">
        <v>269</v>
      </c>
      <c r="E57" s="90" t="s">
        <v>212</v>
      </c>
      <c r="F57" s="151">
        <v>1</v>
      </c>
      <c r="G57" s="152"/>
      <c r="H57" s="153">
        <v>0</v>
      </c>
    </row>
    <row r="58" spans="1:8" x14ac:dyDescent="0.2">
      <c r="A58" s="46">
        <v>28</v>
      </c>
      <c r="B58" s="64" t="s">
        <v>513</v>
      </c>
      <c r="C58" s="89" t="s">
        <v>22</v>
      </c>
      <c r="D58" s="89" t="s">
        <v>269</v>
      </c>
      <c r="E58" s="90" t="s">
        <v>25</v>
      </c>
      <c r="F58" s="151">
        <v>0</v>
      </c>
      <c r="G58" s="152"/>
      <c r="H58" s="153">
        <v>0</v>
      </c>
    </row>
    <row r="59" spans="1:8" x14ac:dyDescent="0.2">
      <c r="A59" s="46">
        <v>29</v>
      </c>
      <c r="B59" s="64" t="s">
        <v>513</v>
      </c>
      <c r="C59" s="89" t="s">
        <v>22</v>
      </c>
      <c r="D59" s="89" t="s">
        <v>269</v>
      </c>
      <c r="E59" s="90" t="s">
        <v>397</v>
      </c>
      <c r="F59" s="151">
        <v>1</v>
      </c>
      <c r="G59" s="152"/>
      <c r="H59" s="153">
        <v>0</v>
      </c>
    </row>
    <row r="60" spans="1:8" x14ac:dyDescent="0.2">
      <c r="A60" s="46">
        <v>30</v>
      </c>
      <c r="B60" s="64" t="s">
        <v>513</v>
      </c>
      <c r="C60" s="89" t="s">
        <v>22</v>
      </c>
      <c r="D60" s="89" t="s">
        <v>269</v>
      </c>
      <c r="E60" s="90" t="s">
        <v>328</v>
      </c>
      <c r="F60" s="151">
        <v>0</v>
      </c>
      <c r="G60" s="152"/>
      <c r="H60" s="153">
        <v>0</v>
      </c>
    </row>
    <row r="61" spans="1:8" x14ac:dyDescent="0.2">
      <c r="A61" s="46">
        <v>31</v>
      </c>
      <c r="B61" s="64" t="s">
        <v>513</v>
      </c>
      <c r="C61" s="89" t="s">
        <v>22</v>
      </c>
      <c r="D61" s="89" t="s">
        <v>269</v>
      </c>
      <c r="E61" s="90" t="s">
        <v>216</v>
      </c>
      <c r="F61" s="151">
        <v>0</v>
      </c>
      <c r="G61" s="152"/>
      <c r="H61" s="153">
        <v>0</v>
      </c>
    </row>
    <row r="62" spans="1:8" x14ac:dyDescent="0.2">
      <c r="A62" s="46">
        <v>32</v>
      </c>
      <c r="B62" s="64" t="s">
        <v>513</v>
      </c>
      <c r="C62" s="89" t="s">
        <v>22</v>
      </c>
      <c r="D62" s="89" t="s">
        <v>269</v>
      </c>
      <c r="E62" s="90" t="s">
        <v>451</v>
      </c>
      <c r="F62" s="151">
        <v>1</v>
      </c>
      <c r="G62" s="152"/>
      <c r="H62" s="153">
        <v>0</v>
      </c>
    </row>
    <row r="63" spans="1:8" x14ac:dyDescent="0.2">
      <c r="A63" s="46">
        <v>33</v>
      </c>
      <c r="B63" s="64" t="s">
        <v>513</v>
      </c>
      <c r="C63" s="89" t="s">
        <v>22</v>
      </c>
      <c r="D63" s="89" t="s">
        <v>270</v>
      </c>
      <c r="E63" s="90" t="s">
        <v>665</v>
      </c>
      <c r="F63" s="151">
        <v>1</v>
      </c>
      <c r="G63" s="152"/>
      <c r="H63" s="153">
        <v>0</v>
      </c>
    </row>
    <row r="64" spans="1:8" x14ac:dyDescent="0.2">
      <c r="A64" s="46">
        <v>34</v>
      </c>
      <c r="B64" s="64" t="s">
        <v>513</v>
      </c>
      <c r="C64" s="89" t="s">
        <v>22</v>
      </c>
      <c r="D64" s="89" t="s">
        <v>269</v>
      </c>
      <c r="E64" s="90" t="s">
        <v>399</v>
      </c>
      <c r="F64" s="151">
        <v>1</v>
      </c>
      <c r="G64" s="152"/>
      <c r="H64" s="153">
        <v>0</v>
      </c>
    </row>
    <row r="65" spans="1:8" x14ac:dyDescent="0.2">
      <c r="A65" s="46">
        <v>35</v>
      </c>
      <c r="B65" s="64" t="s">
        <v>513</v>
      </c>
      <c r="C65" s="89" t="s">
        <v>22</v>
      </c>
      <c r="D65" s="89" t="s">
        <v>269</v>
      </c>
      <c r="E65" s="90" t="s">
        <v>332</v>
      </c>
      <c r="F65" s="151">
        <v>1</v>
      </c>
      <c r="G65" s="152"/>
      <c r="H65" s="153">
        <v>0</v>
      </c>
    </row>
    <row r="66" spans="1:8" x14ac:dyDescent="0.2">
      <c r="A66" s="46">
        <v>36</v>
      </c>
      <c r="B66" s="64" t="s">
        <v>513</v>
      </c>
      <c r="C66" s="89" t="s">
        <v>22</v>
      </c>
      <c r="D66" s="89" t="s">
        <v>269</v>
      </c>
      <c r="E66" s="90" t="s">
        <v>496</v>
      </c>
      <c r="F66" s="151">
        <v>0</v>
      </c>
      <c r="G66" s="152"/>
      <c r="H66" s="153">
        <v>0</v>
      </c>
    </row>
    <row r="67" spans="1:8" x14ac:dyDescent="0.2">
      <c r="A67" s="46">
        <v>37</v>
      </c>
      <c r="B67" s="64" t="s">
        <v>513</v>
      </c>
      <c r="C67" s="89" t="s">
        <v>22</v>
      </c>
      <c r="D67" s="89" t="s">
        <v>269</v>
      </c>
      <c r="E67" s="90" t="s">
        <v>497</v>
      </c>
      <c r="F67" s="151">
        <v>1</v>
      </c>
      <c r="G67" s="152"/>
      <c r="H67" s="153">
        <v>0</v>
      </c>
    </row>
    <row r="68" spans="1:8" x14ac:dyDescent="0.2">
      <c r="A68" s="46">
        <v>38</v>
      </c>
      <c r="B68" s="64" t="s">
        <v>513</v>
      </c>
      <c r="C68" s="89" t="s">
        <v>22</v>
      </c>
      <c r="D68" s="89" t="s">
        <v>269</v>
      </c>
      <c r="E68" s="90" t="s">
        <v>453</v>
      </c>
      <c r="F68" s="151">
        <v>1</v>
      </c>
      <c r="G68" s="152"/>
      <c r="H68" s="153">
        <v>0</v>
      </c>
    </row>
    <row r="69" spans="1:8" x14ac:dyDescent="0.2">
      <c r="A69" s="46">
        <v>39</v>
      </c>
      <c r="B69" s="64" t="s">
        <v>513</v>
      </c>
      <c r="C69" s="89" t="s">
        <v>22</v>
      </c>
      <c r="D69" s="89" t="s">
        <v>269</v>
      </c>
      <c r="E69" s="90" t="s">
        <v>31</v>
      </c>
      <c r="F69" s="151">
        <v>0</v>
      </c>
      <c r="G69" s="152"/>
      <c r="H69" s="153">
        <v>0</v>
      </c>
    </row>
    <row r="70" spans="1:8" x14ac:dyDescent="0.2">
      <c r="A70" s="46">
        <v>40</v>
      </c>
      <c r="B70" s="64" t="s">
        <v>513</v>
      </c>
      <c r="C70" s="89" t="s">
        <v>22</v>
      </c>
      <c r="D70" s="89" t="s">
        <v>269</v>
      </c>
      <c r="E70" s="90" t="s">
        <v>337</v>
      </c>
      <c r="F70" s="151">
        <v>1</v>
      </c>
      <c r="G70" s="152"/>
      <c r="H70" s="153">
        <v>0</v>
      </c>
    </row>
    <row r="71" spans="1:8" x14ac:dyDescent="0.2">
      <c r="A71" s="46">
        <v>41</v>
      </c>
      <c r="B71" s="64" t="s">
        <v>513</v>
      </c>
      <c r="C71" s="89" t="s">
        <v>22</v>
      </c>
      <c r="D71" s="89" t="s">
        <v>270</v>
      </c>
      <c r="E71" s="90" t="s">
        <v>401</v>
      </c>
      <c r="F71" s="151">
        <v>2</v>
      </c>
      <c r="G71" s="152"/>
      <c r="H71" s="153">
        <v>0</v>
      </c>
    </row>
    <row r="72" spans="1:8" x14ac:dyDescent="0.2">
      <c r="A72" s="46">
        <v>42</v>
      </c>
      <c r="B72" s="64" t="s">
        <v>513</v>
      </c>
      <c r="C72" s="89" t="s">
        <v>22</v>
      </c>
      <c r="D72" s="89" t="s">
        <v>269</v>
      </c>
      <c r="E72" s="90" t="s">
        <v>43</v>
      </c>
      <c r="F72" s="151">
        <v>2</v>
      </c>
      <c r="G72" s="152"/>
      <c r="H72" s="153">
        <v>0</v>
      </c>
    </row>
    <row r="73" spans="1:8" x14ac:dyDescent="0.2">
      <c r="A73" s="46">
        <v>43</v>
      </c>
      <c r="B73" s="64" t="s">
        <v>513</v>
      </c>
      <c r="C73" s="89" t="s">
        <v>22</v>
      </c>
      <c r="D73" s="89" t="s">
        <v>270</v>
      </c>
      <c r="E73" s="90" t="s">
        <v>336</v>
      </c>
      <c r="F73" s="151">
        <v>1</v>
      </c>
      <c r="G73" s="152"/>
      <c r="H73" s="153">
        <v>0</v>
      </c>
    </row>
    <row r="74" spans="1:8" x14ac:dyDescent="0.2">
      <c r="A74" s="46">
        <v>44</v>
      </c>
      <c r="B74" s="64" t="s">
        <v>513</v>
      </c>
      <c r="C74" s="89" t="s">
        <v>22</v>
      </c>
      <c r="D74" s="89" t="s">
        <v>270</v>
      </c>
      <c r="E74" s="90" t="s">
        <v>44</v>
      </c>
      <c r="F74" s="151">
        <v>1</v>
      </c>
      <c r="G74" s="152"/>
      <c r="H74" s="153">
        <v>0</v>
      </c>
    </row>
    <row r="75" spans="1:8" x14ac:dyDescent="0.2">
      <c r="A75" s="46">
        <v>45</v>
      </c>
      <c r="B75" s="64" t="s">
        <v>513</v>
      </c>
      <c r="C75" s="89" t="s">
        <v>22</v>
      </c>
      <c r="D75" s="89" t="s">
        <v>270</v>
      </c>
      <c r="E75" s="90" t="s">
        <v>334</v>
      </c>
      <c r="F75" s="151">
        <v>1</v>
      </c>
      <c r="G75" s="152"/>
      <c r="H75" s="153">
        <v>0</v>
      </c>
    </row>
    <row r="76" spans="1:8" x14ac:dyDescent="0.2">
      <c r="A76" s="46">
        <v>46</v>
      </c>
      <c r="B76" s="64" t="s">
        <v>513</v>
      </c>
      <c r="C76" s="89" t="s">
        <v>22</v>
      </c>
      <c r="D76" s="89" t="s">
        <v>270</v>
      </c>
      <c r="E76" s="90" t="s">
        <v>335</v>
      </c>
      <c r="F76" s="151">
        <v>1</v>
      </c>
      <c r="G76" s="152"/>
      <c r="H76" s="153">
        <v>0</v>
      </c>
    </row>
    <row r="77" spans="1:8" x14ac:dyDescent="0.2">
      <c r="A77" s="46">
        <v>47</v>
      </c>
      <c r="B77" s="64" t="s">
        <v>513</v>
      </c>
      <c r="C77" s="89" t="s">
        <v>22</v>
      </c>
      <c r="D77" s="89" t="s">
        <v>269</v>
      </c>
      <c r="E77" s="90" t="s">
        <v>47</v>
      </c>
      <c r="F77" s="151">
        <v>0</v>
      </c>
      <c r="G77" s="152"/>
      <c r="H77" s="153">
        <v>0</v>
      </c>
    </row>
    <row r="78" spans="1:8" x14ac:dyDescent="0.2">
      <c r="A78" s="46">
        <v>48</v>
      </c>
      <c r="B78" s="64" t="s">
        <v>513</v>
      </c>
      <c r="C78" s="89" t="s">
        <v>22</v>
      </c>
      <c r="D78" s="89" t="s">
        <v>269</v>
      </c>
      <c r="E78" s="90" t="s">
        <v>339</v>
      </c>
      <c r="F78" s="151">
        <v>3</v>
      </c>
      <c r="G78" s="152"/>
      <c r="H78" s="153">
        <v>0</v>
      </c>
    </row>
    <row r="79" spans="1:8" x14ac:dyDescent="0.2">
      <c r="A79" s="46">
        <v>49</v>
      </c>
      <c r="B79" s="64" t="s">
        <v>513</v>
      </c>
      <c r="C79" s="89" t="s">
        <v>22</v>
      </c>
      <c r="D79" s="89" t="s">
        <v>269</v>
      </c>
      <c r="E79" s="90" t="s">
        <v>402</v>
      </c>
      <c r="F79" s="151">
        <v>2</v>
      </c>
      <c r="G79" s="152"/>
      <c r="H79" s="153">
        <v>0</v>
      </c>
    </row>
    <row r="80" spans="1:8" x14ac:dyDescent="0.2">
      <c r="A80" s="46">
        <v>50</v>
      </c>
      <c r="B80" s="64" t="s">
        <v>513</v>
      </c>
      <c r="C80" s="89" t="s">
        <v>22</v>
      </c>
      <c r="D80" s="89" t="s">
        <v>269</v>
      </c>
      <c r="E80" s="90" t="s">
        <v>344</v>
      </c>
      <c r="F80" s="151">
        <v>2</v>
      </c>
      <c r="G80" s="152"/>
      <c r="H80" s="153">
        <v>0</v>
      </c>
    </row>
    <row r="81" spans="1:8" x14ac:dyDescent="0.2">
      <c r="A81" s="46">
        <v>51</v>
      </c>
      <c r="B81" s="64" t="s">
        <v>513</v>
      </c>
      <c r="C81" s="89" t="s">
        <v>22</v>
      </c>
      <c r="D81" s="89" t="s">
        <v>269</v>
      </c>
      <c r="E81" s="90" t="s">
        <v>346</v>
      </c>
      <c r="F81" s="151">
        <v>1</v>
      </c>
      <c r="G81" s="152"/>
      <c r="H81" s="153">
        <v>0</v>
      </c>
    </row>
    <row r="82" spans="1:8" x14ac:dyDescent="0.2">
      <c r="A82" s="46">
        <v>52</v>
      </c>
      <c r="B82" s="64" t="s">
        <v>513</v>
      </c>
      <c r="C82" s="89" t="s">
        <v>22</v>
      </c>
      <c r="D82" s="89" t="s">
        <v>269</v>
      </c>
      <c r="E82" s="90" t="s">
        <v>345</v>
      </c>
      <c r="F82" s="151">
        <v>1</v>
      </c>
      <c r="G82" s="152"/>
      <c r="H82" s="153">
        <v>0</v>
      </c>
    </row>
    <row r="83" spans="1:8" x14ac:dyDescent="0.2">
      <c r="A83" s="46">
        <v>53</v>
      </c>
      <c r="B83" s="64" t="s">
        <v>513</v>
      </c>
      <c r="C83" s="89" t="s">
        <v>22</v>
      </c>
      <c r="D83" s="89" t="s">
        <v>269</v>
      </c>
      <c r="E83" s="90" t="s">
        <v>347</v>
      </c>
      <c r="F83" s="151">
        <v>1</v>
      </c>
      <c r="G83" s="152"/>
      <c r="H83" s="153">
        <v>0</v>
      </c>
    </row>
    <row r="84" spans="1:8" x14ac:dyDescent="0.2">
      <c r="A84" s="46">
        <v>54</v>
      </c>
      <c r="B84" s="64" t="s">
        <v>513</v>
      </c>
      <c r="C84" s="89" t="s">
        <v>22</v>
      </c>
      <c r="D84" s="89" t="s">
        <v>269</v>
      </c>
      <c r="E84" s="90" t="s">
        <v>343</v>
      </c>
      <c r="F84" s="151">
        <v>1</v>
      </c>
      <c r="G84" s="152"/>
      <c r="H84" s="153">
        <v>0</v>
      </c>
    </row>
    <row r="85" spans="1:8" x14ac:dyDescent="0.2">
      <c r="A85" s="46">
        <v>55</v>
      </c>
      <c r="B85" s="64" t="s">
        <v>513</v>
      </c>
      <c r="C85" s="89" t="s">
        <v>22</v>
      </c>
      <c r="D85" s="89" t="s">
        <v>269</v>
      </c>
      <c r="E85" s="90" t="s">
        <v>454</v>
      </c>
      <c r="F85" s="151">
        <v>1</v>
      </c>
      <c r="G85" s="152"/>
      <c r="H85" s="153">
        <v>0</v>
      </c>
    </row>
    <row r="86" spans="1:8" x14ac:dyDescent="0.2">
      <c r="A86" s="46">
        <v>56</v>
      </c>
      <c r="B86" s="64" t="s">
        <v>513</v>
      </c>
      <c r="C86" s="89" t="s">
        <v>22</v>
      </c>
      <c r="D86" s="89" t="s">
        <v>269</v>
      </c>
      <c r="E86" s="90" t="s">
        <v>349</v>
      </c>
      <c r="F86" s="151">
        <v>1</v>
      </c>
      <c r="G86" s="152"/>
      <c r="H86" s="153">
        <v>0</v>
      </c>
    </row>
    <row r="87" spans="1:8" x14ac:dyDescent="0.2">
      <c r="A87" s="46">
        <v>57</v>
      </c>
      <c r="B87" s="64" t="s">
        <v>513</v>
      </c>
      <c r="C87" s="89" t="s">
        <v>22</v>
      </c>
      <c r="D87" s="89" t="s">
        <v>269</v>
      </c>
      <c r="E87" s="90" t="s">
        <v>499</v>
      </c>
      <c r="F87" s="151">
        <v>1</v>
      </c>
      <c r="G87" s="152"/>
      <c r="H87" s="153">
        <v>0</v>
      </c>
    </row>
    <row r="88" spans="1:8" x14ac:dyDescent="0.2">
      <c r="A88" s="46">
        <v>58</v>
      </c>
      <c r="B88" s="64" t="s">
        <v>513</v>
      </c>
      <c r="C88" s="89" t="s">
        <v>22</v>
      </c>
      <c r="D88" s="89" t="s">
        <v>269</v>
      </c>
      <c r="E88" s="90" t="s">
        <v>338</v>
      </c>
      <c r="F88" s="151">
        <v>1</v>
      </c>
      <c r="G88" s="152"/>
      <c r="H88" s="153">
        <v>0</v>
      </c>
    </row>
    <row r="89" spans="1:8" x14ac:dyDescent="0.2">
      <c r="A89" s="46">
        <v>59</v>
      </c>
      <c r="B89" s="64" t="s">
        <v>513</v>
      </c>
      <c r="C89" s="89" t="s">
        <v>22</v>
      </c>
      <c r="D89" s="89" t="s">
        <v>269</v>
      </c>
      <c r="E89" s="90" t="s">
        <v>350</v>
      </c>
      <c r="F89" s="151">
        <v>1</v>
      </c>
      <c r="G89" s="152"/>
      <c r="H89" s="153">
        <v>0</v>
      </c>
    </row>
    <row r="90" spans="1:8" x14ac:dyDescent="0.2">
      <c r="A90" s="46">
        <v>60</v>
      </c>
      <c r="B90" s="64" t="s">
        <v>513</v>
      </c>
      <c r="C90" s="89" t="s">
        <v>22</v>
      </c>
      <c r="D90" s="89" t="s">
        <v>269</v>
      </c>
      <c r="E90" s="90" t="s">
        <v>341</v>
      </c>
      <c r="F90" s="151">
        <v>1</v>
      </c>
      <c r="G90" s="152"/>
      <c r="H90" s="153">
        <v>0</v>
      </c>
    </row>
    <row r="91" spans="1:8" x14ac:dyDescent="0.2">
      <c r="A91" s="46">
        <v>61</v>
      </c>
      <c r="B91" s="64" t="s">
        <v>513</v>
      </c>
      <c r="C91" s="89" t="s">
        <v>22</v>
      </c>
      <c r="D91" s="89" t="s">
        <v>269</v>
      </c>
      <c r="E91" s="90" t="s">
        <v>455</v>
      </c>
      <c r="F91" s="151">
        <v>1</v>
      </c>
      <c r="G91" s="152"/>
      <c r="H91" s="153">
        <v>0</v>
      </c>
    </row>
    <row r="92" spans="1:8" x14ac:dyDescent="0.2">
      <c r="A92" s="46">
        <v>62</v>
      </c>
      <c r="B92" s="64" t="s">
        <v>513</v>
      </c>
      <c r="C92" s="89" t="s">
        <v>22</v>
      </c>
      <c r="D92" s="89" t="s">
        <v>269</v>
      </c>
      <c r="E92" s="90" t="s">
        <v>46</v>
      </c>
      <c r="F92" s="151">
        <v>1</v>
      </c>
      <c r="G92" s="152"/>
      <c r="H92" s="153">
        <v>0</v>
      </c>
    </row>
    <row r="93" spans="1:8" x14ac:dyDescent="0.2">
      <c r="A93" s="46">
        <v>63</v>
      </c>
      <c r="B93" s="64" t="s">
        <v>513</v>
      </c>
      <c r="C93" s="89" t="s">
        <v>22</v>
      </c>
      <c r="D93" s="89" t="s">
        <v>269</v>
      </c>
      <c r="E93" s="90" t="s">
        <v>342</v>
      </c>
      <c r="F93" s="151">
        <v>1</v>
      </c>
      <c r="G93" s="152"/>
      <c r="H93" s="153">
        <v>0</v>
      </c>
    </row>
    <row r="94" spans="1:8" x14ac:dyDescent="0.2">
      <c r="A94" s="46">
        <v>64</v>
      </c>
      <c r="B94" s="64" t="s">
        <v>513</v>
      </c>
      <c r="C94" s="89" t="s">
        <v>22</v>
      </c>
      <c r="D94" s="89" t="s">
        <v>269</v>
      </c>
      <c r="E94" s="90" t="s">
        <v>340</v>
      </c>
      <c r="F94" s="151">
        <v>1</v>
      </c>
      <c r="G94" s="152"/>
      <c r="H94" s="153">
        <v>0</v>
      </c>
    </row>
    <row r="95" spans="1:8" x14ac:dyDescent="0.2">
      <c r="A95" s="46">
        <v>65</v>
      </c>
      <c r="B95" s="64" t="s">
        <v>513</v>
      </c>
      <c r="C95" s="89" t="s">
        <v>22</v>
      </c>
      <c r="D95" s="89" t="s">
        <v>269</v>
      </c>
      <c r="E95" s="90" t="s">
        <v>348</v>
      </c>
      <c r="F95" s="151">
        <v>1</v>
      </c>
      <c r="G95" s="152"/>
      <c r="H95" s="153">
        <v>0</v>
      </c>
    </row>
    <row r="96" spans="1:8" x14ac:dyDescent="0.2">
      <c r="A96" s="46">
        <v>66</v>
      </c>
      <c r="B96" s="64" t="s">
        <v>513</v>
      </c>
      <c r="C96" s="89" t="s">
        <v>22</v>
      </c>
      <c r="D96" s="89" t="s">
        <v>269</v>
      </c>
      <c r="E96" s="90" t="s">
        <v>404</v>
      </c>
      <c r="F96" s="151">
        <v>1</v>
      </c>
      <c r="G96" s="152"/>
      <c r="H96" s="153">
        <v>0</v>
      </c>
    </row>
    <row r="97" spans="1:8" x14ac:dyDescent="0.2">
      <c r="A97" s="46">
        <v>67</v>
      </c>
      <c r="B97" s="64" t="s">
        <v>513</v>
      </c>
      <c r="C97" s="89" t="s">
        <v>22</v>
      </c>
      <c r="D97" s="89" t="s">
        <v>269</v>
      </c>
      <c r="E97" s="90" t="s">
        <v>48</v>
      </c>
      <c r="F97" s="151">
        <v>1</v>
      </c>
      <c r="G97" s="152"/>
      <c r="H97" s="153">
        <v>0</v>
      </c>
    </row>
    <row r="98" spans="1:8" x14ac:dyDescent="0.2">
      <c r="A98" s="46">
        <v>68</v>
      </c>
      <c r="B98" s="64" t="s">
        <v>513</v>
      </c>
      <c r="C98" s="89" t="s">
        <v>22</v>
      </c>
      <c r="D98" s="89" t="s">
        <v>269</v>
      </c>
      <c r="E98" s="90" t="s">
        <v>351</v>
      </c>
      <c r="F98" s="151">
        <v>2</v>
      </c>
      <c r="G98" s="152"/>
      <c r="H98" s="153">
        <v>0</v>
      </c>
    </row>
    <row r="99" spans="1:8" x14ac:dyDescent="0.2">
      <c r="A99" s="46">
        <v>69</v>
      </c>
      <c r="B99" s="64" t="s">
        <v>513</v>
      </c>
      <c r="C99" s="89" t="s">
        <v>22</v>
      </c>
      <c r="D99" s="89" t="s">
        <v>269</v>
      </c>
      <c r="E99" s="90" t="s">
        <v>352</v>
      </c>
      <c r="F99" s="151">
        <v>60</v>
      </c>
      <c r="G99" s="152"/>
      <c r="H99" s="153">
        <v>0</v>
      </c>
    </row>
    <row r="100" spans="1:8" x14ac:dyDescent="0.2">
      <c r="A100" s="46">
        <v>70</v>
      </c>
      <c r="B100" s="64" t="s">
        <v>513</v>
      </c>
      <c r="C100" s="85" t="s">
        <v>50</v>
      </c>
      <c r="D100" s="85" t="s">
        <v>269</v>
      </c>
      <c r="E100" s="86" t="s">
        <v>51</v>
      </c>
      <c r="F100" s="148">
        <v>1</v>
      </c>
      <c r="G100" s="149"/>
      <c r="H100" s="150">
        <v>0</v>
      </c>
    </row>
    <row r="101" spans="1:8" x14ac:dyDescent="0.2">
      <c r="A101" s="46">
        <v>71</v>
      </c>
      <c r="B101" s="64" t="s">
        <v>513</v>
      </c>
      <c r="C101" s="85" t="s">
        <v>50</v>
      </c>
      <c r="D101" s="85" t="s">
        <v>269</v>
      </c>
      <c r="E101" s="86" t="s">
        <v>52</v>
      </c>
      <c r="F101" s="148">
        <v>1</v>
      </c>
      <c r="G101" s="149"/>
      <c r="H101" s="150">
        <v>0</v>
      </c>
    </row>
    <row r="102" spans="1:8" x14ac:dyDescent="0.2">
      <c r="A102" s="46">
        <v>72</v>
      </c>
      <c r="B102" s="64" t="s">
        <v>513</v>
      </c>
      <c r="C102" s="85" t="s">
        <v>50</v>
      </c>
      <c r="D102" s="85" t="s">
        <v>269</v>
      </c>
      <c r="E102" s="86" t="s">
        <v>53</v>
      </c>
      <c r="F102" s="148">
        <v>1</v>
      </c>
      <c r="G102" s="149"/>
      <c r="H102" s="150">
        <v>0</v>
      </c>
    </row>
    <row r="103" spans="1:8" x14ac:dyDescent="0.2">
      <c r="A103" s="46">
        <v>73</v>
      </c>
      <c r="B103" s="64" t="s">
        <v>513</v>
      </c>
      <c r="C103" s="85" t="s">
        <v>50</v>
      </c>
      <c r="D103" s="85" t="s">
        <v>269</v>
      </c>
      <c r="E103" s="86" t="s">
        <v>54</v>
      </c>
      <c r="F103" s="148">
        <v>1</v>
      </c>
      <c r="G103" s="149"/>
      <c r="H103" s="150">
        <v>0</v>
      </c>
    </row>
    <row r="104" spans="1:8" x14ac:dyDescent="0.2">
      <c r="A104" s="46">
        <v>74</v>
      </c>
      <c r="B104" s="64" t="s">
        <v>513</v>
      </c>
      <c r="C104" s="93" t="s">
        <v>55</v>
      </c>
      <c r="D104" s="93" t="s">
        <v>269</v>
      </c>
      <c r="E104" s="94" t="s">
        <v>405</v>
      </c>
      <c r="F104" s="145">
        <v>3</v>
      </c>
      <c r="G104" s="146"/>
      <c r="H104" s="147">
        <v>0</v>
      </c>
    </row>
    <row r="105" spans="1:8" x14ac:dyDescent="0.2">
      <c r="A105" s="46">
        <v>75</v>
      </c>
      <c r="B105" s="64" t="s">
        <v>513</v>
      </c>
      <c r="C105" s="93" t="s">
        <v>55</v>
      </c>
      <c r="D105" s="93" t="s">
        <v>269</v>
      </c>
      <c r="E105" s="94" t="s">
        <v>406</v>
      </c>
      <c r="F105" s="145">
        <v>1</v>
      </c>
      <c r="G105" s="146"/>
      <c r="H105" s="147">
        <v>0</v>
      </c>
    </row>
    <row r="106" spans="1:8" x14ac:dyDescent="0.2">
      <c r="A106" s="46">
        <v>76</v>
      </c>
      <c r="B106" s="64" t="s">
        <v>513</v>
      </c>
      <c r="C106" s="93" t="s">
        <v>55</v>
      </c>
      <c r="D106" s="93" t="s">
        <v>269</v>
      </c>
      <c r="E106" s="94" t="s">
        <v>407</v>
      </c>
      <c r="F106" s="145">
        <v>1</v>
      </c>
      <c r="G106" s="146"/>
      <c r="H106" s="147">
        <v>0</v>
      </c>
    </row>
    <row r="107" spans="1:8" x14ac:dyDescent="0.2">
      <c r="A107" s="46">
        <v>77</v>
      </c>
      <c r="B107" s="64" t="s">
        <v>513</v>
      </c>
      <c r="C107" s="93" t="s">
        <v>55</v>
      </c>
      <c r="D107" s="93" t="s">
        <v>269</v>
      </c>
      <c r="E107" s="94" t="s">
        <v>456</v>
      </c>
      <c r="F107" s="145">
        <v>1</v>
      </c>
      <c r="G107" s="146"/>
      <c r="H107" s="147">
        <v>0</v>
      </c>
    </row>
    <row r="108" spans="1:8" x14ac:dyDescent="0.2">
      <c r="A108" s="46">
        <v>78</v>
      </c>
      <c r="B108" s="64" t="s">
        <v>513</v>
      </c>
      <c r="C108" s="93" t="s">
        <v>55</v>
      </c>
      <c r="D108" s="93" t="s">
        <v>269</v>
      </c>
      <c r="E108" s="94" t="s">
        <v>457</v>
      </c>
      <c r="F108" s="145">
        <v>6</v>
      </c>
      <c r="G108" s="146"/>
      <c r="H108" s="147">
        <v>0</v>
      </c>
    </row>
    <row r="109" spans="1:8" x14ac:dyDescent="0.2">
      <c r="A109" s="46">
        <v>79</v>
      </c>
      <c r="B109" s="64" t="s">
        <v>513</v>
      </c>
      <c r="C109" s="93" t="s">
        <v>55</v>
      </c>
      <c r="D109" s="93" t="s">
        <v>269</v>
      </c>
      <c r="E109" s="94" t="s">
        <v>353</v>
      </c>
      <c r="F109" s="145">
        <v>1</v>
      </c>
      <c r="G109" s="146"/>
      <c r="H109" s="147">
        <v>0</v>
      </c>
    </row>
    <row r="110" spans="1:8" x14ac:dyDescent="0.2">
      <c r="A110" s="46">
        <v>80</v>
      </c>
      <c r="B110" s="64" t="s">
        <v>513</v>
      </c>
      <c r="C110" s="95" t="s">
        <v>61</v>
      </c>
      <c r="D110" s="95" t="s">
        <v>269</v>
      </c>
      <c r="E110" s="96" t="s">
        <v>354</v>
      </c>
      <c r="F110" s="142">
        <v>0</v>
      </c>
      <c r="G110" s="143"/>
      <c r="H110" s="144">
        <v>0</v>
      </c>
    </row>
    <row r="111" spans="1:8" x14ac:dyDescent="0.2">
      <c r="A111" s="46">
        <v>81</v>
      </c>
      <c r="B111" s="64" t="s">
        <v>513</v>
      </c>
      <c r="C111" s="95" t="s">
        <v>61</v>
      </c>
      <c r="D111" s="95" t="s">
        <v>269</v>
      </c>
      <c r="E111" s="97" t="s">
        <v>410</v>
      </c>
      <c r="F111" s="142">
        <v>60</v>
      </c>
      <c r="G111" s="143"/>
      <c r="H111" s="144"/>
    </row>
    <row r="112" spans="1:8" x14ac:dyDescent="0.2">
      <c r="A112" s="46">
        <v>82</v>
      </c>
      <c r="B112" s="64" t="s">
        <v>513</v>
      </c>
      <c r="C112" s="95" t="s">
        <v>61</v>
      </c>
      <c r="D112" s="95" t="s">
        <v>269</v>
      </c>
      <c r="E112" s="96" t="s">
        <v>355</v>
      </c>
      <c r="F112" s="142">
        <v>1</v>
      </c>
      <c r="G112" s="143"/>
      <c r="H112" s="144">
        <v>0</v>
      </c>
    </row>
    <row r="113" spans="1:8" x14ac:dyDescent="0.2">
      <c r="A113" s="46">
        <v>83</v>
      </c>
      <c r="B113" s="64" t="s">
        <v>513</v>
      </c>
      <c r="C113" s="95" t="s">
        <v>61</v>
      </c>
      <c r="D113" s="95" t="s">
        <v>269</v>
      </c>
      <c r="E113" s="96" t="s">
        <v>73</v>
      </c>
      <c r="F113" s="142">
        <v>1</v>
      </c>
      <c r="G113" s="143"/>
      <c r="H113" s="144">
        <v>0</v>
      </c>
    </row>
    <row r="114" spans="1:8" x14ac:dyDescent="0.2">
      <c r="A114" s="46">
        <v>84</v>
      </c>
      <c r="B114" s="64" t="s">
        <v>513</v>
      </c>
      <c r="C114" s="95" t="s">
        <v>61</v>
      </c>
      <c r="D114" s="95" t="s">
        <v>269</v>
      </c>
      <c r="E114" s="96" t="s">
        <v>72</v>
      </c>
      <c r="F114" s="142">
        <v>0</v>
      </c>
      <c r="G114" s="143"/>
      <c r="H114" s="144">
        <v>0</v>
      </c>
    </row>
    <row r="115" spans="1:8" x14ac:dyDescent="0.2">
      <c r="A115" s="46">
        <v>85</v>
      </c>
      <c r="B115" s="64" t="s">
        <v>513</v>
      </c>
      <c r="C115" s="95" t="s">
        <v>61</v>
      </c>
      <c r="D115" s="95" t="s">
        <v>269</v>
      </c>
      <c r="E115" s="96" t="s">
        <v>356</v>
      </c>
      <c r="F115" s="142">
        <v>0</v>
      </c>
      <c r="G115" s="143"/>
      <c r="H115" s="144">
        <v>0</v>
      </c>
    </row>
    <row r="116" spans="1:8" x14ac:dyDescent="0.2">
      <c r="A116" s="46">
        <v>86</v>
      </c>
      <c r="B116" s="64" t="s">
        <v>513</v>
      </c>
      <c r="C116" s="95" t="s">
        <v>61</v>
      </c>
      <c r="D116" s="95" t="s">
        <v>270</v>
      </c>
      <c r="E116" s="96" t="s">
        <v>70</v>
      </c>
      <c r="F116" s="142">
        <v>0</v>
      </c>
      <c r="G116" s="143"/>
      <c r="H116" s="144">
        <v>0</v>
      </c>
    </row>
    <row r="117" spans="1:8" x14ac:dyDescent="0.2">
      <c r="A117" s="46">
        <v>87</v>
      </c>
      <c r="B117" s="64" t="s">
        <v>513</v>
      </c>
      <c r="C117" s="95" t="s">
        <v>61</v>
      </c>
      <c r="D117" s="95" t="s">
        <v>269</v>
      </c>
      <c r="E117" s="96" t="s">
        <v>679</v>
      </c>
      <c r="F117" s="142">
        <v>0</v>
      </c>
      <c r="G117" s="143"/>
      <c r="H117" s="144">
        <v>0</v>
      </c>
    </row>
    <row r="118" spans="1:8" x14ac:dyDescent="0.2">
      <c r="A118" s="46">
        <v>88</v>
      </c>
      <c r="B118" s="64" t="s">
        <v>513</v>
      </c>
      <c r="C118" s="95" t="s">
        <v>61</v>
      </c>
      <c r="D118" s="95" t="s">
        <v>269</v>
      </c>
      <c r="E118" s="96" t="s">
        <v>458</v>
      </c>
      <c r="F118" s="142">
        <v>0</v>
      </c>
      <c r="G118" s="143"/>
      <c r="H118" s="144">
        <v>0</v>
      </c>
    </row>
    <row r="119" spans="1:8" x14ac:dyDescent="0.2">
      <c r="A119" s="46">
        <v>89</v>
      </c>
      <c r="B119" s="64" t="s">
        <v>513</v>
      </c>
      <c r="C119" s="95" t="s">
        <v>61</v>
      </c>
      <c r="D119" s="95" t="s">
        <v>269</v>
      </c>
      <c r="E119" s="96" t="s">
        <v>245</v>
      </c>
      <c r="F119" s="142">
        <v>120</v>
      </c>
      <c r="G119" s="143"/>
      <c r="H119" s="144">
        <v>0</v>
      </c>
    </row>
    <row r="120" spans="1:8" x14ac:dyDescent="0.2">
      <c r="A120" s="46">
        <v>90</v>
      </c>
      <c r="B120" s="64" t="s">
        <v>513</v>
      </c>
      <c r="C120" s="95" t="s">
        <v>61</v>
      </c>
      <c r="D120" s="95" t="s">
        <v>269</v>
      </c>
      <c r="E120" s="96" t="s">
        <v>68</v>
      </c>
      <c r="F120" s="142">
        <v>0</v>
      </c>
      <c r="G120" s="143"/>
      <c r="H120" s="144">
        <v>0</v>
      </c>
    </row>
    <row r="121" spans="1:8" x14ac:dyDescent="0.2">
      <c r="A121" s="46">
        <v>91</v>
      </c>
      <c r="B121" s="64" t="s">
        <v>513</v>
      </c>
      <c r="C121" s="98" t="s">
        <v>74</v>
      </c>
      <c r="D121" s="98" t="s">
        <v>269</v>
      </c>
      <c r="E121" s="99" t="s">
        <v>82</v>
      </c>
      <c r="F121" s="139">
        <v>20</v>
      </c>
      <c r="G121" s="140"/>
      <c r="H121" s="141">
        <v>0</v>
      </c>
    </row>
    <row r="122" spans="1:8" x14ac:dyDescent="0.2">
      <c r="A122" s="46">
        <v>92</v>
      </c>
      <c r="B122" s="64" t="s">
        <v>513</v>
      </c>
      <c r="C122" s="98" t="s">
        <v>74</v>
      </c>
      <c r="D122" s="98" t="s">
        <v>270</v>
      </c>
      <c r="E122" s="99" t="s">
        <v>358</v>
      </c>
      <c r="F122" s="139">
        <v>60</v>
      </c>
      <c r="G122" s="140"/>
      <c r="H122" s="141">
        <v>0</v>
      </c>
    </row>
    <row r="123" spans="1:8" x14ac:dyDescent="0.2">
      <c r="A123" s="46">
        <v>93</v>
      </c>
      <c r="B123" s="64" t="s">
        <v>513</v>
      </c>
      <c r="C123" s="98" t="s">
        <v>74</v>
      </c>
      <c r="D123" s="98" t="s">
        <v>270</v>
      </c>
      <c r="E123" s="99" t="s">
        <v>83</v>
      </c>
      <c r="F123" s="139">
        <v>1</v>
      </c>
      <c r="G123" s="140"/>
      <c r="H123" s="141">
        <v>0</v>
      </c>
    </row>
    <row r="124" spans="1:8" x14ac:dyDescent="0.2">
      <c r="A124" s="46">
        <v>94</v>
      </c>
      <c r="B124" s="64" t="s">
        <v>513</v>
      </c>
      <c r="C124" s="98" t="s">
        <v>74</v>
      </c>
      <c r="D124" s="98" t="s">
        <v>269</v>
      </c>
      <c r="E124" s="99" t="s">
        <v>78</v>
      </c>
      <c r="F124" s="139">
        <v>0</v>
      </c>
      <c r="G124" s="140"/>
      <c r="H124" s="141">
        <v>0</v>
      </c>
    </row>
    <row r="125" spans="1:8" x14ac:dyDescent="0.2">
      <c r="A125" s="46">
        <v>95</v>
      </c>
      <c r="B125" s="64" t="s">
        <v>513</v>
      </c>
      <c r="C125" s="98" t="s">
        <v>74</v>
      </c>
      <c r="D125" s="98" t="s">
        <v>269</v>
      </c>
      <c r="E125" s="99" t="s">
        <v>79</v>
      </c>
      <c r="F125" s="139">
        <v>3</v>
      </c>
      <c r="G125" s="140"/>
      <c r="H125" s="141">
        <v>0</v>
      </c>
    </row>
    <row r="126" spans="1:8" x14ac:dyDescent="0.2">
      <c r="A126" s="46">
        <v>96</v>
      </c>
      <c r="B126" s="64" t="s">
        <v>513</v>
      </c>
      <c r="C126" s="98" t="s">
        <v>74</v>
      </c>
      <c r="D126" s="98" t="s">
        <v>269</v>
      </c>
      <c r="E126" s="99" t="s">
        <v>360</v>
      </c>
      <c r="F126" s="139">
        <v>3</v>
      </c>
      <c r="G126" s="140"/>
      <c r="H126" s="141">
        <v>0</v>
      </c>
    </row>
    <row r="127" spans="1:8" x14ac:dyDescent="0.2">
      <c r="A127" s="46">
        <v>97</v>
      </c>
      <c r="B127" s="64" t="s">
        <v>513</v>
      </c>
      <c r="C127" s="98" t="s">
        <v>74</v>
      </c>
      <c r="D127" s="98" t="s">
        <v>270</v>
      </c>
      <c r="E127" s="99" t="s">
        <v>359</v>
      </c>
      <c r="F127" s="139">
        <v>3</v>
      </c>
      <c r="G127" s="140"/>
      <c r="H127" s="141">
        <v>0</v>
      </c>
    </row>
    <row r="128" spans="1:8" x14ac:dyDescent="0.2">
      <c r="A128" s="46">
        <v>98</v>
      </c>
      <c r="B128" s="64" t="s">
        <v>513</v>
      </c>
      <c r="C128" s="98" t="s">
        <v>74</v>
      </c>
      <c r="D128" s="98" t="s">
        <v>269</v>
      </c>
      <c r="E128" s="99" t="s">
        <v>81</v>
      </c>
      <c r="F128" s="139">
        <v>0</v>
      </c>
      <c r="G128" s="140"/>
      <c r="H128" s="141">
        <v>0</v>
      </c>
    </row>
    <row r="129" spans="1:8" x14ac:dyDescent="0.2">
      <c r="A129" s="46">
        <v>99</v>
      </c>
      <c r="B129" s="64" t="s">
        <v>513</v>
      </c>
      <c r="C129" s="98" t="s">
        <v>74</v>
      </c>
      <c r="D129" s="98" t="s">
        <v>269</v>
      </c>
      <c r="E129" s="99" t="s">
        <v>77</v>
      </c>
      <c r="F129" s="139">
        <v>3</v>
      </c>
      <c r="G129" s="140"/>
      <c r="H129" s="141">
        <v>0</v>
      </c>
    </row>
    <row r="130" spans="1:8" x14ac:dyDescent="0.2">
      <c r="A130" s="46">
        <v>100</v>
      </c>
      <c r="B130" s="64" t="s">
        <v>513</v>
      </c>
      <c r="C130" s="98" t="s">
        <v>74</v>
      </c>
      <c r="D130" s="98" t="s">
        <v>269</v>
      </c>
      <c r="E130" s="99" t="s">
        <v>357</v>
      </c>
      <c r="F130" s="139">
        <v>0</v>
      </c>
      <c r="G130" s="140"/>
      <c r="H130" s="141">
        <v>0</v>
      </c>
    </row>
    <row r="131" spans="1:8" x14ac:dyDescent="0.2">
      <c r="A131" s="46">
        <v>101</v>
      </c>
      <c r="B131" s="64" t="s">
        <v>513</v>
      </c>
      <c r="C131" s="98" t="s">
        <v>74</v>
      </c>
      <c r="D131" s="98" t="s">
        <v>269</v>
      </c>
      <c r="E131" s="99" t="s">
        <v>412</v>
      </c>
      <c r="F131" s="139">
        <v>2</v>
      </c>
      <c r="G131" s="140"/>
      <c r="H131" s="141">
        <v>0</v>
      </c>
    </row>
    <row r="132" spans="1:8" x14ac:dyDescent="0.2">
      <c r="A132" s="46">
        <v>102</v>
      </c>
      <c r="B132" s="64" t="s">
        <v>513</v>
      </c>
      <c r="C132" s="98" t="s">
        <v>74</v>
      </c>
      <c r="D132" s="98" t="s">
        <v>269</v>
      </c>
      <c r="E132" s="99" t="s">
        <v>86</v>
      </c>
      <c r="F132" s="139">
        <v>2</v>
      </c>
      <c r="G132" s="140"/>
      <c r="H132" s="141">
        <v>0</v>
      </c>
    </row>
    <row r="133" spans="1:8" x14ac:dyDescent="0.2">
      <c r="A133" s="46">
        <v>103</v>
      </c>
      <c r="B133" s="64" t="s">
        <v>513</v>
      </c>
      <c r="C133" s="98" t="s">
        <v>74</v>
      </c>
      <c r="D133" s="98" t="s">
        <v>269</v>
      </c>
      <c r="E133" s="99" t="s">
        <v>88</v>
      </c>
      <c r="F133" s="139">
        <v>2</v>
      </c>
      <c r="G133" s="140"/>
      <c r="H133" s="141">
        <v>0</v>
      </c>
    </row>
    <row r="134" spans="1:8" x14ac:dyDescent="0.2">
      <c r="A134" s="46">
        <v>104</v>
      </c>
      <c r="B134" s="64" t="s">
        <v>513</v>
      </c>
      <c r="C134" s="98" t="s">
        <v>74</v>
      </c>
      <c r="D134" s="98" t="s">
        <v>269</v>
      </c>
      <c r="E134" s="99" t="s">
        <v>87</v>
      </c>
      <c r="F134" s="139">
        <v>2</v>
      </c>
      <c r="G134" s="140"/>
      <c r="H134" s="141"/>
    </row>
    <row r="135" spans="1:8" x14ac:dyDescent="0.2">
      <c r="A135" s="46">
        <v>105</v>
      </c>
      <c r="B135" s="64" t="s">
        <v>513</v>
      </c>
      <c r="C135" s="98" t="s">
        <v>74</v>
      </c>
      <c r="D135" s="98" t="s">
        <v>269</v>
      </c>
      <c r="E135" s="99" t="s">
        <v>362</v>
      </c>
      <c r="F135" s="139">
        <v>2</v>
      </c>
      <c r="G135" s="140"/>
      <c r="H135" s="141">
        <v>0</v>
      </c>
    </row>
    <row r="136" spans="1:8" x14ac:dyDescent="0.2">
      <c r="A136" s="46">
        <v>106</v>
      </c>
      <c r="B136" s="64" t="s">
        <v>513</v>
      </c>
      <c r="C136" s="98" t="s">
        <v>74</v>
      </c>
      <c r="D136" s="98" t="s">
        <v>269</v>
      </c>
      <c r="E136" s="99" t="s">
        <v>90</v>
      </c>
      <c r="F136" s="139">
        <v>17</v>
      </c>
      <c r="G136" s="140"/>
      <c r="H136" s="141">
        <v>0</v>
      </c>
    </row>
    <row r="137" spans="1:8" x14ac:dyDescent="0.2">
      <c r="A137" s="46">
        <v>107</v>
      </c>
      <c r="B137" s="64" t="s">
        <v>513</v>
      </c>
      <c r="C137" s="98" t="s">
        <v>74</v>
      </c>
      <c r="D137" s="98" t="s">
        <v>269</v>
      </c>
      <c r="E137" s="99" t="s">
        <v>361</v>
      </c>
      <c r="F137" s="139">
        <v>0</v>
      </c>
      <c r="G137" s="140"/>
      <c r="H137" s="141">
        <v>0</v>
      </c>
    </row>
    <row r="138" spans="1:8" x14ac:dyDescent="0.2">
      <c r="A138" s="46">
        <v>108</v>
      </c>
      <c r="B138" s="64" t="s">
        <v>513</v>
      </c>
      <c r="C138" s="98" t="s">
        <v>74</v>
      </c>
      <c r="D138" s="98" t="s">
        <v>269</v>
      </c>
      <c r="E138" s="99" t="s">
        <v>363</v>
      </c>
      <c r="F138" s="139">
        <v>60</v>
      </c>
      <c r="G138" s="140"/>
      <c r="H138" s="141">
        <v>0</v>
      </c>
    </row>
    <row r="139" spans="1:8" x14ac:dyDescent="0.2">
      <c r="A139" s="46">
        <v>109</v>
      </c>
      <c r="B139" s="64" t="s">
        <v>513</v>
      </c>
      <c r="C139" s="98" t="s">
        <v>74</v>
      </c>
      <c r="D139" s="98" t="s">
        <v>269</v>
      </c>
      <c r="E139" s="99" t="s">
        <v>364</v>
      </c>
      <c r="F139" s="139">
        <v>1</v>
      </c>
      <c r="G139" s="140"/>
      <c r="H139" s="141">
        <v>0</v>
      </c>
    </row>
    <row r="140" spans="1:8" x14ac:dyDescent="0.2">
      <c r="A140" s="46">
        <v>110</v>
      </c>
      <c r="B140" s="64" t="s">
        <v>513</v>
      </c>
      <c r="C140" s="98" t="s">
        <v>74</v>
      </c>
      <c r="D140" s="98" t="s">
        <v>269</v>
      </c>
      <c r="E140" s="99" t="s">
        <v>366</v>
      </c>
      <c r="F140" s="139">
        <v>1</v>
      </c>
      <c r="G140" s="140"/>
      <c r="H140" s="141">
        <v>0</v>
      </c>
    </row>
    <row r="141" spans="1:8" x14ac:dyDescent="0.2">
      <c r="A141" s="46">
        <v>111</v>
      </c>
      <c r="B141" s="64" t="s">
        <v>513</v>
      </c>
      <c r="C141" s="98" t="s">
        <v>74</v>
      </c>
      <c r="D141" s="98" t="s">
        <v>269</v>
      </c>
      <c r="E141" s="99" t="s">
        <v>365</v>
      </c>
      <c r="F141" s="139">
        <v>1</v>
      </c>
      <c r="G141" s="140"/>
      <c r="H141" s="141">
        <v>0</v>
      </c>
    </row>
    <row r="142" spans="1:8" x14ac:dyDescent="0.2">
      <c r="A142" s="46">
        <v>112</v>
      </c>
      <c r="B142" s="64" t="s">
        <v>513</v>
      </c>
      <c r="C142" s="98" t="s">
        <v>74</v>
      </c>
      <c r="D142" s="98" t="s">
        <v>269</v>
      </c>
      <c r="E142" s="99" t="s">
        <v>413</v>
      </c>
      <c r="F142" s="139">
        <v>3</v>
      </c>
      <c r="G142" s="140"/>
      <c r="H142" s="141">
        <v>0</v>
      </c>
    </row>
    <row r="143" spans="1:8" x14ac:dyDescent="0.2">
      <c r="A143" s="46">
        <v>113</v>
      </c>
      <c r="B143" s="64" t="s">
        <v>513</v>
      </c>
      <c r="C143" s="98" t="s">
        <v>74</v>
      </c>
      <c r="D143" s="98" t="s">
        <v>269</v>
      </c>
      <c r="E143" s="99" t="s">
        <v>367</v>
      </c>
      <c r="F143" s="139">
        <v>3</v>
      </c>
      <c r="G143" s="140"/>
      <c r="H143" s="141">
        <v>0</v>
      </c>
    </row>
    <row r="144" spans="1:8" x14ac:dyDescent="0.2">
      <c r="A144" s="46">
        <v>114</v>
      </c>
      <c r="B144" s="64" t="s">
        <v>513</v>
      </c>
      <c r="C144" s="98" t="s">
        <v>74</v>
      </c>
      <c r="D144" s="98" t="s">
        <v>269</v>
      </c>
      <c r="E144" s="99" t="s">
        <v>369</v>
      </c>
      <c r="F144" s="139">
        <v>1</v>
      </c>
      <c r="G144" s="140"/>
      <c r="H144" s="141">
        <v>0</v>
      </c>
    </row>
    <row r="145" spans="1:8" x14ac:dyDescent="0.2">
      <c r="A145" s="46">
        <v>115</v>
      </c>
      <c r="B145" s="64" t="s">
        <v>513</v>
      </c>
      <c r="C145" s="98" t="s">
        <v>74</v>
      </c>
      <c r="D145" s="98" t="s">
        <v>269</v>
      </c>
      <c r="E145" s="99" t="s">
        <v>253</v>
      </c>
      <c r="F145" s="139">
        <v>1</v>
      </c>
      <c r="G145" s="140"/>
      <c r="H145" s="141">
        <v>0</v>
      </c>
    </row>
    <row r="146" spans="1:8" x14ac:dyDescent="0.2">
      <c r="A146" s="46">
        <v>116</v>
      </c>
      <c r="B146" s="64" t="s">
        <v>513</v>
      </c>
      <c r="C146" s="98" t="s">
        <v>74</v>
      </c>
      <c r="D146" s="98" t="s">
        <v>269</v>
      </c>
      <c r="E146" s="99" t="s">
        <v>491</v>
      </c>
      <c r="F146" s="139">
        <v>1</v>
      </c>
      <c r="G146" s="140"/>
      <c r="H146" s="141">
        <v>0</v>
      </c>
    </row>
    <row r="147" spans="1:8" x14ac:dyDescent="0.2">
      <c r="A147" s="46">
        <v>117</v>
      </c>
      <c r="B147" s="64" t="s">
        <v>513</v>
      </c>
      <c r="C147" s="98" t="s">
        <v>74</v>
      </c>
      <c r="D147" s="98" t="s">
        <v>269</v>
      </c>
      <c r="E147" s="99" t="s">
        <v>414</v>
      </c>
      <c r="F147" s="139">
        <v>1</v>
      </c>
      <c r="G147" s="140"/>
      <c r="H147" s="141">
        <v>0</v>
      </c>
    </row>
    <row r="148" spans="1:8" x14ac:dyDescent="0.2">
      <c r="A148" s="46">
        <v>118</v>
      </c>
      <c r="B148" s="64" t="s">
        <v>513</v>
      </c>
      <c r="C148" s="98" t="s">
        <v>74</v>
      </c>
      <c r="D148" s="98" t="s">
        <v>269</v>
      </c>
      <c r="E148" s="99" t="s">
        <v>94</v>
      </c>
      <c r="F148" s="139">
        <v>2</v>
      </c>
      <c r="G148" s="140"/>
      <c r="H148" s="141">
        <v>0</v>
      </c>
    </row>
    <row r="149" spans="1:8" x14ac:dyDescent="0.2">
      <c r="A149" s="46">
        <v>119</v>
      </c>
      <c r="B149" s="64" t="s">
        <v>513</v>
      </c>
      <c r="C149" s="98" t="s">
        <v>74</v>
      </c>
      <c r="D149" s="98" t="s">
        <v>269</v>
      </c>
      <c r="E149" s="99" t="s">
        <v>368</v>
      </c>
      <c r="F149" s="139">
        <v>36</v>
      </c>
      <c r="G149" s="140"/>
      <c r="H149" s="141">
        <v>0</v>
      </c>
    </row>
    <row r="150" spans="1:8" x14ac:dyDescent="0.2">
      <c r="A150" s="46">
        <v>120</v>
      </c>
      <c r="B150" s="64" t="s">
        <v>513</v>
      </c>
      <c r="C150" s="100" t="s">
        <v>95</v>
      </c>
      <c r="D150" s="100" t="s">
        <v>269</v>
      </c>
      <c r="E150" s="101" t="s">
        <v>370</v>
      </c>
      <c r="F150" s="136">
        <v>2</v>
      </c>
      <c r="G150" s="137"/>
      <c r="H150" s="138">
        <v>0</v>
      </c>
    </row>
    <row r="151" spans="1:8" x14ac:dyDescent="0.2">
      <c r="A151" s="46">
        <v>121</v>
      </c>
      <c r="B151" s="64" t="s">
        <v>513</v>
      </c>
      <c r="C151" s="100" t="s">
        <v>95</v>
      </c>
      <c r="D151" s="100" t="s">
        <v>269</v>
      </c>
      <c r="E151" s="101" t="s">
        <v>371</v>
      </c>
      <c r="F151" s="136">
        <v>1</v>
      </c>
      <c r="G151" s="137"/>
      <c r="H151" s="138">
        <v>0</v>
      </c>
    </row>
    <row r="152" spans="1:8" x14ac:dyDescent="0.2">
      <c r="A152" s="46">
        <v>122</v>
      </c>
      <c r="B152" s="64" t="s">
        <v>513</v>
      </c>
      <c r="C152" s="100" t="s">
        <v>95</v>
      </c>
      <c r="D152" s="100" t="s">
        <v>269</v>
      </c>
      <c r="E152" s="101" t="s">
        <v>279</v>
      </c>
      <c r="F152" s="136">
        <v>1</v>
      </c>
      <c r="G152" s="137"/>
      <c r="H152" s="138">
        <v>0</v>
      </c>
    </row>
    <row r="153" spans="1:8" x14ac:dyDescent="0.2">
      <c r="A153" s="46">
        <v>123</v>
      </c>
      <c r="B153" s="64" t="s">
        <v>513</v>
      </c>
      <c r="C153" s="100" t="s">
        <v>95</v>
      </c>
      <c r="D153" s="100" t="s">
        <v>269</v>
      </c>
      <c r="E153" s="101" t="s">
        <v>280</v>
      </c>
      <c r="F153" s="136">
        <v>0</v>
      </c>
      <c r="G153" s="137"/>
      <c r="H153" s="138">
        <v>0</v>
      </c>
    </row>
    <row r="154" spans="1:8" x14ac:dyDescent="0.2">
      <c r="A154" s="46">
        <v>124</v>
      </c>
      <c r="B154" s="64" t="s">
        <v>513</v>
      </c>
      <c r="C154" s="100" t="s">
        <v>95</v>
      </c>
      <c r="D154" s="100" t="s">
        <v>269</v>
      </c>
      <c r="E154" s="101" t="s">
        <v>493</v>
      </c>
      <c r="F154" s="136">
        <v>1</v>
      </c>
      <c r="G154" s="137"/>
      <c r="H154" s="138">
        <v>0</v>
      </c>
    </row>
    <row r="155" spans="1:8" x14ac:dyDescent="0.2">
      <c r="A155" s="46">
        <v>125</v>
      </c>
      <c r="B155" s="64" t="s">
        <v>513</v>
      </c>
      <c r="C155" s="100" t="s">
        <v>95</v>
      </c>
      <c r="D155" s="100" t="s">
        <v>269</v>
      </c>
      <c r="E155" s="101" t="s">
        <v>104</v>
      </c>
      <c r="F155" s="136">
        <v>3</v>
      </c>
      <c r="G155" s="137"/>
      <c r="H155" s="138">
        <v>0</v>
      </c>
    </row>
    <row r="156" spans="1:8" x14ac:dyDescent="0.2">
      <c r="A156" s="46">
        <v>126</v>
      </c>
      <c r="B156" s="64" t="s">
        <v>513</v>
      </c>
      <c r="C156" s="100" t="s">
        <v>95</v>
      </c>
      <c r="D156" s="100" t="s">
        <v>269</v>
      </c>
      <c r="E156" s="101" t="s">
        <v>105</v>
      </c>
      <c r="F156" s="136">
        <v>1</v>
      </c>
      <c r="G156" s="137"/>
      <c r="H156" s="138">
        <v>0</v>
      </c>
    </row>
    <row r="157" spans="1:8" x14ac:dyDescent="0.2">
      <c r="A157" s="46">
        <v>127</v>
      </c>
      <c r="B157" s="64" t="s">
        <v>513</v>
      </c>
      <c r="C157" s="100" t="s">
        <v>95</v>
      </c>
      <c r="D157" s="100" t="s">
        <v>269</v>
      </c>
      <c r="E157" s="101" t="s">
        <v>103</v>
      </c>
      <c r="F157" s="136">
        <v>1</v>
      </c>
      <c r="G157" s="137"/>
      <c r="H157" s="138">
        <v>0</v>
      </c>
    </row>
    <row r="158" spans="1:8" x14ac:dyDescent="0.2">
      <c r="A158" s="46">
        <v>128</v>
      </c>
      <c r="B158" s="64" t="s">
        <v>513</v>
      </c>
      <c r="C158" s="100" t="s">
        <v>95</v>
      </c>
      <c r="D158" s="100" t="s">
        <v>269</v>
      </c>
      <c r="E158" s="101" t="s">
        <v>101</v>
      </c>
      <c r="F158" s="136">
        <v>1</v>
      </c>
      <c r="G158" s="137"/>
      <c r="H158" s="138">
        <v>0</v>
      </c>
    </row>
    <row r="159" spans="1:8" x14ac:dyDescent="0.2">
      <c r="A159" s="46">
        <v>129</v>
      </c>
      <c r="B159" s="64" t="s">
        <v>513</v>
      </c>
      <c r="C159" s="100" t="s">
        <v>95</v>
      </c>
      <c r="D159" s="100" t="s">
        <v>269</v>
      </c>
      <c r="E159" s="101" t="s">
        <v>102</v>
      </c>
      <c r="F159" s="136">
        <v>1</v>
      </c>
      <c r="G159" s="137"/>
      <c r="H159" s="138">
        <v>0</v>
      </c>
    </row>
    <row r="160" spans="1:8" x14ac:dyDescent="0.2">
      <c r="A160" s="46">
        <v>130</v>
      </c>
      <c r="B160" s="64" t="s">
        <v>513</v>
      </c>
      <c r="C160" s="102" t="s">
        <v>106</v>
      </c>
      <c r="D160" s="102" t="s">
        <v>269</v>
      </c>
      <c r="E160" s="103" t="s">
        <v>180</v>
      </c>
      <c r="F160" s="129">
        <v>3</v>
      </c>
      <c r="G160" s="130"/>
      <c r="H160" s="131">
        <v>0</v>
      </c>
    </row>
    <row r="161" spans="1:8" x14ac:dyDescent="0.2">
      <c r="A161" s="46">
        <v>131</v>
      </c>
      <c r="B161" s="64" t="s">
        <v>513</v>
      </c>
      <c r="C161" s="102" t="s">
        <v>106</v>
      </c>
      <c r="D161" s="102" t="s">
        <v>269</v>
      </c>
      <c r="E161" s="103" t="s">
        <v>579</v>
      </c>
      <c r="F161" s="129">
        <v>3</v>
      </c>
      <c r="G161" s="130"/>
      <c r="H161" s="131">
        <v>0</v>
      </c>
    </row>
    <row r="162" spans="1:8" x14ac:dyDescent="0.2">
      <c r="A162" s="46">
        <v>132</v>
      </c>
      <c r="B162" s="64" t="s">
        <v>513</v>
      </c>
      <c r="C162" s="102" t="s">
        <v>106</v>
      </c>
      <c r="D162" s="102" t="s">
        <v>269</v>
      </c>
      <c r="E162" s="103" t="s">
        <v>417</v>
      </c>
      <c r="F162" s="129">
        <v>6</v>
      </c>
      <c r="G162" s="130"/>
      <c r="H162" s="131">
        <v>0</v>
      </c>
    </row>
    <row r="163" spans="1:8" x14ac:dyDescent="0.2">
      <c r="A163" s="46">
        <v>133</v>
      </c>
      <c r="B163" s="64" t="s">
        <v>513</v>
      </c>
      <c r="C163" s="102" t="s">
        <v>106</v>
      </c>
      <c r="D163" s="102" t="s">
        <v>269</v>
      </c>
      <c r="E163" s="103" t="s">
        <v>678</v>
      </c>
      <c r="F163" s="129">
        <v>3</v>
      </c>
      <c r="G163" s="130"/>
      <c r="H163" s="131">
        <v>0</v>
      </c>
    </row>
    <row r="164" spans="1:8" x14ac:dyDescent="0.2">
      <c r="A164" s="46">
        <v>134</v>
      </c>
      <c r="B164" s="64" t="s">
        <v>513</v>
      </c>
      <c r="C164" s="102" t="s">
        <v>106</v>
      </c>
      <c r="D164" s="102" t="s">
        <v>269</v>
      </c>
      <c r="E164" s="103" t="s">
        <v>376</v>
      </c>
      <c r="F164" s="129">
        <v>1</v>
      </c>
      <c r="G164" s="130"/>
      <c r="H164" s="131">
        <v>0</v>
      </c>
    </row>
    <row r="165" spans="1:8" x14ac:dyDescent="0.2">
      <c r="A165" s="46">
        <v>135</v>
      </c>
      <c r="B165" s="64" t="s">
        <v>513</v>
      </c>
      <c r="C165" s="102" t="s">
        <v>106</v>
      </c>
      <c r="D165" s="102" t="s">
        <v>270</v>
      </c>
      <c r="E165" s="103" t="s">
        <v>419</v>
      </c>
      <c r="F165" s="129">
        <v>1</v>
      </c>
      <c r="G165" s="130"/>
      <c r="H165" s="131">
        <v>0</v>
      </c>
    </row>
    <row r="166" spans="1:8" x14ac:dyDescent="0.2">
      <c r="A166" s="46">
        <v>136</v>
      </c>
      <c r="B166" s="64" t="s">
        <v>513</v>
      </c>
      <c r="C166" s="102" t="s">
        <v>106</v>
      </c>
      <c r="D166" s="102" t="s">
        <v>270</v>
      </c>
      <c r="E166" s="103" t="s">
        <v>374</v>
      </c>
      <c r="F166" s="129">
        <v>3</v>
      </c>
      <c r="G166" s="130"/>
      <c r="H166" s="131">
        <v>0</v>
      </c>
    </row>
    <row r="167" spans="1:8" x14ac:dyDescent="0.2">
      <c r="A167" s="46">
        <v>137</v>
      </c>
      <c r="B167" s="64" t="s">
        <v>513</v>
      </c>
      <c r="C167" s="102" t="s">
        <v>106</v>
      </c>
      <c r="D167" s="102" t="s">
        <v>270</v>
      </c>
      <c r="E167" s="103" t="s">
        <v>120</v>
      </c>
      <c r="F167" s="129">
        <v>1</v>
      </c>
      <c r="G167" s="130"/>
      <c r="H167" s="131">
        <v>0</v>
      </c>
    </row>
    <row r="168" spans="1:8" x14ac:dyDescent="0.2">
      <c r="A168" s="46">
        <v>138</v>
      </c>
      <c r="B168" s="64" t="s">
        <v>513</v>
      </c>
      <c r="C168" s="102" t="s">
        <v>106</v>
      </c>
      <c r="D168" s="102" t="s">
        <v>269</v>
      </c>
      <c r="E168" s="103" t="s">
        <v>420</v>
      </c>
      <c r="F168" s="129">
        <v>3</v>
      </c>
      <c r="G168" s="130"/>
      <c r="H168" s="131">
        <v>0</v>
      </c>
    </row>
    <row r="169" spans="1:8" x14ac:dyDescent="0.2">
      <c r="A169" s="46">
        <v>139</v>
      </c>
      <c r="B169" s="64" t="s">
        <v>513</v>
      </c>
      <c r="C169" s="102" t="s">
        <v>106</v>
      </c>
      <c r="D169" s="102" t="s">
        <v>269</v>
      </c>
      <c r="E169" s="103" t="s">
        <v>137</v>
      </c>
      <c r="F169" s="129">
        <v>0</v>
      </c>
      <c r="G169" s="130"/>
      <c r="H169" s="131">
        <v>0</v>
      </c>
    </row>
    <row r="170" spans="1:8" x14ac:dyDescent="0.2">
      <c r="A170" s="46">
        <v>140</v>
      </c>
      <c r="B170" s="64" t="s">
        <v>513</v>
      </c>
      <c r="C170" s="102" t="s">
        <v>106</v>
      </c>
      <c r="D170" s="102" t="s">
        <v>269</v>
      </c>
      <c r="E170" s="103" t="s">
        <v>588</v>
      </c>
      <c r="F170" s="129">
        <v>1</v>
      </c>
      <c r="G170" s="130"/>
      <c r="H170" s="131">
        <v>0</v>
      </c>
    </row>
    <row r="171" spans="1:8" x14ac:dyDescent="0.2">
      <c r="A171" s="46">
        <v>141</v>
      </c>
      <c r="B171" s="64" t="s">
        <v>513</v>
      </c>
      <c r="C171" s="102" t="s">
        <v>106</v>
      </c>
      <c r="D171" s="102" t="s">
        <v>269</v>
      </c>
      <c r="E171" s="103" t="s">
        <v>161</v>
      </c>
      <c r="F171" s="129">
        <v>3</v>
      </c>
      <c r="G171" s="130"/>
      <c r="H171" s="131">
        <v>0</v>
      </c>
    </row>
    <row r="172" spans="1:8" x14ac:dyDescent="0.2">
      <c r="A172" s="46">
        <v>142</v>
      </c>
      <c r="B172" s="64" t="s">
        <v>513</v>
      </c>
      <c r="C172" s="102" t="s">
        <v>106</v>
      </c>
      <c r="D172" s="102" t="s">
        <v>269</v>
      </c>
      <c r="E172" s="103" t="s">
        <v>160</v>
      </c>
      <c r="F172" s="129">
        <v>3</v>
      </c>
      <c r="G172" s="130"/>
      <c r="H172" s="131">
        <v>0</v>
      </c>
    </row>
    <row r="173" spans="1:8" x14ac:dyDescent="0.2">
      <c r="A173" s="46">
        <v>143</v>
      </c>
      <c r="B173" s="64" t="s">
        <v>513</v>
      </c>
      <c r="C173" s="102" t="s">
        <v>106</v>
      </c>
      <c r="D173" s="102" t="s">
        <v>269</v>
      </c>
      <c r="E173" s="103" t="s">
        <v>422</v>
      </c>
      <c r="F173" s="129">
        <v>3</v>
      </c>
      <c r="G173" s="130"/>
      <c r="H173" s="131">
        <v>0</v>
      </c>
    </row>
    <row r="174" spans="1:8" x14ac:dyDescent="0.2">
      <c r="A174" s="46">
        <v>144</v>
      </c>
      <c r="B174" s="64" t="s">
        <v>513</v>
      </c>
      <c r="C174" s="102" t="s">
        <v>106</v>
      </c>
      <c r="D174" s="102" t="s">
        <v>269</v>
      </c>
      <c r="E174" s="103" t="s">
        <v>593</v>
      </c>
      <c r="F174" s="129">
        <v>1</v>
      </c>
      <c r="G174" s="130"/>
      <c r="H174" s="131">
        <v>0</v>
      </c>
    </row>
    <row r="175" spans="1:8" x14ac:dyDescent="0.2">
      <c r="A175" s="46">
        <v>145</v>
      </c>
      <c r="B175" s="64" t="s">
        <v>513</v>
      </c>
      <c r="C175" s="102" t="s">
        <v>106</v>
      </c>
      <c r="D175" s="102" t="s">
        <v>269</v>
      </c>
      <c r="E175" s="103" t="s">
        <v>140</v>
      </c>
      <c r="F175" s="129">
        <v>3</v>
      </c>
      <c r="G175" s="130"/>
      <c r="H175" s="131">
        <v>0</v>
      </c>
    </row>
    <row r="176" spans="1:8" x14ac:dyDescent="0.2">
      <c r="A176" s="46">
        <v>146</v>
      </c>
      <c r="B176" s="64" t="s">
        <v>513</v>
      </c>
      <c r="C176" s="102" t="s">
        <v>106</v>
      </c>
      <c r="D176" s="102" t="s">
        <v>269</v>
      </c>
      <c r="E176" s="103" t="s">
        <v>500</v>
      </c>
      <c r="F176" s="129">
        <v>1</v>
      </c>
      <c r="G176" s="130"/>
      <c r="H176" s="131">
        <v>0</v>
      </c>
    </row>
    <row r="177" spans="1:8" x14ac:dyDescent="0.2">
      <c r="A177" s="46">
        <v>147</v>
      </c>
      <c r="B177" s="64" t="s">
        <v>513</v>
      </c>
      <c r="C177" s="102" t="s">
        <v>106</v>
      </c>
      <c r="D177" s="102" t="s">
        <v>270</v>
      </c>
      <c r="E177" s="103" t="s">
        <v>501</v>
      </c>
      <c r="F177" s="129">
        <v>1</v>
      </c>
      <c r="G177" s="130"/>
      <c r="H177" s="131">
        <v>0</v>
      </c>
    </row>
    <row r="178" spans="1:8" x14ac:dyDescent="0.2">
      <c r="A178" s="46">
        <v>148</v>
      </c>
      <c r="B178" s="64" t="s">
        <v>513</v>
      </c>
      <c r="C178" s="102" t="s">
        <v>106</v>
      </c>
      <c r="D178" s="102" t="s">
        <v>270</v>
      </c>
      <c r="E178" s="103" t="s">
        <v>138</v>
      </c>
      <c r="F178" s="129">
        <v>0</v>
      </c>
      <c r="G178" s="130"/>
      <c r="H178" s="131">
        <v>0</v>
      </c>
    </row>
    <row r="179" spans="1:8" x14ac:dyDescent="0.2">
      <c r="A179" s="46">
        <v>149</v>
      </c>
      <c r="B179" s="64" t="s">
        <v>513</v>
      </c>
      <c r="C179" s="102" t="s">
        <v>106</v>
      </c>
      <c r="D179" s="102" t="s">
        <v>270</v>
      </c>
      <c r="E179" s="103" t="s">
        <v>158</v>
      </c>
      <c r="F179" s="129">
        <v>2</v>
      </c>
      <c r="G179" s="130"/>
      <c r="H179" s="131">
        <v>0</v>
      </c>
    </row>
    <row r="180" spans="1:8" x14ac:dyDescent="0.2">
      <c r="A180" s="46">
        <v>150</v>
      </c>
      <c r="B180" s="64" t="s">
        <v>513</v>
      </c>
      <c r="C180" s="102" t="s">
        <v>106</v>
      </c>
      <c r="D180" s="102" t="s">
        <v>269</v>
      </c>
      <c r="E180" s="103" t="s">
        <v>152</v>
      </c>
      <c r="F180" s="129">
        <v>1</v>
      </c>
      <c r="G180" s="130"/>
      <c r="H180" s="131">
        <v>0</v>
      </c>
    </row>
    <row r="181" spans="1:8" x14ac:dyDescent="0.2">
      <c r="A181" s="46">
        <v>151</v>
      </c>
      <c r="B181" s="64" t="s">
        <v>513</v>
      </c>
      <c r="C181" s="102" t="s">
        <v>106</v>
      </c>
      <c r="D181" s="102" t="s">
        <v>269</v>
      </c>
      <c r="E181" s="103" t="s">
        <v>153</v>
      </c>
      <c r="F181" s="129">
        <v>1</v>
      </c>
      <c r="G181" s="130"/>
      <c r="H181" s="131">
        <v>0</v>
      </c>
    </row>
    <row r="182" spans="1:8" x14ac:dyDescent="0.2">
      <c r="A182" s="46">
        <v>152</v>
      </c>
      <c r="B182" s="64" t="s">
        <v>513</v>
      </c>
      <c r="C182" s="102" t="s">
        <v>106</v>
      </c>
      <c r="D182" s="102" t="s">
        <v>269</v>
      </c>
      <c r="E182" s="103" t="s">
        <v>139</v>
      </c>
      <c r="F182" s="129">
        <v>1</v>
      </c>
      <c r="G182" s="130"/>
      <c r="H182" s="131">
        <v>0</v>
      </c>
    </row>
    <row r="183" spans="1:8" x14ac:dyDescent="0.2">
      <c r="A183" s="46">
        <v>153</v>
      </c>
      <c r="B183" s="64" t="s">
        <v>513</v>
      </c>
      <c r="C183" s="102" t="s">
        <v>106</v>
      </c>
      <c r="D183" s="102" t="s">
        <v>270</v>
      </c>
      <c r="E183" s="103" t="s">
        <v>110</v>
      </c>
      <c r="F183" s="129">
        <v>3</v>
      </c>
      <c r="G183" s="130"/>
      <c r="H183" s="131">
        <v>0</v>
      </c>
    </row>
    <row r="184" spans="1:8" x14ac:dyDescent="0.2">
      <c r="A184" s="46">
        <v>154</v>
      </c>
      <c r="B184" s="64" t="s">
        <v>513</v>
      </c>
      <c r="C184" s="102" t="s">
        <v>106</v>
      </c>
      <c r="D184" s="102" t="s">
        <v>269</v>
      </c>
      <c r="E184" s="103" t="s">
        <v>119</v>
      </c>
      <c r="F184" s="129">
        <v>1</v>
      </c>
      <c r="G184" s="130"/>
      <c r="H184" s="131">
        <v>0</v>
      </c>
    </row>
    <row r="185" spans="1:8" x14ac:dyDescent="0.2">
      <c r="A185" s="46">
        <v>155</v>
      </c>
      <c r="B185" s="64" t="s">
        <v>513</v>
      </c>
      <c r="C185" s="102" t="s">
        <v>106</v>
      </c>
      <c r="D185" s="102" t="s">
        <v>270</v>
      </c>
      <c r="E185" s="103" t="s">
        <v>117</v>
      </c>
      <c r="F185" s="129">
        <v>1</v>
      </c>
      <c r="G185" s="130"/>
      <c r="H185" s="131">
        <v>0</v>
      </c>
    </row>
    <row r="186" spans="1:8" x14ac:dyDescent="0.2">
      <c r="A186" s="46">
        <v>156</v>
      </c>
      <c r="B186" s="64" t="s">
        <v>513</v>
      </c>
      <c r="C186" s="102" t="s">
        <v>106</v>
      </c>
      <c r="D186" s="102" t="s">
        <v>270</v>
      </c>
      <c r="E186" s="103" t="s">
        <v>142</v>
      </c>
      <c r="F186" s="129">
        <v>0</v>
      </c>
      <c r="G186" s="130"/>
      <c r="H186" s="131">
        <v>0</v>
      </c>
    </row>
    <row r="187" spans="1:8" x14ac:dyDescent="0.2">
      <c r="A187" s="46">
        <v>157</v>
      </c>
      <c r="B187" s="64" t="s">
        <v>513</v>
      </c>
      <c r="C187" s="102" t="s">
        <v>106</v>
      </c>
      <c r="D187" s="102" t="s">
        <v>269</v>
      </c>
      <c r="E187" s="103" t="s">
        <v>114</v>
      </c>
      <c r="F187" s="129">
        <v>0</v>
      </c>
      <c r="G187" s="130"/>
      <c r="H187" s="131">
        <v>0</v>
      </c>
    </row>
    <row r="188" spans="1:8" x14ac:dyDescent="0.2">
      <c r="A188" s="46">
        <v>158</v>
      </c>
      <c r="B188" s="64" t="s">
        <v>513</v>
      </c>
      <c r="C188" s="102" t="s">
        <v>106</v>
      </c>
      <c r="D188" s="102" t="s">
        <v>269</v>
      </c>
      <c r="E188" s="103" t="s">
        <v>116</v>
      </c>
      <c r="F188" s="129">
        <v>1</v>
      </c>
      <c r="G188" s="130"/>
      <c r="H188" s="131">
        <v>0</v>
      </c>
    </row>
    <row r="189" spans="1:8" x14ac:dyDescent="0.2">
      <c r="A189" s="46">
        <v>159</v>
      </c>
      <c r="B189" s="64" t="s">
        <v>513</v>
      </c>
      <c r="C189" s="102" t="s">
        <v>106</v>
      </c>
      <c r="D189" s="102" t="s">
        <v>269</v>
      </c>
      <c r="E189" s="103" t="s">
        <v>677</v>
      </c>
      <c r="F189" s="129">
        <v>1</v>
      </c>
      <c r="G189" s="130"/>
      <c r="H189" s="131">
        <v>0</v>
      </c>
    </row>
    <row r="190" spans="1:8" x14ac:dyDescent="0.2">
      <c r="A190" s="46">
        <v>160</v>
      </c>
      <c r="B190" s="64" t="s">
        <v>513</v>
      </c>
      <c r="C190" s="102" t="s">
        <v>106</v>
      </c>
      <c r="D190" s="102" t="s">
        <v>269</v>
      </c>
      <c r="E190" s="103" t="s">
        <v>424</v>
      </c>
      <c r="F190" s="129">
        <v>3</v>
      </c>
      <c r="G190" s="130"/>
      <c r="H190" s="131">
        <v>0</v>
      </c>
    </row>
    <row r="191" spans="1:8" x14ac:dyDescent="0.2">
      <c r="A191" s="46">
        <v>161</v>
      </c>
      <c r="B191" s="64" t="s">
        <v>513</v>
      </c>
      <c r="C191" s="102" t="s">
        <v>106</v>
      </c>
      <c r="D191" s="102" t="s">
        <v>269</v>
      </c>
      <c r="E191" s="103" t="s">
        <v>423</v>
      </c>
      <c r="F191" s="129">
        <v>1</v>
      </c>
      <c r="G191" s="130"/>
      <c r="H191" s="131">
        <v>0</v>
      </c>
    </row>
    <row r="192" spans="1:8" x14ac:dyDescent="0.2">
      <c r="A192" s="46">
        <v>162</v>
      </c>
      <c r="B192" s="64" t="s">
        <v>513</v>
      </c>
      <c r="C192" s="102" t="s">
        <v>106</v>
      </c>
      <c r="D192" s="102" t="s">
        <v>269</v>
      </c>
      <c r="E192" s="103" t="s">
        <v>425</v>
      </c>
      <c r="F192" s="129">
        <v>1</v>
      </c>
      <c r="G192" s="130"/>
      <c r="H192" s="131">
        <v>0</v>
      </c>
    </row>
    <row r="193" spans="1:8" x14ac:dyDescent="0.2">
      <c r="A193" s="46">
        <v>163</v>
      </c>
      <c r="B193" s="64" t="s">
        <v>513</v>
      </c>
      <c r="C193" s="102" t="s">
        <v>106</v>
      </c>
      <c r="D193" s="102" t="s">
        <v>269</v>
      </c>
      <c r="E193" s="103" t="s">
        <v>426</v>
      </c>
      <c r="F193" s="129">
        <v>1</v>
      </c>
      <c r="G193" s="130"/>
      <c r="H193" s="131">
        <v>0</v>
      </c>
    </row>
    <row r="194" spans="1:8" x14ac:dyDescent="0.2">
      <c r="A194" s="46">
        <v>164</v>
      </c>
      <c r="B194" s="64" t="s">
        <v>513</v>
      </c>
      <c r="C194" s="102" t="s">
        <v>106</v>
      </c>
      <c r="D194" s="102" t="s">
        <v>269</v>
      </c>
      <c r="E194" s="103" t="s">
        <v>151</v>
      </c>
      <c r="F194" s="129">
        <v>2</v>
      </c>
      <c r="G194" s="130"/>
      <c r="H194" s="131">
        <v>0</v>
      </c>
    </row>
    <row r="195" spans="1:8" x14ac:dyDescent="0.2">
      <c r="A195" s="46">
        <v>165</v>
      </c>
      <c r="B195" s="64" t="s">
        <v>513</v>
      </c>
      <c r="C195" s="102" t="s">
        <v>106</v>
      </c>
      <c r="D195" s="102" t="s">
        <v>269</v>
      </c>
      <c r="E195" s="103" t="s">
        <v>372</v>
      </c>
      <c r="F195" s="129">
        <v>0</v>
      </c>
      <c r="G195" s="130"/>
      <c r="H195" s="131">
        <v>0</v>
      </c>
    </row>
    <row r="196" spans="1:8" x14ac:dyDescent="0.2">
      <c r="A196" s="46">
        <v>166</v>
      </c>
      <c r="B196" s="64" t="s">
        <v>513</v>
      </c>
      <c r="C196" s="102" t="s">
        <v>106</v>
      </c>
      <c r="D196" s="102" t="s">
        <v>269</v>
      </c>
      <c r="E196" s="103" t="s">
        <v>373</v>
      </c>
      <c r="F196" s="129">
        <v>0</v>
      </c>
      <c r="G196" s="130"/>
      <c r="H196" s="131">
        <v>0</v>
      </c>
    </row>
    <row r="197" spans="1:8" x14ac:dyDescent="0.2">
      <c r="A197" s="46">
        <v>167</v>
      </c>
      <c r="B197" s="64" t="s">
        <v>513</v>
      </c>
      <c r="C197" s="102" t="s">
        <v>106</v>
      </c>
      <c r="D197" s="102" t="s">
        <v>269</v>
      </c>
      <c r="E197" s="103" t="s">
        <v>179</v>
      </c>
      <c r="F197" s="129">
        <v>2</v>
      </c>
      <c r="G197" s="130"/>
      <c r="H197" s="131">
        <v>0</v>
      </c>
    </row>
    <row r="198" spans="1:8" x14ac:dyDescent="0.2">
      <c r="A198" s="46">
        <v>168</v>
      </c>
      <c r="B198" s="64" t="s">
        <v>513</v>
      </c>
      <c r="C198" s="102" t="s">
        <v>106</v>
      </c>
      <c r="D198" s="102" t="s">
        <v>269</v>
      </c>
      <c r="E198" s="103" t="s">
        <v>159</v>
      </c>
      <c r="F198" s="129">
        <v>2</v>
      </c>
      <c r="G198" s="130"/>
      <c r="H198" s="131">
        <v>0</v>
      </c>
    </row>
    <row r="199" spans="1:8" x14ac:dyDescent="0.2">
      <c r="A199" s="46">
        <v>169</v>
      </c>
      <c r="B199" s="64" t="s">
        <v>513</v>
      </c>
      <c r="C199" s="102" t="s">
        <v>106</v>
      </c>
      <c r="D199" s="102" t="s">
        <v>270</v>
      </c>
      <c r="E199" s="103" t="s">
        <v>118</v>
      </c>
      <c r="F199" s="129">
        <v>1</v>
      </c>
      <c r="G199" s="130"/>
      <c r="H199" s="131">
        <v>0</v>
      </c>
    </row>
    <row r="200" spans="1:8" x14ac:dyDescent="0.2">
      <c r="A200" s="46">
        <v>170</v>
      </c>
      <c r="B200" s="64" t="s">
        <v>513</v>
      </c>
      <c r="C200" s="102" t="s">
        <v>106</v>
      </c>
      <c r="D200" s="102" t="s">
        <v>270</v>
      </c>
      <c r="E200" s="103" t="s">
        <v>141</v>
      </c>
      <c r="F200" s="129">
        <v>2</v>
      </c>
      <c r="G200" s="130"/>
      <c r="H200" s="131">
        <v>0</v>
      </c>
    </row>
    <row r="201" spans="1:8" x14ac:dyDescent="0.2">
      <c r="A201" s="46">
        <v>171</v>
      </c>
      <c r="B201" s="64" t="s">
        <v>513</v>
      </c>
      <c r="C201" s="102" t="s">
        <v>106</v>
      </c>
      <c r="D201" s="102" t="s">
        <v>269</v>
      </c>
      <c r="E201" s="103" t="s">
        <v>676</v>
      </c>
      <c r="F201" s="129">
        <v>3</v>
      </c>
      <c r="G201" s="130"/>
      <c r="H201" s="131">
        <v>0</v>
      </c>
    </row>
    <row r="202" spans="1:8" x14ac:dyDescent="0.2">
      <c r="A202" s="46">
        <v>172</v>
      </c>
      <c r="B202" s="64" t="s">
        <v>513</v>
      </c>
      <c r="C202" s="102" t="s">
        <v>106</v>
      </c>
      <c r="D202" s="102" t="s">
        <v>269</v>
      </c>
      <c r="E202" s="103" t="s">
        <v>164</v>
      </c>
      <c r="F202" s="129">
        <v>6</v>
      </c>
      <c r="G202" s="130"/>
      <c r="H202" s="131">
        <v>0</v>
      </c>
    </row>
    <row r="203" spans="1:8" x14ac:dyDescent="0.2">
      <c r="A203" s="46">
        <v>173</v>
      </c>
      <c r="B203" s="64" t="s">
        <v>513</v>
      </c>
      <c r="C203" s="102" t="s">
        <v>106</v>
      </c>
      <c r="D203" s="102" t="s">
        <v>269</v>
      </c>
      <c r="E203" s="103" t="s">
        <v>165</v>
      </c>
      <c r="F203" s="129">
        <v>6</v>
      </c>
      <c r="G203" s="130"/>
      <c r="H203" s="131">
        <v>0</v>
      </c>
    </row>
    <row r="204" spans="1:8" x14ac:dyDescent="0.2">
      <c r="A204" s="46">
        <v>174</v>
      </c>
      <c r="B204" s="64" t="s">
        <v>513</v>
      </c>
      <c r="C204" s="102" t="s">
        <v>106</v>
      </c>
      <c r="D204" s="102" t="s">
        <v>270</v>
      </c>
      <c r="E204" s="103" t="s">
        <v>166</v>
      </c>
      <c r="F204" s="129">
        <v>6</v>
      </c>
      <c r="G204" s="130"/>
      <c r="H204" s="131">
        <v>0</v>
      </c>
    </row>
    <row r="205" spans="1:8" x14ac:dyDescent="0.2">
      <c r="A205" s="46">
        <v>175</v>
      </c>
      <c r="B205" s="64" t="s">
        <v>513</v>
      </c>
      <c r="C205" s="102" t="s">
        <v>106</v>
      </c>
      <c r="D205" s="102" t="s">
        <v>270</v>
      </c>
      <c r="E205" s="103" t="s">
        <v>184</v>
      </c>
      <c r="F205" s="129">
        <v>6</v>
      </c>
      <c r="G205" s="130"/>
      <c r="H205" s="131">
        <v>0</v>
      </c>
    </row>
    <row r="206" spans="1:8" x14ac:dyDescent="0.2">
      <c r="A206" s="46">
        <v>176</v>
      </c>
      <c r="B206" s="64" t="s">
        <v>513</v>
      </c>
      <c r="C206" s="102" t="s">
        <v>106</v>
      </c>
      <c r="D206" s="102" t="s">
        <v>269</v>
      </c>
      <c r="E206" s="103" t="s">
        <v>167</v>
      </c>
      <c r="F206" s="129">
        <v>6</v>
      </c>
      <c r="G206" s="130"/>
      <c r="H206" s="131">
        <v>0</v>
      </c>
    </row>
    <row r="207" spans="1:8" x14ac:dyDescent="0.2">
      <c r="A207" s="46">
        <v>177</v>
      </c>
      <c r="B207" s="64" t="s">
        <v>513</v>
      </c>
      <c r="C207" s="102" t="s">
        <v>106</v>
      </c>
      <c r="D207" s="102" t="s">
        <v>269</v>
      </c>
      <c r="E207" s="103" t="s">
        <v>124</v>
      </c>
      <c r="F207" s="129">
        <v>6</v>
      </c>
      <c r="G207" s="130"/>
      <c r="H207" s="131">
        <v>0</v>
      </c>
    </row>
    <row r="208" spans="1:8" x14ac:dyDescent="0.2">
      <c r="A208" s="46">
        <v>178</v>
      </c>
      <c r="B208" s="64" t="s">
        <v>513</v>
      </c>
      <c r="C208" s="102" t="s">
        <v>106</v>
      </c>
      <c r="D208" s="102" t="s">
        <v>269</v>
      </c>
      <c r="E208" s="103" t="s">
        <v>427</v>
      </c>
      <c r="F208" s="129">
        <v>6</v>
      </c>
      <c r="G208" s="130"/>
      <c r="H208" s="131">
        <v>0</v>
      </c>
    </row>
    <row r="209" spans="1:8" x14ac:dyDescent="0.2">
      <c r="A209" s="46">
        <v>179</v>
      </c>
      <c r="B209" s="64" t="s">
        <v>513</v>
      </c>
      <c r="C209" s="102" t="s">
        <v>106</v>
      </c>
      <c r="D209" s="102" t="s">
        <v>269</v>
      </c>
      <c r="E209" s="103" t="s">
        <v>143</v>
      </c>
      <c r="F209" s="129">
        <v>0</v>
      </c>
      <c r="G209" s="130"/>
      <c r="H209" s="131">
        <v>0</v>
      </c>
    </row>
    <row r="210" spans="1:8" x14ac:dyDescent="0.2">
      <c r="A210" s="46">
        <v>180</v>
      </c>
      <c r="B210" s="64" t="s">
        <v>513</v>
      </c>
      <c r="C210" s="102" t="s">
        <v>106</v>
      </c>
      <c r="D210" s="102" t="s">
        <v>269</v>
      </c>
      <c r="E210" s="103" t="s">
        <v>185</v>
      </c>
      <c r="F210" s="129">
        <v>6</v>
      </c>
      <c r="G210" s="130"/>
      <c r="H210" s="131">
        <v>0</v>
      </c>
    </row>
    <row r="211" spans="1:8" x14ac:dyDescent="0.2">
      <c r="A211" s="46">
        <v>181</v>
      </c>
      <c r="B211" s="64" t="s">
        <v>513</v>
      </c>
      <c r="C211" s="102" t="s">
        <v>106</v>
      </c>
      <c r="D211" s="102" t="s">
        <v>270</v>
      </c>
      <c r="E211" s="103" t="s">
        <v>122</v>
      </c>
      <c r="F211" s="129">
        <v>6</v>
      </c>
      <c r="G211" s="130"/>
      <c r="H211" s="131">
        <v>0</v>
      </c>
    </row>
    <row r="212" spans="1:8" x14ac:dyDescent="0.2">
      <c r="A212" s="46">
        <v>182</v>
      </c>
      <c r="B212" s="64" t="s">
        <v>513</v>
      </c>
      <c r="C212" s="102" t="s">
        <v>106</v>
      </c>
      <c r="D212" s="102" t="s">
        <v>269</v>
      </c>
      <c r="E212" s="103" t="s">
        <v>154</v>
      </c>
      <c r="F212" s="129">
        <v>1</v>
      </c>
      <c r="G212" s="130"/>
      <c r="H212" s="131">
        <v>0</v>
      </c>
    </row>
    <row r="213" spans="1:8" x14ac:dyDescent="0.2">
      <c r="A213" s="46">
        <v>183</v>
      </c>
      <c r="B213" s="64" t="s">
        <v>513</v>
      </c>
      <c r="C213" s="102" t="s">
        <v>106</v>
      </c>
      <c r="D213" s="102" t="s">
        <v>269</v>
      </c>
      <c r="E213" s="103" t="s">
        <v>428</v>
      </c>
      <c r="F213" s="129">
        <v>6</v>
      </c>
      <c r="G213" s="130"/>
      <c r="H213" s="131">
        <v>0</v>
      </c>
    </row>
    <row r="214" spans="1:8" x14ac:dyDescent="0.2">
      <c r="A214" s="46">
        <v>184</v>
      </c>
      <c r="B214" s="64" t="s">
        <v>513</v>
      </c>
      <c r="C214" s="102" t="s">
        <v>106</v>
      </c>
      <c r="D214" s="102" t="s">
        <v>270</v>
      </c>
      <c r="E214" s="103" t="s">
        <v>144</v>
      </c>
      <c r="F214" s="129">
        <v>0</v>
      </c>
      <c r="G214" s="130"/>
      <c r="H214" s="131">
        <v>0</v>
      </c>
    </row>
    <row r="215" spans="1:8" x14ac:dyDescent="0.2">
      <c r="A215" s="46">
        <v>185</v>
      </c>
      <c r="B215" s="64" t="s">
        <v>513</v>
      </c>
      <c r="C215" s="102" t="s">
        <v>106</v>
      </c>
      <c r="D215" s="102" t="s">
        <v>269</v>
      </c>
      <c r="E215" s="103" t="s">
        <v>429</v>
      </c>
      <c r="F215" s="129">
        <v>6</v>
      </c>
      <c r="G215" s="130"/>
      <c r="H215" s="131">
        <v>0</v>
      </c>
    </row>
    <row r="216" spans="1:8" x14ac:dyDescent="0.2">
      <c r="A216" s="46">
        <v>186</v>
      </c>
      <c r="B216" s="64" t="s">
        <v>513</v>
      </c>
      <c r="C216" s="102" t="s">
        <v>106</v>
      </c>
      <c r="D216" s="102" t="s">
        <v>269</v>
      </c>
      <c r="E216" s="103" t="s">
        <v>145</v>
      </c>
      <c r="F216" s="129">
        <v>0</v>
      </c>
      <c r="G216" s="130"/>
      <c r="H216" s="131">
        <v>0</v>
      </c>
    </row>
    <row r="217" spans="1:8" x14ac:dyDescent="0.2">
      <c r="A217" s="46">
        <v>187</v>
      </c>
      <c r="B217" s="64" t="s">
        <v>513</v>
      </c>
      <c r="C217" s="102" t="s">
        <v>106</v>
      </c>
      <c r="D217" s="102" t="s">
        <v>269</v>
      </c>
      <c r="E217" s="103" t="s">
        <v>183</v>
      </c>
      <c r="F217" s="129">
        <v>6</v>
      </c>
      <c r="G217" s="130"/>
      <c r="H217" s="131">
        <v>0</v>
      </c>
    </row>
    <row r="218" spans="1:8" x14ac:dyDescent="0.2">
      <c r="A218" s="46">
        <v>188</v>
      </c>
      <c r="B218" s="64" t="s">
        <v>513</v>
      </c>
      <c r="C218" s="102" t="s">
        <v>106</v>
      </c>
      <c r="D218" s="102" t="s">
        <v>270</v>
      </c>
      <c r="E218" s="103" t="s">
        <v>624</v>
      </c>
      <c r="F218" s="129">
        <v>6</v>
      </c>
      <c r="G218" s="130"/>
      <c r="H218" s="131">
        <v>0</v>
      </c>
    </row>
    <row r="219" spans="1:8" x14ac:dyDescent="0.2">
      <c r="A219" s="46">
        <v>189</v>
      </c>
      <c r="B219" s="64" t="s">
        <v>513</v>
      </c>
      <c r="C219" s="102" t="s">
        <v>106</v>
      </c>
      <c r="D219" s="102" t="s">
        <v>269</v>
      </c>
      <c r="E219" s="103" t="s">
        <v>430</v>
      </c>
      <c r="F219" s="129">
        <v>0</v>
      </c>
      <c r="G219" s="130"/>
      <c r="H219" s="131">
        <v>0</v>
      </c>
    </row>
    <row r="220" spans="1:8" x14ac:dyDescent="0.2">
      <c r="A220" s="46">
        <v>190</v>
      </c>
      <c r="B220" s="64" t="s">
        <v>513</v>
      </c>
      <c r="C220" s="102" t="s">
        <v>106</v>
      </c>
      <c r="D220" s="102" t="s">
        <v>269</v>
      </c>
      <c r="E220" s="103" t="s">
        <v>431</v>
      </c>
      <c r="F220" s="129">
        <v>6</v>
      </c>
      <c r="G220" s="130"/>
      <c r="H220" s="131">
        <v>0</v>
      </c>
    </row>
    <row r="221" spans="1:8" x14ac:dyDescent="0.2">
      <c r="A221" s="46">
        <v>191</v>
      </c>
      <c r="B221" s="64" t="s">
        <v>513</v>
      </c>
      <c r="C221" s="102" t="s">
        <v>106</v>
      </c>
      <c r="D221" s="102" t="s">
        <v>270</v>
      </c>
      <c r="E221" s="103" t="s">
        <v>146</v>
      </c>
      <c r="F221" s="129">
        <v>0</v>
      </c>
      <c r="G221" s="130"/>
      <c r="H221" s="131">
        <v>0</v>
      </c>
    </row>
    <row r="222" spans="1:8" x14ac:dyDescent="0.2">
      <c r="A222" s="46">
        <v>192</v>
      </c>
      <c r="B222" s="64" t="s">
        <v>513</v>
      </c>
      <c r="C222" s="102" t="s">
        <v>106</v>
      </c>
      <c r="D222" s="102" t="s">
        <v>269</v>
      </c>
      <c r="E222" s="103" t="s">
        <v>627</v>
      </c>
      <c r="F222" s="129">
        <v>6</v>
      </c>
      <c r="G222" s="130"/>
      <c r="H222" s="131"/>
    </row>
    <row r="223" spans="1:8" x14ac:dyDescent="0.2">
      <c r="A223" s="46">
        <v>193</v>
      </c>
      <c r="B223" s="64" t="s">
        <v>513</v>
      </c>
      <c r="C223" s="102" t="s">
        <v>106</v>
      </c>
      <c r="D223" s="102" t="s">
        <v>269</v>
      </c>
      <c r="E223" s="103" t="s">
        <v>433</v>
      </c>
      <c r="F223" s="129">
        <v>6</v>
      </c>
      <c r="G223" s="130"/>
      <c r="H223" s="131"/>
    </row>
    <row r="224" spans="1:8" x14ac:dyDescent="0.2">
      <c r="A224" s="46">
        <v>194</v>
      </c>
      <c r="B224" s="64" t="s">
        <v>513</v>
      </c>
      <c r="C224" s="102" t="s">
        <v>106</v>
      </c>
      <c r="D224" s="102" t="s">
        <v>270</v>
      </c>
      <c r="E224" s="103" t="s">
        <v>434</v>
      </c>
      <c r="F224" s="129">
        <v>0</v>
      </c>
      <c r="G224" s="130"/>
      <c r="H224" s="131"/>
    </row>
    <row r="225" spans="1:8" x14ac:dyDescent="0.2">
      <c r="A225" s="46">
        <v>195</v>
      </c>
      <c r="B225" s="64" t="s">
        <v>513</v>
      </c>
      <c r="C225" s="102" t="s">
        <v>106</v>
      </c>
      <c r="D225" s="102" t="s">
        <v>269</v>
      </c>
      <c r="E225" s="103" t="s">
        <v>186</v>
      </c>
      <c r="F225" s="129">
        <v>6</v>
      </c>
      <c r="G225" s="130"/>
      <c r="H225" s="131"/>
    </row>
    <row r="226" spans="1:8" x14ac:dyDescent="0.2">
      <c r="A226" s="46">
        <v>196</v>
      </c>
      <c r="B226" s="64" t="s">
        <v>513</v>
      </c>
      <c r="C226" s="102" t="s">
        <v>106</v>
      </c>
      <c r="D226" s="102" t="s">
        <v>269</v>
      </c>
      <c r="E226" s="103" t="s">
        <v>675</v>
      </c>
      <c r="F226" s="129">
        <v>6</v>
      </c>
      <c r="G226" s="130"/>
      <c r="H226" s="131"/>
    </row>
    <row r="227" spans="1:8" x14ac:dyDescent="0.2">
      <c r="A227" s="46">
        <v>197</v>
      </c>
      <c r="B227" s="64" t="s">
        <v>513</v>
      </c>
      <c r="C227" s="102" t="s">
        <v>106</v>
      </c>
      <c r="D227" s="102" t="s">
        <v>269</v>
      </c>
      <c r="E227" s="103" t="s">
        <v>181</v>
      </c>
      <c r="F227" s="129">
        <v>6</v>
      </c>
      <c r="G227" s="130"/>
      <c r="H227" s="131"/>
    </row>
    <row r="228" spans="1:8" x14ac:dyDescent="0.2">
      <c r="A228" s="46">
        <v>198</v>
      </c>
      <c r="B228" s="64" t="s">
        <v>513</v>
      </c>
      <c r="C228" s="102" t="s">
        <v>106</v>
      </c>
      <c r="D228" s="102" t="s">
        <v>269</v>
      </c>
      <c r="E228" s="103" t="s">
        <v>168</v>
      </c>
      <c r="F228" s="129">
        <v>0</v>
      </c>
      <c r="G228" s="130"/>
      <c r="H228" s="131"/>
    </row>
    <row r="229" spans="1:8" x14ac:dyDescent="0.2">
      <c r="A229" s="46">
        <v>199</v>
      </c>
      <c r="B229" s="64" t="s">
        <v>513</v>
      </c>
      <c r="C229" s="102" t="s">
        <v>106</v>
      </c>
      <c r="D229" s="102" t="s">
        <v>269</v>
      </c>
      <c r="E229" s="103" t="s">
        <v>436</v>
      </c>
      <c r="F229" s="129">
        <v>0</v>
      </c>
      <c r="G229" s="130"/>
      <c r="H229" s="131"/>
    </row>
    <row r="230" spans="1:8" x14ac:dyDescent="0.2">
      <c r="A230" s="46">
        <v>200</v>
      </c>
      <c r="B230" s="64" t="s">
        <v>513</v>
      </c>
      <c r="C230" s="102" t="s">
        <v>106</v>
      </c>
      <c r="D230" s="102" t="s">
        <v>269</v>
      </c>
      <c r="E230" s="103" t="s">
        <v>437</v>
      </c>
      <c r="F230" s="129">
        <v>6</v>
      </c>
      <c r="G230" s="130"/>
      <c r="H230" s="131"/>
    </row>
    <row r="231" spans="1:8" x14ac:dyDescent="0.2">
      <c r="A231" s="46">
        <v>201</v>
      </c>
      <c r="B231" s="64" t="s">
        <v>513</v>
      </c>
      <c r="C231" s="102" t="s">
        <v>106</v>
      </c>
      <c r="D231" s="102" t="s">
        <v>269</v>
      </c>
      <c r="E231" s="103" t="s">
        <v>156</v>
      </c>
      <c r="F231" s="129">
        <v>0</v>
      </c>
      <c r="G231" s="130"/>
      <c r="H231" s="131">
        <v>0</v>
      </c>
    </row>
    <row r="232" spans="1:8" x14ac:dyDescent="0.2">
      <c r="A232" s="46">
        <v>202</v>
      </c>
      <c r="B232" s="64" t="s">
        <v>513</v>
      </c>
      <c r="C232" s="102" t="s">
        <v>106</v>
      </c>
      <c r="D232" s="102" t="s">
        <v>269</v>
      </c>
      <c r="E232" s="103" t="s">
        <v>674</v>
      </c>
      <c r="F232" s="129">
        <v>6</v>
      </c>
      <c r="G232" s="130"/>
      <c r="H232" s="131">
        <v>0</v>
      </c>
    </row>
    <row r="233" spans="1:8" x14ac:dyDescent="0.2">
      <c r="A233" s="46">
        <v>203</v>
      </c>
      <c r="B233" s="64" t="s">
        <v>513</v>
      </c>
      <c r="C233" s="102" t="s">
        <v>106</v>
      </c>
      <c r="D233" s="102" t="s">
        <v>270</v>
      </c>
      <c r="E233" s="103" t="s">
        <v>162</v>
      </c>
      <c r="F233" s="129">
        <v>3</v>
      </c>
      <c r="G233" s="130"/>
      <c r="H233" s="131">
        <v>0</v>
      </c>
    </row>
    <row r="234" spans="1:8" x14ac:dyDescent="0.2">
      <c r="A234" s="46">
        <v>204</v>
      </c>
      <c r="B234" s="64" t="s">
        <v>513</v>
      </c>
      <c r="C234" s="102" t="s">
        <v>106</v>
      </c>
      <c r="D234" s="102" t="s">
        <v>270</v>
      </c>
      <c r="E234" s="103" t="s">
        <v>163</v>
      </c>
      <c r="F234" s="129">
        <v>3</v>
      </c>
      <c r="G234" s="130"/>
      <c r="H234" s="131">
        <v>0</v>
      </c>
    </row>
    <row r="235" spans="1:8" x14ac:dyDescent="0.2">
      <c r="A235" s="46">
        <v>205</v>
      </c>
      <c r="B235" s="64" t="s">
        <v>513</v>
      </c>
      <c r="C235" s="102" t="s">
        <v>106</v>
      </c>
      <c r="D235" s="102" t="s">
        <v>269</v>
      </c>
      <c r="E235" s="103" t="s">
        <v>375</v>
      </c>
      <c r="F235" s="129">
        <v>0</v>
      </c>
      <c r="G235" s="130"/>
      <c r="H235" s="131">
        <v>0</v>
      </c>
    </row>
    <row r="236" spans="1:8" x14ac:dyDescent="0.2">
      <c r="A236" s="46">
        <v>206</v>
      </c>
      <c r="B236" s="64" t="s">
        <v>513</v>
      </c>
      <c r="C236" s="102" t="s">
        <v>106</v>
      </c>
      <c r="D236" s="102" t="s">
        <v>270</v>
      </c>
      <c r="E236" s="103" t="s">
        <v>673</v>
      </c>
      <c r="F236" s="129">
        <v>3</v>
      </c>
      <c r="G236" s="130"/>
      <c r="H236" s="131">
        <v>0</v>
      </c>
    </row>
    <row r="237" spans="1:8" x14ac:dyDescent="0.2">
      <c r="A237" s="46">
        <v>207</v>
      </c>
      <c r="B237" s="64" t="s">
        <v>513</v>
      </c>
      <c r="C237" s="102" t="s">
        <v>106</v>
      </c>
      <c r="D237" s="102" t="s">
        <v>269</v>
      </c>
      <c r="E237" s="103" t="s">
        <v>503</v>
      </c>
      <c r="F237" s="129">
        <v>12</v>
      </c>
      <c r="G237" s="130"/>
      <c r="H237" s="131">
        <v>0</v>
      </c>
    </row>
    <row r="238" spans="1:8" x14ac:dyDescent="0.2">
      <c r="A238" s="46">
        <v>208</v>
      </c>
      <c r="B238" s="64" t="s">
        <v>513</v>
      </c>
      <c r="C238" s="102" t="s">
        <v>106</v>
      </c>
      <c r="D238" s="102" t="s">
        <v>269</v>
      </c>
      <c r="E238" s="103" t="s">
        <v>173</v>
      </c>
      <c r="F238" s="129">
        <v>3</v>
      </c>
      <c r="G238" s="130"/>
      <c r="H238" s="131">
        <v>0</v>
      </c>
    </row>
    <row r="239" spans="1:8" x14ac:dyDescent="0.2">
      <c r="A239" s="46">
        <v>209</v>
      </c>
      <c r="B239" s="64" t="s">
        <v>513</v>
      </c>
      <c r="C239" s="102" t="s">
        <v>106</v>
      </c>
      <c r="D239" s="102" t="s">
        <v>270</v>
      </c>
      <c r="E239" s="103" t="s">
        <v>149</v>
      </c>
      <c r="F239" s="129">
        <v>1</v>
      </c>
      <c r="G239" s="130"/>
      <c r="H239" s="131">
        <v>0</v>
      </c>
    </row>
    <row r="240" spans="1:8" x14ac:dyDescent="0.2">
      <c r="A240" s="46">
        <v>210</v>
      </c>
      <c r="B240" s="64" t="s">
        <v>513</v>
      </c>
      <c r="C240" s="102" t="s">
        <v>106</v>
      </c>
      <c r="D240" s="102" t="s">
        <v>270</v>
      </c>
      <c r="E240" s="103" t="s">
        <v>175</v>
      </c>
      <c r="F240" s="129">
        <v>3</v>
      </c>
      <c r="G240" s="130"/>
      <c r="H240" s="131">
        <v>0</v>
      </c>
    </row>
    <row r="241" spans="1:8" x14ac:dyDescent="0.2">
      <c r="A241" s="46">
        <v>211</v>
      </c>
      <c r="B241" s="64" t="s">
        <v>513</v>
      </c>
      <c r="C241" s="102" t="s">
        <v>106</v>
      </c>
      <c r="D241" s="102" t="s">
        <v>269</v>
      </c>
      <c r="E241" s="103" t="s">
        <v>176</v>
      </c>
      <c r="F241" s="129">
        <v>3</v>
      </c>
      <c r="G241" s="130"/>
      <c r="H241" s="131">
        <v>0</v>
      </c>
    </row>
    <row r="242" spans="1:8" x14ac:dyDescent="0.2">
      <c r="A242" s="46">
        <v>212</v>
      </c>
      <c r="B242" s="64" t="s">
        <v>513</v>
      </c>
      <c r="C242" s="102" t="s">
        <v>106</v>
      </c>
      <c r="D242" s="102" t="s">
        <v>269</v>
      </c>
      <c r="E242" s="103" t="s">
        <v>169</v>
      </c>
      <c r="F242" s="129">
        <v>3</v>
      </c>
      <c r="G242" s="130"/>
      <c r="H242" s="131">
        <v>0</v>
      </c>
    </row>
    <row r="243" spans="1:8" ht="18.75" x14ac:dyDescent="0.2">
      <c r="A243" s="46">
        <v>213</v>
      </c>
      <c r="B243" s="64" t="s">
        <v>513</v>
      </c>
      <c r="C243" s="102" t="s">
        <v>106</v>
      </c>
      <c r="D243" s="102" t="s">
        <v>269</v>
      </c>
      <c r="E243" s="103" t="s">
        <v>174</v>
      </c>
      <c r="F243" s="129">
        <v>3</v>
      </c>
      <c r="G243" s="130"/>
      <c r="H243" s="131">
        <v>0</v>
      </c>
    </row>
    <row r="244" spans="1:8" x14ac:dyDescent="0.2">
      <c r="A244" s="46">
        <v>214</v>
      </c>
      <c r="B244" s="64" t="s">
        <v>513</v>
      </c>
      <c r="C244" s="102" t="s">
        <v>106</v>
      </c>
      <c r="D244" s="102" t="s">
        <v>269</v>
      </c>
      <c r="E244" s="103" t="s">
        <v>502</v>
      </c>
      <c r="F244" s="129">
        <v>3</v>
      </c>
      <c r="G244" s="130"/>
      <c r="H244" s="131">
        <v>0</v>
      </c>
    </row>
    <row r="245" spans="1:8" x14ac:dyDescent="0.2">
      <c r="A245" s="46">
        <v>215</v>
      </c>
      <c r="B245" s="64" t="s">
        <v>513</v>
      </c>
      <c r="C245" s="102" t="s">
        <v>106</v>
      </c>
      <c r="D245" s="102" t="s">
        <v>270</v>
      </c>
      <c r="E245" s="103" t="s">
        <v>177</v>
      </c>
      <c r="F245" s="129">
        <v>3</v>
      </c>
      <c r="G245" s="130"/>
      <c r="H245" s="131">
        <v>0</v>
      </c>
    </row>
    <row r="246" spans="1:8" x14ac:dyDescent="0.2">
      <c r="A246" s="46">
        <v>216</v>
      </c>
      <c r="B246" s="64" t="s">
        <v>513</v>
      </c>
      <c r="C246" s="102" t="s">
        <v>106</v>
      </c>
      <c r="D246" s="102" t="s">
        <v>269</v>
      </c>
      <c r="E246" s="103" t="s">
        <v>170</v>
      </c>
      <c r="F246" s="129">
        <v>3</v>
      </c>
      <c r="G246" s="130"/>
      <c r="H246" s="131">
        <v>0</v>
      </c>
    </row>
    <row r="247" spans="1:8" x14ac:dyDescent="0.2">
      <c r="A247" s="46">
        <v>217</v>
      </c>
      <c r="B247" s="64" t="s">
        <v>513</v>
      </c>
      <c r="C247" s="102" t="s">
        <v>106</v>
      </c>
      <c r="D247" s="102" t="s">
        <v>269</v>
      </c>
      <c r="E247" s="103" t="s">
        <v>187</v>
      </c>
      <c r="F247" s="129">
        <v>3</v>
      </c>
      <c r="G247" s="130"/>
      <c r="H247" s="131">
        <v>0</v>
      </c>
    </row>
    <row r="248" spans="1:8" x14ac:dyDescent="0.2">
      <c r="A248" s="46">
        <v>218</v>
      </c>
      <c r="B248" s="64" t="s">
        <v>513</v>
      </c>
      <c r="C248" s="102" t="s">
        <v>106</v>
      </c>
      <c r="D248" s="102" t="s">
        <v>269</v>
      </c>
      <c r="E248" s="103" t="s">
        <v>672</v>
      </c>
      <c r="F248" s="129">
        <v>3</v>
      </c>
      <c r="G248" s="130"/>
      <c r="H248" s="131">
        <v>0</v>
      </c>
    </row>
    <row r="249" spans="1:8" x14ac:dyDescent="0.2">
      <c r="A249" s="46">
        <v>219</v>
      </c>
      <c r="B249" s="64" t="s">
        <v>513</v>
      </c>
      <c r="C249" s="102" t="s">
        <v>106</v>
      </c>
      <c r="D249" s="102" t="s">
        <v>270</v>
      </c>
      <c r="E249" s="103" t="s">
        <v>150</v>
      </c>
      <c r="F249" s="129">
        <v>5</v>
      </c>
      <c r="G249" s="130"/>
      <c r="H249" s="131">
        <v>0</v>
      </c>
    </row>
    <row r="250" spans="1:8" x14ac:dyDescent="0.2">
      <c r="A250" s="46">
        <v>220</v>
      </c>
      <c r="B250" s="64" t="s">
        <v>513</v>
      </c>
      <c r="C250" s="102" t="s">
        <v>106</v>
      </c>
      <c r="D250" s="102" t="s">
        <v>270</v>
      </c>
      <c r="E250" s="103" t="s">
        <v>182</v>
      </c>
      <c r="F250" s="129">
        <v>1.5</v>
      </c>
      <c r="G250" s="130"/>
      <c r="H250" s="131">
        <v>0</v>
      </c>
    </row>
    <row r="251" spans="1:8" x14ac:dyDescent="0.2">
      <c r="A251" s="46">
        <v>221</v>
      </c>
      <c r="B251" s="64" t="s">
        <v>513</v>
      </c>
      <c r="C251" s="102" t="s">
        <v>106</v>
      </c>
      <c r="D251" s="102" t="s">
        <v>269</v>
      </c>
      <c r="E251" s="103" t="s">
        <v>172</v>
      </c>
      <c r="F251" s="129">
        <v>3</v>
      </c>
      <c r="G251" s="130"/>
      <c r="H251" s="131">
        <v>0</v>
      </c>
    </row>
    <row r="252" spans="1:8" x14ac:dyDescent="0.2">
      <c r="A252" s="46">
        <v>222</v>
      </c>
      <c r="B252" s="64" t="s">
        <v>513</v>
      </c>
      <c r="C252" s="102" t="s">
        <v>106</v>
      </c>
      <c r="D252" s="102" t="s">
        <v>270</v>
      </c>
      <c r="E252" s="103" t="s">
        <v>178</v>
      </c>
      <c r="F252" s="129">
        <v>3</v>
      </c>
      <c r="G252" s="130"/>
      <c r="H252" s="131">
        <v>0</v>
      </c>
    </row>
    <row r="253" spans="1:8" x14ac:dyDescent="0.2">
      <c r="A253" s="46">
        <v>223</v>
      </c>
      <c r="B253" s="64" t="s">
        <v>513</v>
      </c>
      <c r="C253" s="102" t="s">
        <v>106</v>
      </c>
      <c r="D253" s="102" t="s">
        <v>269</v>
      </c>
      <c r="E253" s="103" t="s">
        <v>171</v>
      </c>
      <c r="F253" s="129">
        <v>3</v>
      </c>
      <c r="G253" s="130"/>
      <c r="H253" s="131">
        <v>0</v>
      </c>
    </row>
    <row r="254" spans="1:8" x14ac:dyDescent="0.2">
      <c r="A254" s="46">
        <v>224</v>
      </c>
      <c r="B254" s="64" t="s">
        <v>513</v>
      </c>
      <c r="C254" s="102" t="s">
        <v>106</v>
      </c>
      <c r="D254" s="102" t="s">
        <v>269</v>
      </c>
      <c r="E254" s="103" t="s">
        <v>127</v>
      </c>
      <c r="F254" s="129">
        <v>1</v>
      </c>
      <c r="G254" s="130"/>
      <c r="H254" s="131">
        <v>0</v>
      </c>
    </row>
    <row r="255" spans="1:8" x14ac:dyDescent="0.2">
      <c r="A255" s="46">
        <v>225</v>
      </c>
      <c r="B255" s="64" t="s">
        <v>513</v>
      </c>
      <c r="C255" s="102" t="s">
        <v>106</v>
      </c>
      <c r="D255" s="102" t="s">
        <v>270</v>
      </c>
      <c r="E255" s="103" t="s">
        <v>129</v>
      </c>
      <c r="F255" s="129">
        <v>1</v>
      </c>
      <c r="G255" s="130"/>
      <c r="H255" s="131">
        <v>0</v>
      </c>
    </row>
    <row r="256" spans="1:8" x14ac:dyDescent="0.2">
      <c r="A256" s="46">
        <v>226</v>
      </c>
      <c r="B256" s="64" t="s">
        <v>513</v>
      </c>
      <c r="C256" s="102" t="s">
        <v>106</v>
      </c>
      <c r="D256" s="102" t="s">
        <v>270</v>
      </c>
      <c r="E256" s="103" t="s">
        <v>131</v>
      </c>
      <c r="F256" s="129">
        <v>1</v>
      </c>
      <c r="G256" s="130"/>
      <c r="H256" s="131">
        <v>0</v>
      </c>
    </row>
    <row r="257" spans="1:8" x14ac:dyDescent="0.2">
      <c r="A257" s="46">
        <v>227</v>
      </c>
      <c r="B257" s="64" t="s">
        <v>513</v>
      </c>
      <c r="C257" s="102" t="s">
        <v>106</v>
      </c>
      <c r="D257" s="102" t="s">
        <v>269</v>
      </c>
      <c r="E257" s="103" t="s">
        <v>133</v>
      </c>
      <c r="F257" s="129">
        <v>1</v>
      </c>
      <c r="G257" s="130"/>
      <c r="H257" s="131">
        <v>0</v>
      </c>
    </row>
    <row r="258" spans="1:8" x14ac:dyDescent="0.2">
      <c r="A258" s="46">
        <v>228</v>
      </c>
      <c r="B258" s="64" t="s">
        <v>513</v>
      </c>
      <c r="C258" s="102" t="s">
        <v>106</v>
      </c>
      <c r="D258" s="102" t="s">
        <v>269</v>
      </c>
      <c r="E258" s="103" t="s">
        <v>132</v>
      </c>
      <c r="F258" s="129">
        <v>1</v>
      </c>
      <c r="G258" s="130"/>
      <c r="H258" s="131">
        <v>0</v>
      </c>
    </row>
    <row r="259" spans="1:8" x14ac:dyDescent="0.2">
      <c r="A259" s="46">
        <v>229</v>
      </c>
      <c r="B259" s="64" t="s">
        <v>513</v>
      </c>
      <c r="C259" s="102" t="s">
        <v>106</v>
      </c>
      <c r="D259" s="102" t="s">
        <v>270</v>
      </c>
      <c r="E259" s="103" t="s">
        <v>134</v>
      </c>
      <c r="F259" s="129">
        <v>1</v>
      </c>
      <c r="G259" s="130"/>
      <c r="H259" s="131">
        <v>0</v>
      </c>
    </row>
    <row r="260" spans="1:8" x14ac:dyDescent="0.2">
      <c r="A260" s="46">
        <v>230</v>
      </c>
      <c r="B260" s="64" t="s">
        <v>513</v>
      </c>
      <c r="C260" s="102" t="s">
        <v>106</v>
      </c>
      <c r="D260" s="102" t="s">
        <v>270</v>
      </c>
      <c r="E260" s="103" t="s">
        <v>651</v>
      </c>
      <c r="F260" s="129">
        <v>1</v>
      </c>
      <c r="G260" s="130"/>
      <c r="H260" s="131">
        <v>0</v>
      </c>
    </row>
    <row r="261" spans="1:8" x14ac:dyDescent="0.2">
      <c r="A261" s="46">
        <v>231</v>
      </c>
      <c r="B261" s="64" t="s">
        <v>513</v>
      </c>
      <c r="C261" s="102" t="s">
        <v>106</v>
      </c>
      <c r="D261" s="102" t="s">
        <v>269</v>
      </c>
      <c r="E261" s="103" t="s">
        <v>652</v>
      </c>
      <c r="F261" s="129">
        <v>1</v>
      </c>
      <c r="G261" s="130"/>
      <c r="H261" s="131">
        <v>0</v>
      </c>
    </row>
    <row r="262" spans="1:8" x14ac:dyDescent="0.2">
      <c r="A262" s="46">
        <v>232</v>
      </c>
      <c r="B262" s="64" t="s">
        <v>513</v>
      </c>
      <c r="C262" s="102" t="s">
        <v>106</v>
      </c>
      <c r="D262" s="102" t="s">
        <v>269</v>
      </c>
      <c r="E262" s="103" t="s">
        <v>669</v>
      </c>
      <c r="F262" s="129">
        <v>1</v>
      </c>
      <c r="G262" s="130"/>
      <c r="H262" s="131">
        <v>0</v>
      </c>
    </row>
    <row r="263" spans="1:8" x14ac:dyDescent="0.2">
      <c r="A263" s="46">
        <v>233</v>
      </c>
      <c r="B263" s="64" t="s">
        <v>513</v>
      </c>
      <c r="C263" s="102" t="s">
        <v>106</v>
      </c>
      <c r="D263" s="102" t="s">
        <v>269</v>
      </c>
      <c r="E263" s="103" t="s">
        <v>670</v>
      </c>
      <c r="F263" s="129">
        <v>6</v>
      </c>
      <c r="G263" s="130"/>
      <c r="H263" s="131">
        <v>0</v>
      </c>
    </row>
    <row r="264" spans="1:8" x14ac:dyDescent="0.2">
      <c r="A264" s="46">
        <v>234</v>
      </c>
      <c r="B264" s="64" t="s">
        <v>513</v>
      </c>
      <c r="C264" s="102" t="s">
        <v>106</v>
      </c>
      <c r="D264" s="102" t="s">
        <v>269</v>
      </c>
      <c r="E264" s="103" t="s">
        <v>438</v>
      </c>
      <c r="F264" s="129">
        <v>6</v>
      </c>
      <c r="G264" s="130"/>
      <c r="H264" s="131">
        <v>0</v>
      </c>
    </row>
    <row r="265" spans="1:8" x14ac:dyDescent="0.2">
      <c r="A265" s="46">
        <v>235</v>
      </c>
      <c r="B265" s="64" t="s">
        <v>513</v>
      </c>
      <c r="C265" s="102" t="s">
        <v>106</v>
      </c>
      <c r="D265" s="102" t="s">
        <v>269</v>
      </c>
      <c r="E265" s="103" t="s">
        <v>439</v>
      </c>
      <c r="F265" s="129">
        <v>6</v>
      </c>
      <c r="G265" s="130"/>
      <c r="H265" s="131">
        <v>0</v>
      </c>
    </row>
    <row r="266" spans="1:8" x14ac:dyDescent="0.2">
      <c r="A266" s="46">
        <v>236</v>
      </c>
      <c r="B266" s="64" t="s">
        <v>513</v>
      </c>
      <c r="C266" s="102" t="s">
        <v>106</v>
      </c>
      <c r="D266" s="102" t="s">
        <v>269</v>
      </c>
      <c r="E266" s="103" t="s">
        <v>440</v>
      </c>
      <c r="F266" s="129">
        <v>3</v>
      </c>
      <c r="G266" s="130"/>
      <c r="H266" s="131">
        <v>0</v>
      </c>
    </row>
    <row r="267" spans="1:8" x14ac:dyDescent="0.2">
      <c r="A267" s="46">
        <v>237</v>
      </c>
      <c r="B267" s="64" t="s">
        <v>513</v>
      </c>
      <c r="C267" s="102" t="s">
        <v>106</v>
      </c>
      <c r="D267" s="102" t="s">
        <v>269</v>
      </c>
      <c r="E267" s="103" t="s">
        <v>441</v>
      </c>
      <c r="F267" s="129">
        <v>3</v>
      </c>
      <c r="G267" s="130"/>
      <c r="H267" s="131">
        <v>0</v>
      </c>
    </row>
    <row r="268" spans="1:8" x14ac:dyDescent="0.2">
      <c r="A268" s="46">
        <v>238</v>
      </c>
      <c r="B268" s="64" t="s">
        <v>513</v>
      </c>
      <c r="C268" s="102" t="s">
        <v>106</v>
      </c>
      <c r="D268" s="102" t="s">
        <v>269</v>
      </c>
      <c r="E268" s="103" t="s">
        <v>671</v>
      </c>
      <c r="F268" s="129">
        <v>3</v>
      </c>
      <c r="G268" s="130"/>
      <c r="H268" s="131">
        <v>0</v>
      </c>
    </row>
    <row r="269" spans="1:8" x14ac:dyDescent="0.2">
      <c r="A269" s="46">
        <v>239</v>
      </c>
      <c r="B269" s="64" t="s">
        <v>513</v>
      </c>
      <c r="C269" s="102" t="s">
        <v>106</v>
      </c>
      <c r="D269" s="102" t="s">
        <v>269</v>
      </c>
      <c r="E269" s="103" t="s">
        <v>442</v>
      </c>
      <c r="F269" s="129">
        <v>3</v>
      </c>
      <c r="G269" s="130"/>
      <c r="H269" s="131">
        <v>0</v>
      </c>
    </row>
    <row r="270" spans="1:8" x14ac:dyDescent="0.2">
      <c r="A270" s="46">
        <v>240</v>
      </c>
      <c r="B270" s="64" t="s">
        <v>513</v>
      </c>
      <c r="C270" s="102" t="s">
        <v>106</v>
      </c>
      <c r="D270" s="102" t="s">
        <v>269</v>
      </c>
      <c r="E270" s="103" t="s">
        <v>662</v>
      </c>
      <c r="F270" s="129">
        <v>3</v>
      </c>
      <c r="G270" s="130"/>
      <c r="H270" s="131">
        <v>0</v>
      </c>
    </row>
    <row r="271" spans="1:8" x14ac:dyDescent="0.2">
      <c r="A271" s="46">
        <v>241</v>
      </c>
      <c r="B271" s="64" t="s">
        <v>513</v>
      </c>
      <c r="C271" s="102" t="s">
        <v>106</v>
      </c>
      <c r="D271" s="102" t="s">
        <v>269</v>
      </c>
      <c r="E271" s="103" t="s">
        <v>663</v>
      </c>
      <c r="F271" s="129">
        <v>3</v>
      </c>
      <c r="G271" s="130"/>
      <c r="H271" s="131">
        <v>0</v>
      </c>
    </row>
    <row r="272" spans="1:8" hidden="1" x14ac:dyDescent="0.2">
      <c r="A272" s="46">
        <v>3</v>
      </c>
      <c r="B272" s="65" t="s">
        <v>521</v>
      </c>
      <c r="C272" s="46" t="str">
        <f>FORMULACION!C250</f>
        <v>ASEO</v>
      </c>
      <c r="D272" s="46" t="str">
        <f>FORMULACION!D250</f>
        <v>LIMPIEZA Y DESINFECCION</v>
      </c>
      <c r="E272" s="48" t="s">
        <v>29</v>
      </c>
      <c r="F272" s="46" t="e">
        <f>FORMULACION!P250</f>
        <v>#REF!</v>
      </c>
      <c r="G272" s="49">
        <v>15000</v>
      </c>
      <c r="H272" s="49" t="e">
        <f t="shared" ref="H272" si="0">F272*G272</f>
        <v>#REF!</v>
      </c>
    </row>
    <row r="273" spans="1:8" hidden="1" x14ac:dyDescent="0.2">
      <c r="A273" s="46">
        <v>4</v>
      </c>
      <c r="B273" s="65" t="s">
        <v>521</v>
      </c>
      <c r="C273" s="46" t="s">
        <v>16</v>
      </c>
      <c r="D273" s="46" t="s">
        <v>20</v>
      </c>
      <c r="E273" s="48" t="s">
        <v>332</v>
      </c>
      <c r="F273" s="47"/>
      <c r="G273" s="49"/>
      <c r="H273" s="49"/>
    </row>
    <row r="274" spans="1:8" hidden="1" x14ac:dyDescent="0.2">
      <c r="A274" s="46">
        <v>5</v>
      </c>
      <c r="B274" s="65" t="s">
        <v>521</v>
      </c>
      <c r="C274" s="46" t="str">
        <f>FORMULACION!C252</f>
        <v>ASEO</v>
      </c>
      <c r="D274" s="46" t="str">
        <f>FORMULACION!D252</f>
        <v>MANEJO DE RESIDUOS</v>
      </c>
      <c r="E274" s="48" t="s">
        <v>383</v>
      </c>
      <c r="F274" s="46" t="e">
        <f>FORMULACION!P252</f>
        <v>#REF!</v>
      </c>
      <c r="G274" s="49">
        <v>55000</v>
      </c>
      <c r="H274" s="49" t="e">
        <f t="shared" ref="H274:H290" si="1">F274*G274</f>
        <v>#REF!</v>
      </c>
    </row>
    <row r="275" spans="1:8" hidden="1" x14ac:dyDescent="0.2">
      <c r="A275" s="46">
        <v>6</v>
      </c>
      <c r="B275" s="65" t="s">
        <v>521</v>
      </c>
      <c r="C275" s="46" t="str">
        <f>FORMULACION!C254</f>
        <v>ASEO</v>
      </c>
      <c r="D275" s="46" t="str">
        <f>FORMULACION!D254</f>
        <v>MANEJO DE RESIDUOS</v>
      </c>
      <c r="E275" s="50" t="s">
        <v>19</v>
      </c>
      <c r="F275" s="47">
        <v>1</v>
      </c>
      <c r="G275" s="49">
        <v>50000</v>
      </c>
      <c r="H275" s="49">
        <f t="shared" si="1"/>
        <v>50000</v>
      </c>
    </row>
    <row r="276" spans="1:8" hidden="1" x14ac:dyDescent="0.2">
      <c r="A276" s="46">
        <v>7</v>
      </c>
      <c r="B276" s="65" t="s">
        <v>521</v>
      </c>
      <c r="C276" s="46" t="str">
        <f>FORMULACION!C253</f>
        <v>ASEO</v>
      </c>
      <c r="D276" s="46" t="str">
        <f>FORMULACION!D253</f>
        <v>MANEJO DE RESIDUOS</v>
      </c>
      <c r="E276" s="48" t="s">
        <v>506</v>
      </c>
      <c r="F276" s="46" t="e">
        <f>FORMULACION!P253</f>
        <v>#REF!</v>
      </c>
      <c r="G276" s="49">
        <v>17000</v>
      </c>
      <c r="H276" s="49" t="e">
        <f t="shared" si="1"/>
        <v>#REF!</v>
      </c>
    </row>
    <row r="277" spans="1:8" hidden="1" x14ac:dyDescent="0.2">
      <c r="A277" s="46">
        <v>8</v>
      </c>
      <c r="B277" s="65" t="s">
        <v>521</v>
      </c>
      <c r="C277" s="46" t="str">
        <f>FORMULACION!C255</f>
        <v>ASEO</v>
      </c>
      <c r="D277" s="46" t="str">
        <f>FORMULACION!D255</f>
        <v>MANEJO DE RESIDUOS</v>
      </c>
      <c r="E277" s="48" t="s">
        <v>446</v>
      </c>
      <c r="F277" s="46" t="e">
        <f>FORMULACION!P255</f>
        <v>#REF!</v>
      </c>
      <c r="G277" s="49">
        <v>46000</v>
      </c>
      <c r="H277" s="49" t="e">
        <f t="shared" si="1"/>
        <v>#REF!</v>
      </c>
    </row>
    <row r="278" spans="1:8" hidden="1" x14ac:dyDescent="0.2">
      <c r="A278" s="46">
        <v>9</v>
      </c>
      <c r="B278" s="65" t="s">
        <v>521</v>
      </c>
      <c r="C278" s="46" t="str">
        <f>FORMULACION!C256</f>
        <v>COCINA</v>
      </c>
      <c r="D278" s="46" t="str">
        <f>FORMULACION!D256</f>
        <v>EQUIPOS</v>
      </c>
      <c r="E278" s="48" t="s">
        <v>511</v>
      </c>
      <c r="F278" s="46" t="e">
        <f>FORMULACION!P256</f>
        <v>#REF!</v>
      </c>
      <c r="G278" s="49">
        <v>450000</v>
      </c>
      <c r="H278" s="49" t="e">
        <f t="shared" si="1"/>
        <v>#REF!</v>
      </c>
    </row>
    <row r="279" spans="1:8" hidden="1" x14ac:dyDescent="0.2">
      <c r="A279" s="46">
        <v>10</v>
      </c>
      <c r="B279" s="65" t="s">
        <v>521</v>
      </c>
      <c r="C279" s="46" t="str">
        <f>FORMULACION!C282</f>
        <v>COCINA</v>
      </c>
      <c r="D279" s="46" t="str">
        <f>FORMULACION!E282</f>
        <v>CUBERTERIA</v>
      </c>
      <c r="E279" s="48" t="s">
        <v>330</v>
      </c>
      <c r="F279" s="46">
        <f>FORMULACION!P282</f>
        <v>0</v>
      </c>
      <c r="G279" s="49">
        <v>130000</v>
      </c>
      <c r="H279" s="49">
        <f t="shared" si="1"/>
        <v>0</v>
      </c>
    </row>
    <row r="280" spans="1:8" hidden="1" x14ac:dyDescent="0.2">
      <c r="A280" s="46">
        <v>11</v>
      </c>
      <c r="B280" s="65" t="s">
        <v>521</v>
      </c>
      <c r="C280" s="46" t="str">
        <f>FORMULACION!C273</f>
        <v>COCINA</v>
      </c>
      <c r="D280" s="46" t="str">
        <f>FORMULACION!E273</f>
        <v>BATERIA DE COCINA</v>
      </c>
      <c r="E280" s="48" t="s">
        <v>396</v>
      </c>
      <c r="F280" s="46" t="e">
        <f>FORMULACION!P273</f>
        <v>#REF!</v>
      </c>
      <c r="G280" s="49">
        <v>32000</v>
      </c>
      <c r="H280" s="49" t="e">
        <f t="shared" si="1"/>
        <v>#REF!</v>
      </c>
    </row>
    <row r="281" spans="1:8" hidden="1" x14ac:dyDescent="0.2">
      <c r="A281" s="46">
        <v>12</v>
      </c>
      <c r="B281" s="65" t="s">
        <v>521</v>
      </c>
      <c r="C281" s="46" t="str">
        <f>FORMULACION!C272</f>
        <v>COCINA</v>
      </c>
      <c r="D281" s="46" t="str">
        <f>FORMULACION!E272</f>
        <v>BATERIA DE COCINA</v>
      </c>
      <c r="E281" s="48" t="s">
        <v>331</v>
      </c>
      <c r="F281" s="46" t="e">
        <f>FORMULACION!P272</f>
        <v>#REF!</v>
      </c>
      <c r="G281" s="49">
        <v>200000</v>
      </c>
      <c r="H281" s="49" t="e">
        <f t="shared" si="1"/>
        <v>#REF!</v>
      </c>
    </row>
    <row r="282" spans="1:8" hidden="1" x14ac:dyDescent="0.2">
      <c r="A282" s="46">
        <v>13</v>
      </c>
      <c r="B282" s="65" t="s">
        <v>521</v>
      </c>
      <c r="C282" s="46" t="str">
        <f>FORMULACION!C278</f>
        <v>COCINA</v>
      </c>
      <c r="D282" s="46" t="str">
        <f>FORMULACION!E278</f>
        <v>BATERIA DE COCINA</v>
      </c>
      <c r="E282" s="48" t="s">
        <v>329</v>
      </c>
      <c r="F282" s="46" t="e">
        <f>FORMULACION!P278</f>
        <v>#REF!</v>
      </c>
      <c r="G282" s="49">
        <v>80000</v>
      </c>
      <c r="H282" s="49" t="e">
        <f t="shared" si="1"/>
        <v>#REF!</v>
      </c>
    </row>
    <row r="283" spans="1:8" hidden="1" x14ac:dyDescent="0.2">
      <c r="A283" s="46">
        <v>14</v>
      </c>
      <c r="B283" s="65" t="s">
        <v>521</v>
      </c>
      <c r="C283" s="46" t="str">
        <f>FORMULACION!C274</f>
        <v>COCINA</v>
      </c>
      <c r="D283" s="46" t="str">
        <f>FORMULACION!E274</f>
        <v>BATERIA DE COCINA</v>
      </c>
      <c r="E283" s="48" t="s">
        <v>25</v>
      </c>
      <c r="F283" s="46" t="e">
        <f>FORMULACION!P274</f>
        <v>#REF!</v>
      </c>
      <c r="G283" s="49">
        <v>42000</v>
      </c>
      <c r="H283" s="49" t="e">
        <f t="shared" si="1"/>
        <v>#REF!</v>
      </c>
    </row>
    <row r="284" spans="1:8" hidden="1" x14ac:dyDescent="0.2">
      <c r="A284" s="46">
        <v>15</v>
      </c>
      <c r="B284" s="65" t="s">
        <v>521</v>
      </c>
      <c r="C284" s="46" t="str">
        <f>FORMULACION!C275</f>
        <v>COCINA</v>
      </c>
      <c r="D284" s="46" t="str">
        <f>FORMULACION!E275</f>
        <v>BATERIA DE COCINA</v>
      </c>
      <c r="E284" s="48" t="s">
        <v>212</v>
      </c>
      <c r="F284" s="46" t="e">
        <f>FORMULACION!P275</f>
        <v>#REF!</v>
      </c>
      <c r="G284" s="49">
        <v>58000</v>
      </c>
      <c r="H284" s="49" t="e">
        <f t="shared" si="1"/>
        <v>#REF!</v>
      </c>
    </row>
    <row r="285" spans="1:8" hidden="1" x14ac:dyDescent="0.2">
      <c r="A285" s="46">
        <v>16</v>
      </c>
      <c r="B285" s="65" t="s">
        <v>521</v>
      </c>
      <c r="C285" s="46" t="str">
        <f>FORMULACION!C276</f>
        <v>COCINA</v>
      </c>
      <c r="D285" s="46" t="str">
        <f>FORMULACION!E276</f>
        <v>BATERIA DE COCINA</v>
      </c>
      <c r="E285" s="48" t="s">
        <v>26</v>
      </c>
      <c r="F285" s="46" t="e">
        <f>FORMULACION!P276</f>
        <v>#REF!</v>
      </c>
      <c r="G285" s="49">
        <v>95000</v>
      </c>
      <c r="H285" s="49" t="e">
        <f t="shared" si="1"/>
        <v>#REF!</v>
      </c>
    </row>
    <row r="286" spans="1:8" hidden="1" x14ac:dyDescent="0.2">
      <c r="A286" s="46">
        <v>17</v>
      </c>
      <c r="B286" s="65" t="s">
        <v>521</v>
      </c>
      <c r="C286" s="46" t="str">
        <f>FORMULACION!C277</f>
        <v>COCINA</v>
      </c>
      <c r="D286" s="46" t="str">
        <f>FORMULACION!E277</f>
        <v>BATERIA DE COCINA</v>
      </c>
      <c r="E286" s="48" t="s">
        <v>328</v>
      </c>
      <c r="F286" s="46" t="e">
        <f>FORMULACION!P277</f>
        <v>#REF!</v>
      </c>
      <c r="G286" s="49">
        <v>153000</v>
      </c>
      <c r="H286" s="49" t="e">
        <f t="shared" si="1"/>
        <v>#REF!</v>
      </c>
    </row>
    <row r="287" spans="1:8" hidden="1" x14ac:dyDescent="0.2">
      <c r="A287" s="46">
        <v>18</v>
      </c>
      <c r="B287" s="65" t="s">
        <v>521</v>
      </c>
      <c r="C287" s="46" t="str">
        <f>FORMULACION!C279</f>
        <v>COCINA</v>
      </c>
      <c r="D287" s="46" t="str">
        <f>FORMULACION!E279</f>
        <v>BATERIA DE COCINA</v>
      </c>
      <c r="E287" s="48" t="s">
        <v>397</v>
      </c>
      <c r="F287" s="46" t="e">
        <f>FORMULACION!P279</f>
        <v>#REF!</v>
      </c>
      <c r="G287" s="49">
        <v>53000</v>
      </c>
      <c r="H287" s="49" t="e">
        <f t="shared" si="1"/>
        <v>#REF!</v>
      </c>
    </row>
    <row r="288" spans="1:8" hidden="1" x14ac:dyDescent="0.2">
      <c r="A288" s="46">
        <v>19</v>
      </c>
      <c r="B288" s="65" t="s">
        <v>521</v>
      </c>
      <c r="C288" s="46" t="str">
        <f>FORMULACION!C280</f>
        <v>COCINA</v>
      </c>
      <c r="D288" s="46" t="str">
        <f>FORMULACION!E280</f>
        <v>BATERIA DE COCINA</v>
      </c>
      <c r="E288" s="50" t="s">
        <v>451</v>
      </c>
      <c r="F288" s="47" t="e">
        <f>FORMULACION!P280</f>
        <v>#REF!</v>
      </c>
      <c r="G288" s="49">
        <v>37000</v>
      </c>
      <c r="H288" s="49" t="e">
        <f t="shared" si="1"/>
        <v>#REF!</v>
      </c>
    </row>
    <row r="289" spans="1:8" hidden="1" x14ac:dyDescent="0.2">
      <c r="A289" s="46">
        <v>20</v>
      </c>
      <c r="B289" s="65" t="s">
        <v>521</v>
      </c>
      <c r="C289" s="46" t="str">
        <f>FORMULACION!C281</f>
        <v>COCINA</v>
      </c>
      <c r="D289" s="46" t="str">
        <f>FORMULACION!E281</f>
        <v>BATERIA DE COCINA</v>
      </c>
      <c r="E289" s="48" t="s">
        <v>216</v>
      </c>
      <c r="F289" s="46" t="e">
        <f>FORMULACION!P281</f>
        <v>#REF!</v>
      </c>
      <c r="G289" s="49">
        <v>67000</v>
      </c>
      <c r="H289" s="49" t="e">
        <f t="shared" si="1"/>
        <v>#REF!</v>
      </c>
    </row>
    <row r="290" spans="1:8" hidden="1" x14ac:dyDescent="0.2">
      <c r="A290" s="46">
        <v>21</v>
      </c>
      <c r="B290" s="65" t="s">
        <v>521</v>
      </c>
      <c r="C290" s="46" t="str">
        <f>FORMULACION!C284</f>
        <v>COCINA</v>
      </c>
      <c r="D290" s="46" t="str">
        <f>FORMULACION!E284</f>
        <v>CUBERTERIA</v>
      </c>
      <c r="E290" s="48" t="s">
        <v>332</v>
      </c>
      <c r="F290" s="46">
        <f>FORMULACION!P284</f>
        <v>0</v>
      </c>
      <c r="G290" s="49">
        <v>6000</v>
      </c>
      <c r="H290" s="49">
        <f t="shared" si="1"/>
        <v>0</v>
      </c>
    </row>
    <row r="291" spans="1:8" hidden="1" x14ac:dyDescent="0.2">
      <c r="A291" s="46">
        <v>22</v>
      </c>
      <c r="B291" s="65" t="s">
        <v>521</v>
      </c>
      <c r="C291" s="46" t="str">
        <f>FORMULACION!C286</f>
        <v>COCINA</v>
      </c>
      <c r="D291" s="46" t="s">
        <v>41</v>
      </c>
      <c r="E291" s="51" t="s">
        <v>29</v>
      </c>
      <c r="F291" s="47">
        <v>1</v>
      </c>
      <c r="G291" s="49"/>
      <c r="H291" s="49"/>
    </row>
    <row r="292" spans="1:8" hidden="1" x14ac:dyDescent="0.2">
      <c r="A292" s="46">
        <v>23</v>
      </c>
      <c r="B292" s="65" t="s">
        <v>521</v>
      </c>
      <c r="C292" s="46" t="str">
        <f>FORMULACION!C286</f>
        <v>COCINA</v>
      </c>
      <c r="D292" s="46" t="str">
        <f>FORMULACION!E286</f>
        <v>RECIPIENTES</v>
      </c>
      <c r="E292" s="52" t="s">
        <v>399</v>
      </c>
      <c r="F292" s="46" t="e">
        <f>FORMULACION!P286</f>
        <v>#REF!</v>
      </c>
      <c r="G292" s="49">
        <v>10000</v>
      </c>
      <c r="H292" s="49" t="e">
        <f t="shared" ref="H292:H349" si="2">F292*G292</f>
        <v>#REF!</v>
      </c>
    </row>
    <row r="293" spans="1:8" hidden="1" x14ac:dyDescent="0.2">
      <c r="A293" s="46">
        <v>24</v>
      </c>
      <c r="B293" s="65" t="s">
        <v>521</v>
      </c>
      <c r="C293" s="46" t="str">
        <f>FORMULACION!C283</f>
        <v>COCINA</v>
      </c>
      <c r="D293" s="46" t="str">
        <f>FORMULACION!E283</f>
        <v>CUBERTERIA</v>
      </c>
      <c r="E293" s="48" t="s">
        <v>453</v>
      </c>
      <c r="F293" s="46">
        <f>FORMULACION!P283</f>
        <v>0</v>
      </c>
      <c r="G293" s="49">
        <v>12000</v>
      </c>
      <c r="H293" s="49">
        <f t="shared" si="2"/>
        <v>0</v>
      </c>
    </row>
    <row r="294" spans="1:8" hidden="1" x14ac:dyDescent="0.2">
      <c r="A294" s="46">
        <v>25</v>
      </c>
      <c r="B294" s="65" t="s">
        <v>521</v>
      </c>
      <c r="C294" s="46" t="str">
        <f>FORMULACION!C259</f>
        <v>COCINA</v>
      </c>
      <c r="D294" s="46" t="str">
        <f>FORMULACION!E259</f>
        <v>EQUIPOS DE CONSERVACION</v>
      </c>
      <c r="E294" s="48" t="s">
        <v>497</v>
      </c>
      <c r="F294" s="46" t="e">
        <f>FORMULACION!P259</f>
        <v>#REF!</v>
      </c>
      <c r="G294" s="49">
        <v>950000</v>
      </c>
      <c r="H294" s="49" t="e">
        <f t="shared" si="2"/>
        <v>#REF!</v>
      </c>
    </row>
    <row r="295" spans="1:8" hidden="1" x14ac:dyDescent="0.2">
      <c r="A295" s="46">
        <v>26</v>
      </c>
      <c r="B295" s="65" t="s">
        <v>521</v>
      </c>
      <c r="C295" s="46" t="s">
        <v>22</v>
      </c>
      <c r="D295" s="46" t="s">
        <v>400</v>
      </c>
      <c r="E295" s="48" t="s">
        <v>496</v>
      </c>
      <c r="F295" s="46">
        <v>0</v>
      </c>
      <c r="G295" s="49">
        <v>40000</v>
      </c>
      <c r="H295" s="49">
        <f t="shared" si="2"/>
        <v>0</v>
      </c>
    </row>
    <row r="296" spans="1:8" hidden="1" x14ac:dyDescent="0.2">
      <c r="A296" s="46">
        <v>27</v>
      </c>
      <c r="B296" s="65" t="s">
        <v>521</v>
      </c>
      <c r="C296" s="46" t="str">
        <f>FORMULACION!C258</f>
        <v>COCINA</v>
      </c>
      <c r="D296" s="46" t="str">
        <f>FORMULACION!E258</f>
        <v>EQUIPOS DE COCCION</v>
      </c>
      <c r="E296" s="48" t="s">
        <v>31</v>
      </c>
      <c r="F296" s="46">
        <f>FORMULACION!P258</f>
        <v>1</v>
      </c>
      <c r="G296" s="49">
        <v>5300000</v>
      </c>
      <c r="H296" s="49">
        <f t="shared" si="2"/>
        <v>5300000</v>
      </c>
    </row>
    <row r="297" spans="1:8" hidden="1" x14ac:dyDescent="0.2">
      <c r="A297" s="46">
        <v>28</v>
      </c>
      <c r="B297" s="65" t="s">
        <v>521</v>
      </c>
      <c r="C297" s="46" t="str">
        <f>FORMULACION!C257</f>
        <v>COCINA</v>
      </c>
      <c r="D297" s="46" t="str">
        <f>FORMULACION!E257</f>
        <v>EQUIPOS DE COCCION</v>
      </c>
      <c r="E297" s="48" t="s">
        <v>450</v>
      </c>
      <c r="F297" s="46" t="e">
        <f>FORMULACION!P257</f>
        <v>#REF!</v>
      </c>
      <c r="G297" s="49">
        <v>8000000</v>
      </c>
      <c r="H297" s="49" t="e">
        <f t="shared" si="2"/>
        <v>#REF!</v>
      </c>
    </row>
    <row r="298" spans="1:8" hidden="1" x14ac:dyDescent="0.2">
      <c r="A298" s="46">
        <v>29</v>
      </c>
      <c r="B298" s="65" t="s">
        <v>521</v>
      </c>
      <c r="C298" s="46" t="str">
        <f>FORMULACION!C261</f>
        <v>COCINA</v>
      </c>
      <c r="D298" s="46" t="str">
        <f>FORMULACION!E261</f>
        <v>EQUIPOS DE CONSERVACION</v>
      </c>
      <c r="E298" s="48" t="s">
        <v>34</v>
      </c>
      <c r="F298" s="46" t="e">
        <f>FORMULACION!P261</f>
        <v>#REF!</v>
      </c>
      <c r="G298" s="49">
        <v>2300000</v>
      </c>
      <c r="H298" s="49" t="e">
        <f t="shared" si="2"/>
        <v>#REF!</v>
      </c>
    </row>
    <row r="299" spans="1:8" hidden="1" x14ac:dyDescent="0.2">
      <c r="A299" s="46">
        <v>30</v>
      </c>
      <c r="B299" s="65" t="s">
        <v>521</v>
      </c>
      <c r="C299" s="46" t="str">
        <f>FORMULACION!C260</f>
        <v>COCINA</v>
      </c>
      <c r="D299" s="46" t="str">
        <f>FORMULACION!E260</f>
        <v>EQUIPOS DE CONSERVACION</v>
      </c>
      <c r="E299" s="48" t="s">
        <v>35</v>
      </c>
      <c r="F299" s="46" t="e">
        <f>FORMULACION!P260</f>
        <v>#REF!</v>
      </c>
      <c r="G299" s="49">
        <v>10200000</v>
      </c>
      <c r="H299" s="49" t="e">
        <f t="shared" si="2"/>
        <v>#REF!</v>
      </c>
    </row>
    <row r="300" spans="1:8" hidden="1" x14ac:dyDescent="0.2">
      <c r="A300" s="46">
        <v>31</v>
      </c>
      <c r="B300" s="65" t="s">
        <v>521</v>
      </c>
      <c r="C300" s="46" t="str">
        <f>FORMULACION!C263</f>
        <v>COCINA</v>
      </c>
      <c r="D300" s="46" t="str">
        <f>FORMULACION!E263</f>
        <v>EQUIPOS DE MEDICION</v>
      </c>
      <c r="E300" s="48" t="s">
        <v>36</v>
      </c>
      <c r="F300" s="46">
        <f>FORMULACION!P263</f>
        <v>2</v>
      </c>
      <c r="G300" s="49">
        <v>470000</v>
      </c>
      <c r="H300" s="49">
        <f t="shared" si="2"/>
        <v>940000</v>
      </c>
    </row>
    <row r="301" spans="1:8" hidden="1" x14ac:dyDescent="0.2">
      <c r="A301" s="46">
        <v>32</v>
      </c>
      <c r="B301" s="65" t="s">
        <v>521</v>
      </c>
      <c r="C301" s="46" t="str">
        <f>FORMULACION!C262</f>
        <v>COCINA</v>
      </c>
      <c r="D301" s="46" t="str">
        <f>FORMULACION!E262</f>
        <v>EQUIPOS DE CONSERVACION</v>
      </c>
      <c r="E301" s="48" t="s">
        <v>37</v>
      </c>
      <c r="F301" s="46" t="e">
        <f>FORMULACION!P262</f>
        <v>#REF!</v>
      </c>
      <c r="G301" s="49">
        <v>6380000</v>
      </c>
      <c r="H301" s="49" t="e">
        <f t="shared" si="2"/>
        <v>#REF!</v>
      </c>
    </row>
    <row r="302" spans="1:8" hidden="1" x14ac:dyDescent="0.2">
      <c r="A302" s="46">
        <v>33</v>
      </c>
      <c r="B302" s="65" t="s">
        <v>521</v>
      </c>
      <c r="C302" s="46" t="str">
        <f>FORMULACION!C265</f>
        <v>COCINA</v>
      </c>
      <c r="D302" s="46" t="str">
        <f>FORMULACION!E265</f>
        <v>EQUIPOS DE MEDICION</v>
      </c>
      <c r="E302" s="48" t="s">
        <v>38</v>
      </c>
      <c r="F302" s="46">
        <f>FORMULACION!P265</f>
        <v>1</v>
      </c>
      <c r="G302" s="49">
        <v>110000</v>
      </c>
      <c r="H302" s="49">
        <f t="shared" si="2"/>
        <v>110000</v>
      </c>
    </row>
    <row r="303" spans="1:8" hidden="1" x14ac:dyDescent="0.2">
      <c r="A303" s="46">
        <v>34</v>
      </c>
      <c r="B303" s="65" t="s">
        <v>521</v>
      </c>
      <c r="C303" s="46" t="str">
        <f>FORMULACION!C266</f>
        <v>COCINA</v>
      </c>
      <c r="D303" s="46" t="str">
        <f>FORMULACION!E266</f>
        <v>EQUIPOS DE PROCESAMIENTO</v>
      </c>
      <c r="E303" s="48" t="s">
        <v>39</v>
      </c>
      <c r="F303" s="46">
        <f>FORMULACION!P266</f>
        <v>1</v>
      </c>
      <c r="G303" s="49">
        <v>280000</v>
      </c>
      <c r="H303" s="49">
        <f t="shared" si="2"/>
        <v>280000</v>
      </c>
    </row>
    <row r="304" spans="1:8" hidden="1" x14ac:dyDescent="0.2">
      <c r="A304" s="46">
        <v>35</v>
      </c>
      <c r="B304" s="65" t="s">
        <v>521</v>
      </c>
      <c r="C304" s="46" t="str">
        <f>FORMULACION!C264</f>
        <v>COCINA</v>
      </c>
      <c r="D304" s="46" t="str">
        <f>FORMULACION!E264</f>
        <v>EQUIPOS DE MEDICION</v>
      </c>
      <c r="E304" s="48" t="s">
        <v>40</v>
      </c>
      <c r="F304" s="46">
        <f>FORMULACION!P264</f>
        <v>1</v>
      </c>
      <c r="G304" s="49">
        <v>80000</v>
      </c>
      <c r="H304" s="49">
        <f t="shared" si="2"/>
        <v>80000</v>
      </c>
    </row>
    <row r="305" spans="1:8" hidden="1" x14ac:dyDescent="0.2">
      <c r="A305" s="46">
        <v>36</v>
      </c>
      <c r="B305" s="65" t="s">
        <v>521</v>
      </c>
      <c r="C305" s="46" t="str">
        <f>FORMULACION!C269</f>
        <v>COCINA</v>
      </c>
      <c r="D305" s="46" t="str">
        <f>FORMULACION!E269</f>
        <v>EQUIPOS DE PROCESAMIENTO</v>
      </c>
      <c r="E305" s="48" t="s">
        <v>389</v>
      </c>
      <c r="F305" s="46">
        <f>FORMULACION!P269</f>
        <v>1</v>
      </c>
      <c r="G305" s="49">
        <v>3000000</v>
      </c>
      <c r="H305" s="49">
        <f t="shared" si="2"/>
        <v>3000000</v>
      </c>
    </row>
    <row r="306" spans="1:8" hidden="1" x14ac:dyDescent="0.2">
      <c r="A306" s="46">
        <v>37</v>
      </c>
      <c r="B306" s="65" t="s">
        <v>521</v>
      </c>
      <c r="C306" s="46" t="str">
        <f>FORMULACION!C268</f>
        <v>COCINA</v>
      </c>
      <c r="D306" s="46" t="str">
        <f>FORMULACION!E268</f>
        <v>EQUIPOS DE PROCESAMIENTO</v>
      </c>
      <c r="E306" s="48" t="s">
        <v>395</v>
      </c>
      <c r="F306" s="46" t="e">
        <f>FORMULACION!P268</f>
        <v>#REF!</v>
      </c>
      <c r="G306" s="49">
        <v>1600000</v>
      </c>
      <c r="H306" s="49" t="e">
        <f t="shared" si="2"/>
        <v>#REF!</v>
      </c>
    </row>
    <row r="307" spans="1:8" hidden="1" x14ac:dyDescent="0.2">
      <c r="A307" s="46">
        <v>38</v>
      </c>
      <c r="B307" s="65" t="s">
        <v>521</v>
      </c>
      <c r="C307" s="46" t="str">
        <f>FORMULACION!C267</f>
        <v>COCINA</v>
      </c>
      <c r="D307" s="46" t="str">
        <f>FORMULACION!E267</f>
        <v>EQUIPOS DE PROCESAMIENTO</v>
      </c>
      <c r="E307" s="48" t="s">
        <v>391</v>
      </c>
      <c r="F307" s="46">
        <f>FORMULACION!P267</f>
        <v>1</v>
      </c>
      <c r="G307" s="49">
        <v>230000</v>
      </c>
      <c r="H307" s="49">
        <f t="shared" si="2"/>
        <v>230000</v>
      </c>
    </row>
    <row r="308" spans="1:8" hidden="1" x14ac:dyDescent="0.2">
      <c r="A308" s="46">
        <v>39</v>
      </c>
      <c r="B308" s="65" t="s">
        <v>521</v>
      </c>
      <c r="C308" s="46" t="str">
        <f>FORMULACION!C270</f>
        <v>COCINA</v>
      </c>
      <c r="D308" s="46" t="str">
        <f>FORMULACION!E270</f>
        <v>EQUIPOS DE PROCESAMIENTO</v>
      </c>
      <c r="E308" s="48" t="s">
        <v>388</v>
      </c>
      <c r="F308" s="46" t="e">
        <f>FORMULACION!P270</f>
        <v>#REF!</v>
      </c>
      <c r="G308" s="49">
        <v>315000</v>
      </c>
      <c r="H308" s="49" t="e">
        <f t="shared" si="2"/>
        <v>#REF!</v>
      </c>
    </row>
    <row r="309" spans="1:8" hidden="1" x14ac:dyDescent="0.2">
      <c r="A309" s="46">
        <v>40</v>
      </c>
      <c r="B309" s="65" t="s">
        <v>521</v>
      </c>
      <c r="C309" s="46" t="str">
        <f>FORMULACION!C291</f>
        <v>COCINA</v>
      </c>
      <c r="D309" s="46" t="str">
        <f>FORMULACION!E291</f>
        <v>RECIPIENTES</v>
      </c>
      <c r="E309" s="48" t="s">
        <v>333</v>
      </c>
      <c r="F309" s="46" t="e">
        <f>FORMULACION!P291</f>
        <v>#REF!</v>
      </c>
      <c r="G309" s="49">
        <v>24000</v>
      </c>
      <c r="H309" s="49" t="e">
        <f t="shared" si="2"/>
        <v>#REF!</v>
      </c>
    </row>
    <row r="310" spans="1:8" hidden="1" x14ac:dyDescent="0.2">
      <c r="A310" s="46">
        <v>41</v>
      </c>
      <c r="B310" s="65" t="s">
        <v>521</v>
      </c>
      <c r="C310" s="46" t="str">
        <f>FORMULACION!C292</f>
        <v>COCINA</v>
      </c>
      <c r="D310" s="46" t="str">
        <f>FORMULACION!E292</f>
        <v>RECIPIENTES</v>
      </c>
      <c r="E310" s="48" t="s">
        <v>447</v>
      </c>
      <c r="F310" s="46" t="e">
        <f>FORMULACION!P292</f>
        <v>#REF!</v>
      </c>
      <c r="G310" s="49">
        <v>42000</v>
      </c>
      <c r="H310" s="49" t="e">
        <f t="shared" si="2"/>
        <v>#REF!</v>
      </c>
    </row>
    <row r="311" spans="1:8" hidden="1" x14ac:dyDescent="0.2">
      <c r="A311" s="46">
        <v>42</v>
      </c>
      <c r="B311" s="65" t="s">
        <v>521</v>
      </c>
      <c r="C311" s="46" t="str">
        <f>FORMULACION!C289</f>
        <v>COCINA</v>
      </c>
      <c r="D311" s="46" t="str">
        <f>FORMULACION!E289</f>
        <v>RECIPIENTES</v>
      </c>
      <c r="E311" s="48" t="s">
        <v>393</v>
      </c>
      <c r="F311" s="46">
        <f>FORMULACION!P289</f>
        <v>2</v>
      </c>
      <c r="G311" s="49">
        <v>9000</v>
      </c>
      <c r="H311" s="49">
        <f t="shared" si="2"/>
        <v>18000</v>
      </c>
    </row>
    <row r="312" spans="1:8" hidden="1" x14ac:dyDescent="0.2">
      <c r="A312" s="46">
        <v>43</v>
      </c>
      <c r="B312" s="65" t="s">
        <v>521</v>
      </c>
      <c r="C312" s="46" t="str">
        <f>FORMULACION!C290</f>
        <v>COCINA</v>
      </c>
      <c r="D312" s="46" t="str">
        <f>FORMULACION!E290</f>
        <v>RECIPIENTES</v>
      </c>
      <c r="E312" s="48" t="s">
        <v>448</v>
      </c>
      <c r="F312" s="46">
        <f>FORMULACION!P290</f>
        <v>3</v>
      </c>
      <c r="G312" s="49">
        <v>20000</v>
      </c>
      <c r="H312" s="49">
        <f t="shared" si="2"/>
        <v>60000</v>
      </c>
    </row>
    <row r="313" spans="1:8" hidden="1" x14ac:dyDescent="0.2">
      <c r="A313" s="46">
        <v>44</v>
      </c>
      <c r="B313" s="65" t="s">
        <v>521</v>
      </c>
      <c r="C313" s="46" t="str">
        <f>FORMULACION!C293</f>
        <v>COCINA</v>
      </c>
      <c r="D313" s="46" t="str">
        <f>FORMULACION!E293</f>
        <v>UTENSILIOS</v>
      </c>
      <c r="E313" s="48" t="s">
        <v>334</v>
      </c>
      <c r="F313" s="46" t="e">
        <f>FORMULACION!P293</f>
        <v>#REF!</v>
      </c>
      <c r="G313" s="49">
        <v>12000</v>
      </c>
      <c r="H313" s="49" t="e">
        <f t="shared" si="2"/>
        <v>#REF!</v>
      </c>
    </row>
    <row r="314" spans="1:8" hidden="1" x14ac:dyDescent="0.2">
      <c r="A314" s="46">
        <v>45</v>
      </c>
      <c r="B314" s="65" t="s">
        <v>521</v>
      </c>
      <c r="C314" s="46" t="str">
        <f>FORMULACION!C287</f>
        <v>COCINA</v>
      </c>
      <c r="D314" s="46" t="str">
        <f>FORMULACION!E287</f>
        <v>RECIPIENTES</v>
      </c>
      <c r="E314" s="48" t="s">
        <v>335</v>
      </c>
      <c r="F314" s="46" t="e">
        <f>FORMULACION!P287</f>
        <v>#REF!</v>
      </c>
      <c r="G314" s="49">
        <v>13000</v>
      </c>
      <c r="H314" s="49" t="e">
        <f t="shared" si="2"/>
        <v>#REF!</v>
      </c>
    </row>
    <row r="315" spans="1:8" hidden="1" x14ac:dyDescent="0.2">
      <c r="A315" s="46">
        <v>46</v>
      </c>
      <c r="B315" s="65" t="s">
        <v>521</v>
      </c>
      <c r="C315" s="46" t="str">
        <f>FORMULACION!C288</f>
        <v>COCINA</v>
      </c>
      <c r="D315" s="46" t="str">
        <f>FORMULACION!E288</f>
        <v>RECIPIENTES</v>
      </c>
      <c r="E315" s="48" t="s">
        <v>43</v>
      </c>
      <c r="F315" s="46" t="e">
        <f>FORMULACION!P288</f>
        <v>#REF!</v>
      </c>
      <c r="G315" s="49">
        <v>16000</v>
      </c>
      <c r="H315" s="49" t="e">
        <f t="shared" si="2"/>
        <v>#REF!</v>
      </c>
    </row>
    <row r="316" spans="1:8" hidden="1" x14ac:dyDescent="0.2">
      <c r="A316" s="46">
        <v>47</v>
      </c>
      <c r="B316" s="65" t="s">
        <v>521</v>
      </c>
      <c r="C316" s="46" t="str">
        <f>FORMULACION!C313</f>
        <v>COCINA</v>
      </c>
      <c r="D316" s="46" t="str">
        <f>FORMULACION!E313</f>
        <v>UTENSILIOS</v>
      </c>
      <c r="E316" s="48" t="s">
        <v>336</v>
      </c>
      <c r="F316" s="46">
        <f>FORMULACION!P313</f>
        <v>1</v>
      </c>
      <c r="G316" s="49">
        <v>17000</v>
      </c>
      <c r="H316" s="49">
        <f t="shared" si="2"/>
        <v>17000</v>
      </c>
    </row>
    <row r="317" spans="1:8" hidden="1" x14ac:dyDescent="0.2">
      <c r="A317" s="46">
        <v>48</v>
      </c>
      <c r="B317" s="65" t="s">
        <v>521</v>
      </c>
      <c r="C317" s="46" t="str">
        <f>FORMULACION!C295</f>
        <v>COCINA</v>
      </c>
      <c r="D317" s="46" t="str">
        <f>FORMULACION!E295</f>
        <v>UTENSILIOS</v>
      </c>
      <c r="E317" s="48" t="s">
        <v>401</v>
      </c>
      <c r="F317" s="46" t="e">
        <f>FORMULACION!P295</f>
        <v>#REF!</v>
      </c>
      <c r="G317" s="49">
        <v>82000</v>
      </c>
      <c r="H317" s="49" t="e">
        <f t="shared" si="2"/>
        <v>#REF!</v>
      </c>
    </row>
    <row r="318" spans="1:8" hidden="1" x14ac:dyDescent="0.2">
      <c r="A318" s="46">
        <v>49</v>
      </c>
      <c r="B318" s="65" t="s">
        <v>521</v>
      </c>
      <c r="C318" s="46" t="str">
        <f>FORMULACION!C297</f>
        <v>COCINA</v>
      </c>
      <c r="D318" s="46" t="str">
        <f>FORMULACION!E297</f>
        <v>UTENSILIOS</v>
      </c>
      <c r="E318" s="48" t="s">
        <v>337</v>
      </c>
      <c r="F318" s="46" t="e">
        <f>FORMULACION!P297</f>
        <v>#REF!</v>
      </c>
      <c r="G318" s="49">
        <v>10000</v>
      </c>
      <c r="H318" s="49" t="e">
        <f t="shared" si="2"/>
        <v>#REF!</v>
      </c>
    </row>
    <row r="319" spans="1:8" hidden="1" x14ac:dyDescent="0.2">
      <c r="A319" s="46">
        <v>50</v>
      </c>
      <c r="B319" s="65" t="s">
        <v>521</v>
      </c>
      <c r="C319" s="46" t="str">
        <f>FORMULACION!C304</f>
        <v>COCINA</v>
      </c>
      <c r="D319" s="46" t="str">
        <f>FORMULACION!E304</f>
        <v>UTENSILIOS</v>
      </c>
      <c r="E319" s="48" t="s">
        <v>44</v>
      </c>
      <c r="F319" s="46" t="e">
        <f>FORMULACION!P304</f>
        <v>#REF!</v>
      </c>
      <c r="G319" s="49">
        <v>13000</v>
      </c>
      <c r="H319" s="49" t="e">
        <f t="shared" si="2"/>
        <v>#REF!</v>
      </c>
    </row>
    <row r="320" spans="1:8" hidden="1" x14ac:dyDescent="0.2">
      <c r="A320" s="46">
        <v>51</v>
      </c>
      <c r="B320" s="65" t="s">
        <v>521</v>
      </c>
      <c r="C320" s="46" t="str">
        <f>FORMULACION!C306</f>
        <v>COCINA</v>
      </c>
      <c r="D320" s="46" t="str">
        <f>FORMULACION!E306</f>
        <v>UTENSILIOS</v>
      </c>
      <c r="E320" s="48" t="s">
        <v>338</v>
      </c>
      <c r="F320" s="46" t="e">
        <f>FORMULACION!P306</f>
        <v>#REF!</v>
      </c>
      <c r="G320" s="49">
        <v>33000</v>
      </c>
      <c r="H320" s="49" t="e">
        <f t="shared" si="2"/>
        <v>#REF!</v>
      </c>
    </row>
    <row r="321" spans="1:8" hidden="1" x14ac:dyDescent="0.2">
      <c r="A321" s="46">
        <v>52</v>
      </c>
      <c r="B321" s="65" t="s">
        <v>521</v>
      </c>
      <c r="C321" s="46" t="str">
        <f>FORMULACION!C305</f>
        <v>COCINA</v>
      </c>
      <c r="D321" s="46" t="str">
        <f>FORMULACION!E305</f>
        <v>UTENSILIOS</v>
      </c>
      <c r="E321" s="48" t="s">
        <v>339</v>
      </c>
      <c r="F321" s="46" t="e">
        <f>FORMULACION!P305</f>
        <v>#REF!</v>
      </c>
      <c r="G321" s="49">
        <v>13000</v>
      </c>
      <c r="H321" s="49" t="e">
        <f t="shared" si="2"/>
        <v>#REF!</v>
      </c>
    </row>
    <row r="322" spans="1:8" hidden="1" x14ac:dyDescent="0.2">
      <c r="A322" s="46">
        <v>53</v>
      </c>
      <c r="B322" s="65" t="s">
        <v>521</v>
      </c>
      <c r="C322" s="46" t="str">
        <f>FORMULACION!C307</f>
        <v>COCINA</v>
      </c>
      <c r="D322" s="46" t="str">
        <f>FORMULACION!E307</f>
        <v>UTENSILIOS</v>
      </c>
      <c r="E322" s="48" t="s">
        <v>499</v>
      </c>
      <c r="F322" s="46" t="e">
        <f>FORMULACION!P307</f>
        <v>#REF!</v>
      </c>
      <c r="G322" s="49">
        <v>54000</v>
      </c>
      <c r="H322" s="49" t="e">
        <f t="shared" si="2"/>
        <v>#REF!</v>
      </c>
    </row>
    <row r="323" spans="1:8" hidden="1" x14ac:dyDescent="0.2">
      <c r="A323" s="46">
        <v>54</v>
      </c>
      <c r="B323" s="65" t="s">
        <v>521</v>
      </c>
      <c r="C323" s="46" t="str">
        <f>FORMULACION!C303</f>
        <v>COCINA</v>
      </c>
      <c r="D323" s="46" t="str">
        <f>FORMULACION!E303</f>
        <v>UTENSILIOS</v>
      </c>
      <c r="E323" s="50" t="s">
        <v>402</v>
      </c>
      <c r="F323" s="46" t="e">
        <f>FORMULACION!P303</f>
        <v>#REF!</v>
      </c>
      <c r="G323" s="49">
        <v>42000</v>
      </c>
      <c r="H323" s="49" t="e">
        <f t="shared" si="2"/>
        <v>#REF!</v>
      </c>
    </row>
    <row r="324" spans="1:8" hidden="1" x14ac:dyDescent="0.2">
      <c r="A324" s="46">
        <v>55</v>
      </c>
      <c r="B324" s="65" t="s">
        <v>521</v>
      </c>
      <c r="C324" s="46" t="str">
        <f>FORMULACION!C302</f>
        <v>COCINA</v>
      </c>
      <c r="D324" s="46" t="str">
        <f>FORMULACION!E302</f>
        <v>UTENSILIOS</v>
      </c>
      <c r="E324" s="48" t="s">
        <v>340</v>
      </c>
      <c r="F324" s="46">
        <f>FORMULACION!P302</f>
        <v>2</v>
      </c>
      <c r="G324" s="49">
        <v>14000</v>
      </c>
      <c r="H324" s="49">
        <f t="shared" si="2"/>
        <v>28000</v>
      </c>
    </row>
    <row r="325" spans="1:8" hidden="1" x14ac:dyDescent="0.2">
      <c r="A325" s="46">
        <v>56</v>
      </c>
      <c r="B325" s="65" t="s">
        <v>521</v>
      </c>
      <c r="C325" s="46" t="str">
        <f>FORMULACION!C309</f>
        <v>COCINA</v>
      </c>
      <c r="D325" s="46" t="str">
        <f>FORMULACION!E309</f>
        <v>UTENSILIOS</v>
      </c>
      <c r="E325" s="48" t="s">
        <v>341</v>
      </c>
      <c r="F325" s="46" t="e">
        <f>FORMULACION!P309</f>
        <v>#REF!</v>
      </c>
      <c r="G325" s="49">
        <v>59000</v>
      </c>
      <c r="H325" s="49" t="e">
        <f t="shared" si="2"/>
        <v>#REF!</v>
      </c>
    </row>
    <row r="326" spans="1:8" hidden="1" x14ac:dyDescent="0.2">
      <c r="A326" s="46">
        <v>57</v>
      </c>
      <c r="B326" s="65" t="s">
        <v>521</v>
      </c>
      <c r="C326" s="46" t="str">
        <f>FORMULACION!C296</f>
        <v>COCINA</v>
      </c>
      <c r="D326" s="46" t="str">
        <f>FORMULACION!E296</f>
        <v>UTENSILIOS</v>
      </c>
      <c r="E326" s="50" t="s">
        <v>404</v>
      </c>
      <c r="F326" s="46" t="e">
        <f>FORMULACION!P296</f>
        <v>#REF!</v>
      </c>
      <c r="G326" s="53">
        <v>27000</v>
      </c>
      <c r="H326" s="49" t="e">
        <f t="shared" si="2"/>
        <v>#REF!</v>
      </c>
    </row>
    <row r="327" spans="1:8" hidden="1" x14ac:dyDescent="0.2">
      <c r="A327" s="46">
        <v>58</v>
      </c>
      <c r="B327" s="65" t="s">
        <v>521</v>
      </c>
      <c r="C327" s="46" t="str">
        <f>FORMULACION!C294</f>
        <v>COCINA</v>
      </c>
      <c r="D327" s="46" t="str">
        <f>FORMULACION!E294</f>
        <v>UTENSILIOS</v>
      </c>
      <c r="E327" s="48" t="s">
        <v>342</v>
      </c>
      <c r="F327" s="46">
        <f>FORMULACION!P294</f>
        <v>15</v>
      </c>
      <c r="G327" s="49">
        <v>220000</v>
      </c>
      <c r="H327" s="49">
        <f t="shared" si="2"/>
        <v>3300000</v>
      </c>
    </row>
    <row r="328" spans="1:8" hidden="1" x14ac:dyDescent="0.2">
      <c r="A328" s="46">
        <v>58</v>
      </c>
      <c r="B328" s="65" t="s">
        <v>521</v>
      </c>
      <c r="C328" s="46" t="str">
        <f>FORMULACION!C311</f>
        <v>COCINA</v>
      </c>
      <c r="D328" s="46" t="str">
        <f>FORMULACION!E311</f>
        <v>UTENSILIOS</v>
      </c>
      <c r="E328" s="48" t="s">
        <v>343</v>
      </c>
      <c r="F328" s="46" t="e">
        <f>FORMULACION!P311</f>
        <v>#REF!</v>
      </c>
      <c r="G328" s="49">
        <v>19000</v>
      </c>
      <c r="H328" s="49" t="e">
        <f t="shared" si="2"/>
        <v>#REF!</v>
      </c>
    </row>
    <row r="329" spans="1:8" hidden="1" x14ac:dyDescent="0.2">
      <c r="A329" s="46">
        <v>60</v>
      </c>
      <c r="B329" s="65" t="s">
        <v>521</v>
      </c>
      <c r="C329" s="46" t="str">
        <f>FORMULACION!C299</f>
        <v>COCINA</v>
      </c>
      <c r="D329" s="46" t="str">
        <f>FORMULACION!E299</f>
        <v>UTENSILIOS</v>
      </c>
      <c r="E329" s="48" t="s">
        <v>454</v>
      </c>
      <c r="F329" s="46" t="e">
        <f>FORMULACION!P299</f>
        <v>#REF!</v>
      </c>
      <c r="G329" s="49">
        <v>27000</v>
      </c>
      <c r="H329" s="49" t="e">
        <f t="shared" si="2"/>
        <v>#REF!</v>
      </c>
    </row>
    <row r="330" spans="1:8" hidden="1" x14ac:dyDescent="0.2">
      <c r="A330" s="46">
        <v>61</v>
      </c>
      <c r="B330" s="65" t="s">
        <v>521</v>
      </c>
      <c r="C330" s="46" t="str">
        <f>FORMULACION!C310</f>
        <v>COCINA</v>
      </c>
      <c r="D330" s="46" t="str">
        <f>FORMULACION!E310</f>
        <v>UTENSILIOS</v>
      </c>
      <c r="E330" s="48" t="s">
        <v>344</v>
      </c>
      <c r="F330" s="46">
        <f>FORMULACION!P310</f>
        <v>1</v>
      </c>
      <c r="G330" s="49">
        <v>18000</v>
      </c>
      <c r="H330" s="49">
        <f t="shared" si="2"/>
        <v>18000</v>
      </c>
    </row>
    <row r="331" spans="1:8" hidden="1" x14ac:dyDescent="0.2">
      <c r="A331" s="46">
        <v>62</v>
      </c>
      <c r="B331" s="65" t="s">
        <v>521</v>
      </c>
      <c r="C331" s="46" t="str">
        <f>FORMULACION!C312</f>
        <v>COCINA</v>
      </c>
      <c r="D331" s="46" t="str">
        <f>FORMULACION!E312</f>
        <v>UTENSILIOS</v>
      </c>
      <c r="E331" s="48" t="s">
        <v>345</v>
      </c>
      <c r="F331" s="46" t="e">
        <f>FORMULACION!P312</f>
        <v>#REF!</v>
      </c>
      <c r="G331" s="49">
        <v>15000</v>
      </c>
      <c r="H331" s="49" t="e">
        <f t="shared" si="2"/>
        <v>#REF!</v>
      </c>
    </row>
    <row r="332" spans="1:8" hidden="1" x14ac:dyDescent="0.2">
      <c r="A332" s="46">
        <v>63</v>
      </c>
      <c r="B332" s="65" t="s">
        <v>521</v>
      </c>
      <c r="C332" s="46" t="str">
        <f>FORMULACION!C301</f>
        <v>COCINA</v>
      </c>
      <c r="D332" s="46" t="str">
        <f>FORMULACION!E301</f>
        <v>UTENSILIOS</v>
      </c>
      <c r="E332" s="48" t="s">
        <v>346</v>
      </c>
      <c r="F332" s="46">
        <f>FORMULACION!P301</f>
        <v>2</v>
      </c>
      <c r="G332" s="49">
        <v>10000</v>
      </c>
      <c r="H332" s="49">
        <f t="shared" si="2"/>
        <v>20000</v>
      </c>
    </row>
    <row r="333" spans="1:8" hidden="1" x14ac:dyDescent="0.2">
      <c r="A333" s="46">
        <v>64</v>
      </c>
      <c r="B333" s="65" t="s">
        <v>521</v>
      </c>
      <c r="C333" s="46" t="str">
        <f>FORMULACION!C298</f>
        <v>COCINA</v>
      </c>
      <c r="D333" s="46" t="str">
        <f>FORMULACION!E298</f>
        <v>UTENSILIOS</v>
      </c>
      <c r="E333" s="48" t="s">
        <v>347</v>
      </c>
      <c r="F333" s="46" t="e">
        <f>FORMULACION!P298</f>
        <v>#REF!</v>
      </c>
      <c r="G333" s="49">
        <v>12000</v>
      </c>
      <c r="H333" s="49" t="e">
        <f t="shared" si="2"/>
        <v>#REF!</v>
      </c>
    </row>
    <row r="334" spans="1:8" hidden="1" x14ac:dyDescent="0.2">
      <c r="A334" s="46">
        <v>65</v>
      </c>
      <c r="B334" s="65" t="s">
        <v>521</v>
      </c>
      <c r="C334" s="46" t="str">
        <f>FORMULACION!C308</f>
        <v>COCINA</v>
      </c>
      <c r="D334" s="46" t="str">
        <f>FORMULACION!E308</f>
        <v>UTENSILIOS</v>
      </c>
      <c r="E334" s="48" t="s">
        <v>348</v>
      </c>
      <c r="F334" s="46" t="e">
        <f>FORMULACION!P308</f>
        <v>#REF!</v>
      </c>
      <c r="G334" s="49">
        <v>17000</v>
      </c>
      <c r="H334" s="49" t="e">
        <f t="shared" si="2"/>
        <v>#REF!</v>
      </c>
    </row>
    <row r="335" spans="1:8" hidden="1" x14ac:dyDescent="0.2">
      <c r="A335" s="46">
        <v>66</v>
      </c>
      <c r="B335" s="65" t="s">
        <v>521</v>
      </c>
      <c r="C335" s="46" t="str">
        <f>FORMULACION!C300</f>
        <v>COCINA</v>
      </c>
      <c r="D335" s="46" t="str">
        <f>FORMULACION!E300</f>
        <v>UTENSILIOS</v>
      </c>
      <c r="E335" s="48" t="s">
        <v>349</v>
      </c>
      <c r="F335" s="46" t="e">
        <f>FORMULACION!P300</f>
        <v>#REF!</v>
      </c>
      <c r="G335" s="49">
        <v>17000</v>
      </c>
      <c r="H335" s="49" t="e">
        <f t="shared" si="2"/>
        <v>#REF!</v>
      </c>
    </row>
    <row r="336" spans="1:8" hidden="1" x14ac:dyDescent="0.2">
      <c r="A336" s="46">
        <v>67</v>
      </c>
      <c r="B336" s="65" t="s">
        <v>521</v>
      </c>
      <c r="C336" s="46" t="str">
        <f>FORMULACION!C314</f>
        <v>COCINA</v>
      </c>
      <c r="D336" s="46" t="str">
        <f>FORMULACION!E314</f>
        <v>VAJILLA</v>
      </c>
      <c r="E336" s="48" t="s">
        <v>455</v>
      </c>
      <c r="F336" s="46" t="e">
        <f>FORMULACION!P314</f>
        <v>#REF!</v>
      </c>
      <c r="G336" s="49">
        <v>10000</v>
      </c>
      <c r="H336" s="49" t="e">
        <f t="shared" si="2"/>
        <v>#REF!</v>
      </c>
    </row>
    <row r="337" spans="1:8" hidden="1" x14ac:dyDescent="0.2">
      <c r="A337" s="46">
        <v>68</v>
      </c>
      <c r="B337" s="65" t="s">
        <v>521</v>
      </c>
      <c r="C337" s="46" t="str">
        <f>FORMULACION!C316</f>
        <v>EQUIPO ANTROPOMETRICO</v>
      </c>
      <c r="D337" s="46" t="str">
        <f>FORMULACION!E316</f>
        <v>EQUIPO ANTROPOMETRICO</v>
      </c>
      <c r="E337" s="48" t="s">
        <v>350</v>
      </c>
      <c r="F337" s="46">
        <f>FORMULACION!P316</f>
        <v>1</v>
      </c>
      <c r="G337" s="49">
        <v>64000</v>
      </c>
      <c r="H337" s="49">
        <f t="shared" si="2"/>
        <v>64000</v>
      </c>
    </row>
    <row r="338" spans="1:8" hidden="1" x14ac:dyDescent="0.2">
      <c r="A338" s="46">
        <v>69</v>
      </c>
      <c r="B338" s="65" t="s">
        <v>521</v>
      </c>
      <c r="C338" s="46" t="str">
        <f>FORMULACION!C315</f>
        <v>COCINA</v>
      </c>
      <c r="D338" s="46" t="str">
        <f>FORMULACION!E315</f>
        <v>VAJILLA</v>
      </c>
      <c r="E338" s="48" t="s">
        <v>46</v>
      </c>
      <c r="F338" s="46" t="e">
        <f>FORMULACION!P315</f>
        <v>#REF!</v>
      </c>
      <c r="G338" s="49">
        <v>25000</v>
      </c>
      <c r="H338" s="49" t="e">
        <f t="shared" si="2"/>
        <v>#REF!</v>
      </c>
    </row>
    <row r="339" spans="1:8" hidden="1" x14ac:dyDescent="0.2">
      <c r="A339" s="46">
        <v>70</v>
      </c>
      <c r="B339" s="65" t="s">
        <v>521</v>
      </c>
      <c r="C339" s="46" t="str">
        <f>FORMULACION!C317</f>
        <v>EQUIPO ANTROPOMETRICO</v>
      </c>
      <c r="D339" s="46" t="str">
        <f>FORMULACION!D317</f>
        <v>EQUIPO ANTROPOMETRICO</v>
      </c>
      <c r="E339" s="48" t="s">
        <v>47</v>
      </c>
      <c r="F339" s="46" t="e">
        <f>FORMULACION!P317</f>
        <v>#REF!</v>
      </c>
      <c r="G339" s="49">
        <v>60000</v>
      </c>
      <c r="H339" s="49" t="e">
        <f t="shared" si="2"/>
        <v>#REF!</v>
      </c>
    </row>
    <row r="340" spans="1:8" hidden="1" x14ac:dyDescent="0.2">
      <c r="A340" s="46">
        <v>71</v>
      </c>
      <c r="B340" s="65" t="s">
        <v>521</v>
      </c>
      <c r="C340" s="46" t="str">
        <f>FORMULACION!C318</f>
        <v>EQUIPO ANTROPOMETRICO</v>
      </c>
      <c r="D340" s="46" t="str">
        <f>FORMULACION!D318</f>
        <v>EQUIPO ANTROPOMETRICO</v>
      </c>
      <c r="E340" s="48" t="s">
        <v>48</v>
      </c>
      <c r="F340" s="46" t="e">
        <f>FORMULACION!P318</f>
        <v>#REF!</v>
      </c>
      <c r="G340" s="49">
        <v>160000</v>
      </c>
      <c r="H340" s="49" t="e">
        <f t="shared" si="2"/>
        <v>#REF!</v>
      </c>
    </row>
    <row r="341" spans="1:8" hidden="1" x14ac:dyDescent="0.2">
      <c r="A341" s="46">
        <v>72</v>
      </c>
      <c r="B341" s="65" t="s">
        <v>521</v>
      </c>
      <c r="C341" s="46" t="str">
        <f>FORMULACION!C319</f>
        <v>EQUIPO ANTROPOMETRICO</v>
      </c>
      <c r="D341" s="46" t="str">
        <f>FORMULACION!D319</f>
        <v>EQUIPO ANTROPOMETRICO</v>
      </c>
      <c r="E341" s="48" t="s">
        <v>352</v>
      </c>
      <c r="F341" s="46">
        <f>FORMULACION!P319</f>
        <v>1</v>
      </c>
      <c r="G341" s="49">
        <v>120000</v>
      </c>
      <c r="H341" s="49">
        <f t="shared" si="2"/>
        <v>120000</v>
      </c>
    </row>
    <row r="342" spans="1:8" hidden="1" x14ac:dyDescent="0.2">
      <c r="A342" s="46">
        <v>73</v>
      </c>
      <c r="B342" s="65" t="s">
        <v>521</v>
      </c>
      <c r="C342" s="46" t="str">
        <f>FORMULACION!C320</f>
        <v>EQUIPOS DE APOYO</v>
      </c>
      <c r="D342" s="46" t="str">
        <f>FORMULACION!D320</f>
        <v>APOYO AUDIO - VISUAL</v>
      </c>
      <c r="E342" s="48" t="s">
        <v>351</v>
      </c>
      <c r="F342" s="46" t="e">
        <f>FORMULACION!P320</f>
        <v>#REF!</v>
      </c>
      <c r="G342" s="49">
        <v>180000</v>
      </c>
      <c r="H342" s="49" t="e">
        <f t="shared" si="2"/>
        <v>#REF!</v>
      </c>
    </row>
    <row r="343" spans="1:8" hidden="1" x14ac:dyDescent="0.2">
      <c r="A343" s="46">
        <v>74</v>
      </c>
      <c r="B343" s="65" t="s">
        <v>521</v>
      </c>
      <c r="C343" s="46" t="str">
        <f>FORMULACION!C322</f>
        <v>EQUIPOS DE APOYO</v>
      </c>
      <c r="D343" s="46" t="str">
        <f>FORMULACION!D322</f>
        <v>APOYO AUDIO - VISUAL</v>
      </c>
      <c r="E343" s="48" t="s">
        <v>51</v>
      </c>
      <c r="F343" s="46" t="e">
        <f>FORMULACION!P322</f>
        <v>#REF!</v>
      </c>
      <c r="G343" s="49">
        <v>250000</v>
      </c>
      <c r="H343" s="49" t="e">
        <f t="shared" si="2"/>
        <v>#REF!</v>
      </c>
    </row>
    <row r="344" spans="1:8" hidden="1" x14ac:dyDescent="0.2">
      <c r="A344" s="46">
        <v>75</v>
      </c>
      <c r="B344" s="65" t="s">
        <v>521</v>
      </c>
      <c r="C344" s="46" t="str">
        <f>FORMULACION!C321</f>
        <v>EQUIPOS DE APOYO</v>
      </c>
      <c r="D344" s="46" t="str">
        <f>FORMULACION!D321</f>
        <v>APOYO AUDIO - VISUAL</v>
      </c>
      <c r="E344" s="48" t="s">
        <v>52</v>
      </c>
      <c r="F344" s="46" t="e">
        <f>FORMULACION!P321</f>
        <v>#REF!</v>
      </c>
      <c r="G344" s="49">
        <v>150000</v>
      </c>
      <c r="H344" s="49" t="e">
        <f t="shared" si="2"/>
        <v>#REF!</v>
      </c>
    </row>
    <row r="345" spans="1:8" hidden="1" x14ac:dyDescent="0.2">
      <c r="A345" s="46">
        <v>76</v>
      </c>
      <c r="B345" s="65" t="s">
        <v>521</v>
      </c>
      <c r="C345" s="46" t="str">
        <f>FORMULACION!C323</f>
        <v>EQUIPOS DE APOYO</v>
      </c>
      <c r="D345" s="46" t="str">
        <f>FORMULACION!D323</f>
        <v>APOYO AUDIO - VISUAL</v>
      </c>
      <c r="E345" s="48" t="s">
        <v>53</v>
      </c>
      <c r="F345" s="46" t="e">
        <f>FORMULACION!P323</f>
        <v>#REF!</v>
      </c>
      <c r="G345" s="49">
        <v>1600000</v>
      </c>
      <c r="H345" s="49" t="e">
        <f t="shared" si="2"/>
        <v>#REF!</v>
      </c>
    </row>
    <row r="346" spans="1:8" hidden="1" x14ac:dyDescent="0.2">
      <c r="A346" s="46">
        <v>77</v>
      </c>
      <c r="B346" s="65" t="s">
        <v>521</v>
      </c>
      <c r="C346" s="46" t="str">
        <f>FORMULACION!C324</f>
        <v>EQUIPOS DE APOYO</v>
      </c>
      <c r="D346" s="46" t="str">
        <f>FORMULACION!D324</f>
        <v>APOYO CONFORT TERMICO</v>
      </c>
      <c r="E346" s="48" t="s">
        <v>54</v>
      </c>
      <c r="F346" s="46" t="e">
        <f>FORMULACION!P324</f>
        <v>#REF!</v>
      </c>
      <c r="G346" s="49" t="e">
        <f>FORMULACION!#REF!</f>
        <v>#REF!</v>
      </c>
      <c r="H346" s="49" t="e">
        <f t="shared" si="2"/>
        <v>#REF!</v>
      </c>
    </row>
    <row r="347" spans="1:8" hidden="1" x14ac:dyDescent="0.2">
      <c r="A347" s="46">
        <v>78</v>
      </c>
      <c r="B347" s="65" t="s">
        <v>521</v>
      </c>
      <c r="C347" s="46" t="str">
        <f>FORMULACION!C325</f>
        <v>EQUIPOS DE APOYO</v>
      </c>
      <c r="D347" s="46" t="str">
        <f>FORMULACION!D325</f>
        <v>APOYO EN LAVADO</v>
      </c>
      <c r="E347" s="48" t="s">
        <v>406</v>
      </c>
      <c r="F347" s="46">
        <f>FORMULACION!P325</f>
        <v>1</v>
      </c>
      <c r="G347" s="49">
        <v>180000</v>
      </c>
      <c r="H347" s="49">
        <f t="shared" si="2"/>
        <v>180000</v>
      </c>
    </row>
    <row r="348" spans="1:8" hidden="1" x14ac:dyDescent="0.2">
      <c r="A348" s="46">
        <v>79</v>
      </c>
      <c r="B348" s="65" t="s">
        <v>521</v>
      </c>
      <c r="C348" s="46" t="str">
        <f>FORMULACION!C326</f>
        <v>LENCERIA</v>
      </c>
      <c r="D348" s="46" t="str">
        <f>FORMULACION!D326</f>
        <v>COLCHONES - COLCHONETAS</v>
      </c>
      <c r="E348" s="48" t="s">
        <v>405</v>
      </c>
      <c r="F348" s="46" t="e">
        <f>FORMULACION!P326</f>
        <v>#REF!</v>
      </c>
      <c r="G348" s="49">
        <v>3300000</v>
      </c>
      <c r="H348" s="49" t="e">
        <f t="shared" si="2"/>
        <v>#REF!</v>
      </c>
    </row>
    <row r="349" spans="1:8" hidden="1" x14ac:dyDescent="0.2">
      <c r="A349" s="46">
        <v>80</v>
      </c>
      <c r="B349" s="65" t="s">
        <v>521</v>
      </c>
      <c r="C349" s="46" t="str">
        <f>FORMULACION!C327</f>
        <v>LENCERIA</v>
      </c>
      <c r="D349" s="46" t="str">
        <f>FORMULACION!D327</f>
        <v>COLCHONES - COLCHONETAS</v>
      </c>
      <c r="E349" s="48" t="s">
        <v>456</v>
      </c>
      <c r="F349" s="46" t="e">
        <f>FORMULACION!P327</f>
        <v>#REF!</v>
      </c>
      <c r="G349" s="49">
        <v>72000</v>
      </c>
      <c r="H349" s="49" t="e">
        <f t="shared" si="2"/>
        <v>#REF!</v>
      </c>
    </row>
    <row r="350" spans="1:8" hidden="1" x14ac:dyDescent="0.2">
      <c r="A350" s="46">
        <v>81</v>
      </c>
      <c r="B350" s="65" t="s">
        <v>521</v>
      </c>
      <c r="C350" s="46" t="str">
        <f>FORMULACION!C328</f>
        <v>LENCERIA</v>
      </c>
      <c r="D350" s="46" t="str">
        <f>FORMULACION!D328</f>
        <v>COLCHONES - COLCHONETAS</v>
      </c>
      <c r="E350" s="54" t="s">
        <v>407</v>
      </c>
      <c r="F350" s="46"/>
      <c r="G350" s="53"/>
      <c r="H350" s="49"/>
    </row>
    <row r="351" spans="1:8" hidden="1" x14ac:dyDescent="0.2">
      <c r="A351" s="46">
        <v>82</v>
      </c>
      <c r="B351" s="65" t="s">
        <v>521</v>
      </c>
      <c r="C351" s="46" t="str">
        <f>FORMULACION!C329</f>
        <v>LENCERIA</v>
      </c>
      <c r="D351" s="46" t="str">
        <f>FORMULACION!D329</f>
        <v>LENCERIA DE BAÑO</v>
      </c>
      <c r="E351" s="48" t="s">
        <v>457</v>
      </c>
      <c r="F351" s="46" t="e">
        <f>FORMULACION!P329</f>
        <v>#REF!</v>
      </c>
      <c r="G351" s="49">
        <v>42000</v>
      </c>
      <c r="H351" s="49" t="e">
        <f t="shared" ref="H351:H372" si="3">F351*G351</f>
        <v>#REF!</v>
      </c>
    </row>
    <row r="352" spans="1:8" hidden="1" x14ac:dyDescent="0.2">
      <c r="A352" s="46">
        <v>83</v>
      </c>
      <c r="B352" s="65" t="s">
        <v>521</v>
      </c>
      <c r="C352" s="46" t="str">
        <f>FORMULACION!C337</f>
        <v>MOBILIARIO</v>
      </c>
      <c r="D352" s="46" t="str">
        <f>FORMULACION!D337</f>
        <v>MOBILIARIO AREA EDUCATIVA</v>
      </c>
      <c r="E352" s="48" t="s">
        <v>353</v>
      </c>
      <c r="F352" s="46" t="e">
        <f>FORMULACION!P337</f>
        <v>#REF!</v>
      </c>
      <c r="G352" s="49">
        <v>60000</v>
      </c>
      <c r="H352" s="49" t="e">
        <f t="shared" si="3"/>
        <v>#REF!</v>
      </c>
    </row>
    <row r="353" spans="1:8" hidden="1" x14ac:dyDescent="0.2">
      <c r="A353" s="46">
        <v>84</v>
      </c>
      <c r="B353" s="65" t="s">
        <v>521</v>
      </c>
      <c r="C353" s="46" t="str">
        <f>FORMULACION!C336</f>
        <v>LENCERIA</v>
      </c>
      <c r="D353" s="46" t="str">
        <f>FORMULACION!D336</f>
        <v>LENCERIA</v>
      </c>
      <c r="E353" s="48" t="s">
        <v>354</v>
      </c>
      <c r="F353" s="46" t="e">
        <f>FORMULACION!P336</f>
        <v>#REF!</v>
      </c>
      <c r="G353" s="49">
        <v>180000</v>
      </c>
      <c r="H353" s="49" t="e">
        <f t="shared" si="3"/>
        <v>#REF!</v>
      </c>
    </row>
    <row r="354" spans="1:8" hidden="1" x14ac:dyDescent="0.2">
      <c r="A354" s="46">
        <v>85</v>
      </c>
      <c r="B354" s="65" t="s">
        <v>521</v>
      </c>
      <c r="C354" s="46" t="str">
        <f>FORMULACION!C330</f>
        <v>LENCERIA</v>
      </c>
      <c r="D354" s="46" t="str">
        <f>FORMULACION!D330</f>
        <v>LENCERIA DE CAMA</v>
      </c>
      <c r="E354" s="48" t="s">
        <v>410</v>
      </c>
      <c r="F354" s="46">
        <f>FORMULACION!P330</f>
        <v>0</v>
      </c>
      <c r="G354" s="49">
        <v>9000</v>
      </c>
      <c r="H354" s="49">
        <f t="shared" si="3"/>
        <v>0</v>
      </c>
    </row>
    <row r="355" spans="1:8" hidden="1" x14ac:dyDescent="0.2">
      <c r="A355" s="46">
        <v>86</v>
      </c>
      <c r="B355" s="65" t="s">
        <v>521</v>
      </c>
      <c r="C355" s="46" t="str">
        <f>FORMULACION!C335</f>
        <v>LENCERIA</v>
      </c>
      <c r="D355" s="46" t="str">
        <f>FORMULACION!D335</f>
        <v>LENCERIA</v>
      </c>
      <c r="E355" s="48" t="s">
        <v>355</v>
      </c>
      <c r="F355" s="46" t="e">
        <f>FORMULACION!P335</f>
        <v>#REF!</v>
      </c>
      <c r="G355" s="49">
        <v>45000</v>
      </c>
      <c r="H355" s="49" t="e">
        <f t="shared" si="3"/>
        <v>#REF!</v>
      </c>
    </row>
    <row r="356" spans="1:8" hidden="1" x14ac:dyDescent="0.2">
      <c r="A356" s="46">
        <v>87</v>
      </c>
      <c r="B356" s="65" t="s">
        <v>521</v>
      </c>
      <c r="C356" s="46" t="str">
        <f>FORMULACION!C331</f>
        <v>LENCERIA</v>
      </c>
      <c r="D356" s="46" t="str">
        <f>FORMULACION!D331</f>
        <v>LENCERIA DE CAMA</v>
      </c>
      <c r="E356" s="48" t="s">
        <v>356</v>
      </c>
      <c r="F356" s="46">
        <f>FORMULACION!P331</f>
        <v>0</v>
      </c>
      <c r="G356" s="49">
        <v>32000</v>
      </c>
      <c r="H356" s="49">
        <f t="shared" si="3"/>
        <v>0</v>
      </c>
    </row>
    <row r="357" spans="1:8" hidden="1" x14ac:dyDescent="0.2">
      <c r="A357" s="46">
        <v>88</v>
      </c>
      <c r="B357" s="65" t="s">
        <v>521</v>
      </c>
      <c r="C357" s="46" t="str">
        <f>FORMULACION!C332</f>
        <v>LENCERIA</v>
      </c>
      <c r="D357" s="46" t="str">
        <f>FORMULACION!D332</f>
        <v>LENCERIA DE CAMA</v>
      </c>
      <c r="E357" s="48" t="s">
        <v>384</v>
      </c>
      <c r="F357" s="46">
        <v>0</v>
      </c>
      <c r="G357" s="53">
        <v>32000</v>
      </c>
      <c r="H357" s="49">
        <f t="shared" si="3"/>
        <v>0</v>
      </c>
    </row>
    <row r="358" spans="1:8" hidden="1" x14ac:dyDescent="0.2">
      <c r="A358" s="46">
        <v>89</v>
      </c>
      <c r="B358" s="65" t="s">
        <v>521</v>
      </c>
      <c r="C358" s="46" t="str">
        <f>FORMULACION!C334</f>
        <v>LENCERIA</v>
      </c>
      <c r="D358" s="46" t="str">
        <f>FORMULACION!D334</f>
        <v>LENCERIA DE CAMA</v>
      </c>
      <c r="E358" s="48" t="s">
        <v>458</v>
      </c>
      <c r="F358" s="46" t="e">
        <f>FORMULACION!P334</f>
        <v>#REF!</v>
      </c>
      <c r="G358" s="49">
        <v>40000</v>
      </c>
      <c r="H358" s="49" t="e">
        <f t="shared" si="3"/>
        <v>#REF!</v>
      </c>
    </row>
    <row r="359" spans="1:8" hidden="1" x14ac:dyDescent="0.2">
      <c r="A359" s="46">
        <v>90</v>
      </c>
      <c r="B359" s="65" t="s">
        <v>521</v>
      </c>
      <c r="C359" s="46" t="str">
        <f>FORMULACION!C333</f>
        <v>LENCERIA</v>
      </c>
      <c r="D359" s="46" t="str">
        <f>FORMULACION!D333</f>
        <v>LENCERIA DE CAMA</v>
      </c>
      <c r="E359" s="48" t="s">
        <v>68</v>
      </c>
      <c r="F359" s="46" t="e">
        <f>FORMULACION!P333</f>
        <v>#REF!</v>
      </c>
      <c r="G359" s="49">
        <v>32000</v>
      </c>
      <c r="H359" s="49" t="e">
        <f t="shared" si="3"/>
        <v>#REF!</v>
      </c>
    </row>
    <row r="360" spans="1:8" hidden="1" x14ac:dyDescent="0.2">
      <c r="A360" s="46">
        <v>91</v>
      </c>
      <c r="B360" s="65" t="s">
        <v>521</v>
      </c>
      <c r="C360" s="46" t="str">
        <f>FORMULACION!C461</f>
        <v>MATERIAL PEDAGÓGICO</v>
      </c>
      <c r="D360" s="46" t="str">
        <f>FORMULACION!E461</f>
        <v>EXPLORACIÓN CORPORAL</v>
      </c>
      <c r="E360" s="48" t="s">
        <v>245</v>
      </c>
      <c r="F360" s="46" t="e">
        <f>FORMULACION!P461</f>
        <v>#REF!</v>
      </c>
      <c r="G360" s="49">
        <v>35000</v>
      </c>
      <c r="H360" s="49" t="e">
        <f t="shared" si="3"/>
        <v>#REF!</v>
      </c>
    </row>
    <row r="361" spans="1:8" hidden="1" x14ac:dyDescent="0.2">
      <c r="A361" s="46">
        <v>92</v>
      </c>
      <c r="B361" s="65" t="s">
        <v>521</v>
      </c>
      <c r="C361" s="46" t="str">
        <f>FORMULACION!C427</f>
        <v>MATERIAL PEDAGÓGICO</v>
      </c>
      <c r="D361" s="46" t="str">
        <f>FORMULACION!E427</f>
        <v>EXPLORACIÓN CORPORAL</v>
      </c>
      <c r="E361" s="48" t="s">
        <v>70</v>
      </c>
      <c r="F361" s="46" t="e">
        <f>FORMULACION!P427</f>
        <v>#REF!</v>
      </c>
      <c r="G361" s="49">
        <v>2500</v>
      </c>
      <c r="H361" s="49" t="e">
        <f t="shared" si="3"/>
        <v>#REF!</v>
      </c>
    </row>
    <row r="362" spans="1:8" hidden="1" x14ac:dyDescent="0.2">
      <c r="A362" s="46">
        <v>93</v>
      </c>
      <c r="B362" s="65" t="s">
        <v>521</v>
      </c>
      <c r="C362" s="46" t="str">
        <f>FORMULACION!C428</f>
        <v>MATERIAL PEDAGÓGICO</v>
      </c>
      <c r="D362" s="46" t="str">
        <f>FORMULACION!E428</f>
        <v>EXPLORACIÓN CORPORAL</v>
      </c>
      <c r="E362" s="48" t="s">
        <v>72</v>
      </c>
      <c r="F362" s="46">
        <v>0</v>
      </c>
      <c r="G362" s="53">
        <v>55000</v>
      </c>
      <c r="H362" s="49">
        <f t="shared" si="3"/>
        <v>0</v>
      </c>
    </row>
    <row r="363" spans="1:8" hidden="1" x14ac:dyDescent="0.2">
      <c r="A363" s="46">
        <v>94</v>
      </c>
      <c r="B363" s="65" t="s">
        <v>521</v>
      </c>
      <c r="C363" s="46" t="e">
        <f>FORMULACION!#REF!</f>
        <v>#REF!</v>
      </c>
      <c r="D363" s="46" t="e">
        <f>FORMULACION!#REF!</f>
        <v>#REF!</v>
      </c>
      <c r="E363" s="48" t="s">
        <v>73</v>
      </c>
      <c r="F363" s="46">
        <v>0</v>
      </c>
      <c r="G363" s="53">
        <v>30000</v>
      </c>
      <c r="H363" s="49">
        <f t="shared" si="3"/>
        <v>0</v>
      </c>
    </row>
    <row r="364" spans="1:8" hidden="1" x14ac:dyDescent="0.2">
      <c r="A364" s="46">
        <v>95</v>
      </c>
      <c r="B364" s="65" t="s">
        <v>521</v>
      </c>
      <c r="C364" s="46" t="str">
        <f>FORMULACION!C429</f>
        <v>MATERIAL PEDAGÓGICO</v>
      </c>
      <c r="D364" s="46" t="str">
        <f>FORMULACION!E429</f>
        <v>EXPLORACIÓN CORPORAL</v>
      </c>
      <c r="E364" s="50" t="s">
        <v>77</v>
      </c>
      <c r="F364" s="46"/>
      <c r="G364" s="49">
        <v>38000</v>
      </c>
      <c r="H364" s="49">
        <f t="shared" si="3"/>
        <v>0</v>
      </c>
    </row>
    <row r="365" spans="1:8" hidden="1" x14ac:dyDescent="0.2">
      <c r="A365" s="46">
        <v>96</v>
      </c>
      <c r="B365" s="65" t="s">
        <v>521</v>
      </c>
      <c r="C365" s="46" t="str">
        <f>FORMULACION!C378</f>
        <v>MATERIAL PEDAGÓGICO</v>
      </c>
      <c r="D365" s="46" t="str">
        <f>FORMULACION!E378</f>
        <v>EXPLORACIÓN CORPORAL</v>
      </c>
      <c r="E365" s="48" t="s">
        <v>78</v>
      </c>
      <c r="F365" s="46" t="e">
        <f>FORMULACION!P378</f>
        <v>#REF!</v>
      </c>
      <c r="G365" s="49">
        <v>15000</v>
      </c>
      <c r="H365" s="49" t="e">
        <f t="shared" si="3"/>
        <v>#REF!</v>
      </c>
    </row>
    <row r="366" spans="1:8" hidden="1" x14ac:dyDescent="0.2">
      <c r="A366" s="46">
        <v>97</v>
      </c>
      <c r="B366" s="65" t="s">
        <v>521</v>
      </c>
      <c r="C366" s="46" t="str">
        <f>FORMULACION!C399</f>
        <v>MATERIAL PEDAGÓGICO</v>
      </c>
      <c r="D366" s="46" t="str">
        <f>FORMULACION!E399</f>
        <v>EXPLORACIÓN CORPORAL</v>
      </c>
      <c r="E366" s="48" t="s">
        <v>79</v>
      </c>
      <c r="F366" s="46"/>
      <c r="G366" s="49">
        <v>8000</v>
      </c>
      <c r="H366" s="49">
        <f t="shared" si="3"/>
        <v>0</v>
      </c>
    </row>
    <row r="367" spans="1:8" hidden="1" x14ac:dyDescent="0.2">
      <c r="A367" s="46">
        <v>98</v>
      </c>
      <c r="B367" s="65" t="s">
        <v>521</v>
      </c>
      <c r="C367" s="46" t="str">
        <f>FORMULACION!C387</f>
        <v>MATERIAL PEDAGÓGICO</v>
      </c>
      <c r="D367" s="46" t="str">
        <f>FORMULACION!E387</f>
        <v>INSTRUMENTOS MUSICALES</v>
      </c>
      <c r="E367" s="48" t="s">
        <v>81</v>
      </c>
      <c r="F367" s="46">
        <f>FORMULACION!P387</f>
        <v>2</v>
      </c>
      <c r="G367" s="49">
        <v>60000</v>
      </c>
      <c r="H367" s="49">
        <f t="shared" si="3"/>
        <v>120000</v>
      </c>
    </row>
    <row r="368" spans="1:8" hidden="1" x14ac:dyDescent="0.2">
      <c r="A368" s="46">
        <v>99</v>
      </c>
      <c r="B368" s="65" t="s">
        <v>521</v>
      </c>
      <c r="C368" s="46" t="str">
        <f>FORMULACION!C462</f>
        <v>MATERIAL PEDAGÓGICO</v>
      </c>
      <c r="D368" s="46" t="str">
        <f>FORMULACION!E462</f>
        <v>JUEGO SIMBÓLICO Y DE ROLES</v>
      </c>
      <c r="E368" s="48" t="s">
        <v>357</v>
      </c>
      <c r="F368" s="46" t="e">
        <f>FORMULACION!P462</f>
        <v>#REF!</v>
      </c>
      <c r="G368" s="49">
        <v>35000</v>
      </c>
      <c r="H368" s="49" t="e">
        <f t="shared" si="3"/>
        <v>#REF!</v>
      </c>
    </row>
    <row r="369" spans="1:8" hidden="1" x14ac:dyDescent="0.2">
      <c r="A369" s="46">
        <v>100</v>
      </c>
      <c r="B369" s="65" t="s">
        <v>521</v>
      </c>
      <c r="C369" s="46" t="str">
        <f>FORMULACION!C400</f>
        <v>MATERIAL PEDAGÓGICO</v>
      </c>
      <c r="D369" s="46" t="str">
        <f>FORMULACION!E400</f>
        <v>EXPLORACIÓN CORPORAL</v>
      </c>
      <c r="E369" s="48" t="s">
        <v>358</v>
      </c>
      <c r="F369" s="46">
        <f>FORMULACION!P400</f>
        <v>0</v>
      </c>
      <c r="G369" s="49">
        <v>27000</v>
      </c>
      <c r="H369" s="49">
        <f t="shared" si="3"/>
        <v>0</v>
      </c>
    </row>
    <row r="370" spans="1:8" hidden="1" x14ac:dyDescent="0.2">
      <c r="A370" s="46">
        <v>101</v>
      </c>
      <c r="B370" s="65" t="s">
        <v>521</v>
      </c>
      <c r="C370" s="46" t="str">
        <f>FORMULACION!C401</f>
        <v>MATERIAL PEDAGÓGICO</v>
      </c>
      <c r="D370" s="46" t="str">
        <f>FORMULACION!E401</f>
        <v>EXPLORACIÓN CORPORAL</v>
      </c>
      <c r="E370" s="48" t="s">
        <v>359</v>
      </c>
      <c r="F370" s="46" t="e">
        <f>FORMULACION!P401</f>
        <v>#REF!</v>
      </c>
      <c r="G370" s="49">
        <v>190000</v>
      </c>
      <c r="H370" s="49" t="e">
        <f t="shared" si="3"/>
        <v>#REF!</v>
      </c>
    </row>
    <row r="371" spans="1:8" hidden="1" x14ac:dyDescent="0.2">
      <c r="A371" s="46">
        <v>102</v>
      </c>
      <c r="B371" s="65" t="s">
        <v>521</v>
      </c>
      <c r="C371" s="46" t="str">
        <f>FORMULACION!C430</f>
        <v>MATERIAL PEDAGÓGICO</v>
      </c>
      <c r="D371" s="46" t="str">
        <f>FORMULACION!E430</f>
        <v>EXPLORACIÓN CORPORAL</v>
      </c>
      <c r="E371" s="48" t="s">
        <v>360</v>
      </c>
      <c r="F371" s="46"/>
      <c r="G371" s="49">
        <v>90000</v>
      </c>
      <c r="H371" s="49">
        <f t="shared" si="3"/>
        <v>0</v>
      </c>
    </row>
    <row r="372" spans="1:8" hidden="1" x14ac:dyDescent="0.2">
      <c r="A372" s="46">
        <v>103</v>
      </c>
      <c r="B372" s="65" t="s">
        <v>521</v>
      </c>
      <c r="C372" s="46" t="str">
        <f>FORMULACION!C431</f>
        <v>MATERIAL PEDAGÓGICO</v>
      </c>
      <c r="D372" s="46" t="str">
        <f>FORMULACION!E431</f>
        <v>EXPLORACIÓN CORPORAL</v>
      </c>
      <c r="E372" s="48" t="s">
        <v>82</v>
      </c>
      <c r="F372" s="46"/>
      <c r="G372" s="49">
        <v>270000</v>
      </c>
      <c r="H372" s="49">
        <f t="shared" si="3"/>
        <v>0</v>
      </c>
    </row>
    <row r="373" spans="1:8" hidden="1" x14ac:dyDescent="0.2">
      <c r="A373" s="46">
        <v>104</v>
      </c>
      <c r="B373" s="65" t="s">
        <v>521</v>
      </c>
      <c r="C373" s="46" t="str">
        <f>FORMULACION!C432</f>
        <v>MATERIAL PEDAGÓGICO</v>
      </c>
      <c r="D373" s="46" t="str">
        <f>FORMULACION!E432</f>
        <v>EXPLORACIÓN CORPORAL</v>
      </c>
      <c r="E373" s="48" t="s">
        <v>83</v>
      </c>
      <c r="F373" s="46"/>
      <c r="G373" s="55"/>
      <c r="H373" s="49"/>
    </row>
    <row r="374" spans="1:8" hidden="1" x14ac:dyDescent="0.2">
      <c r="A374" s="46">
        <v>105</v>
      </c>
      <c r="B374" s="65" t="s">
        <v>521</v>
      </c>
      <c r="C374" s="46" t="str">
        <f>FORMULACION!C380</f>
        <v>MATERIAL PEDAGÓGICO</v>
      </c>
      <c r="D374" s="46" t="str">
        <f>FORMULACION!E380</f>
        <v>EXPLORACIÓN CORPORAL</v>
      </c>
      <c r="E374" s="48" t="s">
        <v>86</v>
      </c>
      <c r="F374" s="46" t="e">
        <f>FORMULACION!P380</f>
        <v>#REF!</v>
      </c>
      <c r="G374" s="49">
        <v>720000</v>
      </c>
      <c r="H374" s="49" t="e">
        <f t="shared" ref="H374:H437" si="4">F374*G374</f>
        <v>#REF!</v>
      </c>
    </row>
    <row r="375" spans="1:8" hidden="1" x14ac:dyDescent="0.2">
      <c r="A375" s="46">
        <v>106</v>
      </c>
      <c r="B375" s="65" t="s">
        <v>521</v>
      </c>
      <c r="C375" s="46" t="str">
        <f>FORMULACION!C402</f>
        <v>MATERIAL PEDAGÓGICO</v>
      </c>
      <c r="D375" s="46" t="str">
        <f>FORMULACION!E402</f>
        <v>EXPLORACIÓN CORPORAL</v>
      </c>
      <c r="E375" s="48" t="s">
        <v>87</v>
      </c>
      <c r="F375" s="46"/>
      <c r="G375" s="49">
        <v>150000</v>
      </c>
      <c r="H375" s="49">
        <f t="shared" si="4"/>
        <v>0</v>
      </c>
    </row>
    <row r="376" spans="1:8" hidden="1" x14ac:dyDescent="0.2">
      <c r="A376" s="46">
        <v>107</v>
      </c>
      <c r="B376" s="65" t="s">
        <v>521</v>
      </c>
      <c r="C376" s="46" t="str">
        <f>FORMULACION!C381</f>
        <v>MATERIAL PEDAGÓGICO</v>
      </c>
      <c r="D376" s="46" t="str">
        <f>FORMULACION!E381</f>
        <v>EXPLORACIÓN CORPORAL</v>
      </c>
      <c r="E376" s="48" t="s">
        <v>412</v>
      </c>
      <c r="F376" s="46" t="e">
        <f>FORMULACION!P381</f>
        <v>#REF!</v>
      </c>
      <c r="G376" s="49">
        <v>3250000</v>
      </c>
      <c r="H376" s="49" t="e">
        <f t="shared" si="4"/>
        <v>#REF!</v>
      </c>
    </row>
    <row r="377" spans="1:8" hidden="1" x14ac:dyDescent="0.2">
      <c r="A377" s="46">
        <v>108</v>
      </c>
      <c r="B377" s="65" t="s">
        <v>521</v>
      </c>
      <c r="C377" s="46" t="str">
        <f>FORMULACION!C382</f>
        <v>MATERIAL PEDAGÓGICO</v>
      </c>
      <c r="D377" s="46" t="str">
        <f>FORMULACION!E382</f>
        <v>EXPLORACIÓN CORPORAL</v>
      </c>
      <c r="E377" s="48" t="s">
        <v>88</v>
      </c>
      <c r="F377" s="46" t="e">
        <f>FORMULACION!P382</f>
        <v>#REF!</v>
      </c>
      <c r="G377" s="49">
        <v>1650000</v>
      </c>
      <c r="H377" s="49" t="e">
        <f t="shared" si="4"/>
        <v>#REF!</v>
      </c>
    </row>
    <row r="378" spans="1:8" hidden="1" x14ac:dyDescent="0.2">
      <c r="A378" s="46">
        <v>109</v>
      </c>
      <c r="B378" s="65" t="s">
        <v>521</v>
      </c>
      <c r="C378" s="46" t="str">
        <f>FORMULACION!C403</f>
        <v>MATERIAL PEDAGÓGICO</v>
      </c>
      <c r="D378" s="46" t="str">
        <f>FORMULACION!E403</f>
        <v>EXPLORACIÓN CORPORAL</v>
      </c>
      <c r="E378" s="48" t="s">
        <v>361</v>
      </c>
      <c r="F378" s="46" t="e">
        <f>FORMULACION!P403</f>
        <v>#REF!</v>
      </c>
      <c r="G378" s="49">
        <v>32000</v>
      </c>
      <c r="H378" s="49" t="e">
        <f t="shared" si="4"/>
        <v>#REF!</v>
      </c>
    </row>
    <row r="379" spans="1:8" hidden="1" x14ac:dyDescent="0.2">
      <c r="A379" s="46">
        <v>110</v>
      </c>
      <c r="B379" s="65" t="s">
        <v>521</v>
      </c>
      <c r="C379" s="46" t="str">
        <f>FORMULACION!C433</f>
        <v>MATERIAL PEDAGÓGICO</v>
      </c>
      <c r="D379" s="46" t="str">
        <f>FORMULACION!E433</f>
        <v>EXPLORACIÓN CORPORAL</v>
      </c>
      <c r="E379" s="48" t="s">
        <v>362</v>
      </c>
      <c r="F379" s="46"/>
      <c r="G379" s="49">
        <v>23000</v>
      </c>
      <c r="H379" s="49">
        <f t="shared" si="4"/>
        <v>0</v>
      </c>
    </row>
    <row r="380" spans="1:8" hidden="1" x14ac:dyDescent="0.2">
      <c r="A380" s="46">
        <v>111</v>
      </c>
      <c r="B380" s="65" t="s">
        <v>521</v>
      </c>
      <c r="C380" s="46" t="str">
        <f>FORMULACION!C419</f>
        <v>MATERIAL PEDAGÓGICO</v>
      </c>
      <c r="D380" s="46" t="str">
        <f>FORMULACION!E419</f>
        <v>EXPLORACIÓN CORPORAL</v>
      </c>
      <c r="E380" s="48" t="s">
        <v>90</v>
      </c>
      <c r="F380" s="46"/>
      <c r="G380" s="49">
        <v>42000</v>
      </c>
      <c r="H380" s="49">
        <f t="shared" si="4"/>
        <v>0</v>
      </c>
    </row>
    <row r="381" spans="1:8" hidden="1" x14ac:dyDescent="0.2">
      <c r="A381" s="46">
        <v>112</v>
      </c>
      <c r="B381" s="65" t="s">
        <v>521</v>
      </c>
      <c r="C381" s="46" t="str">
        <f>FORMULACION!C420</f>
        <v>MATERIAL PEDAGÓGICO</v>
      </c>
      <c r="D381" s="46" t="str">
        <f>FORMULACION!E420</f>
        <v>EXPLORACIÓN CORPORAL</v>
      </c>
      <c r="E381" s="48" t="s">
        <v>363</v>
      </c>
      <c r="F381" s="46"/>
      <c r="G381" s="49">
        <v>42000</v>
      </c>
      <c r="H381" s="49">
        <f t="shared" si="4"/>
        <v>0</v>
      </c>
    </row>
    <row r="382" spans="1:8" hidden="1" x14ac:dyDescent="0.2">
      <c r="A382" s="46">
        <v>113</v>
      </c>
      <c r="B382" s="65" t="s">
        <v>521</v>
      </c>
      <c r="C382" s="46" t="str">
        <f>FORMULACION!C404</f>
        <v>MATERIAL PEDAGÓGICO</v>
      </c>
      <c r="D382" s="46" t="str">
        <f>FORMULACION!E404</f>
        <v>EXPLORACIÓN CORPORAL</v>
      </c>
      <c r="E382" s="48" t="s">
        <v>364</v>
      </c>
      <c r="F382" s="46"/>
      <c r="G382" s="49">
        <v>65800</v>
      </c>
      <c r="H382" s="49">
        <f t="shared" si="4"/>
        <v>0</v>
      </c>
    </row>
    <row r="383" spans="1:8" hidden="1" x14ac:dyDescent="0.2">
      <c r="A383" s="46">
        <v>114</v>
      </c>
      <c r="B383" s="65" t="s">
        <v>521</v>
      </c>
      <c r="C383" s="46" t="str">
        <f>FORMULACION!C379</f>
        <v>MATERIAL PEDAGÓGICO</v>
      </c>
      <c r="D383" s="46" t="str">
        <f>FORMULACION!E379</f>
        <v>EXPLORACIÓN CORPORAL</v>
      </c>
      <c r="E383" s="48" t="s">
        <v>365</v>
      </c>
      <c r="F383" s="46" t="e">
        <f>FORMULACION!P379</f>
        <v>#REF!</v>
      </c>
      <c r="G383" s="49">
        <v>50000</v>
      </c>
      <c r="H383" s="49" t="e">
        <f t="shared" si="4"/>
        <v>#REF!</v>
      </c>
    </row>
    <row r="384" spans="1:8" hidden="1" x14ac:dyDescent="0.2">
      <c r="A384" s="46">
        <v>115</v>
      </c>
      <c r="B384" s="65" t="s">
        <v>521</v>
      </c>
      <c r="C384" s="46" t="str">
        <f>FORMULACION!C386</f>
        <v>MATERIAL PEDAGÓGICO</v>
      </c>
      <c r="D384" s="46" t="str">
        <f>FORMULACION!E386</f>
        <v>EXPLORACIÓN CORPORAL</v>
      </c>
      <c r="E384" s="48" t="s">
        <v>366</v>
      </c>
      <c r="F384" s="46" t="e">
        <f>FORMULACION!P386</f>
        <v>#REF!</v>
      </c>
      <c r="G384" s="49">
        <v>250000</v>
      </c>
      <c r="H384" s="49" t="e">
        <f t="shared" si="4"/>
        <v>#REF!</v>
      </c>
    </row>
    <row r="385" spans="1:8" hidden="1" x14ac:dyDescent="0.2">
      <c r="A385" s="46">
        <v>116</v>
      </c>
      <c r="B385" s="65" t="s">
        <v>521</v>
      </c>
      <c r="C385" s="46" t="str">
        <f>FORMULACION!C385</f>
        <v>MATERIAL PEDAGÓGICO</v>
      </c>
      <c r="D385" s="46" t="str">
        <f>FORMULACION!E385</f>
        <v>EXPLORACIÓN CORPORAL</v>
      </c>
      <c r="E385" s="48" t="s">
        <v>367</v>
      </c>
      <c r="F385" s="46" t="e">
        <f>FORMULACION!P385</f>
        <v>#REF!</v>
      </c>
      <c r="G385" s="49">
        <v>560000</v>
      </c>
      <c r="H385" s="49" t="e">
        <f t="shared" si="4"/>
        <v>#REF!</v>
      </c>
    </row>
    <row r="386" spans="1:8" hidden="1" x14ac:dyDescent="0.2">
      <c r="A386" s="46">
        <v>117</v>
      </c>
      <c r="B386" s="65" t="s">
        <v>521</v>
      </c>
      <c r="C386" s="46" t="str">
        <f>FORMULACION!C405:D405</f>
        <v>MATERIAL PEDAGÓGICO</v>
      </c>
      <c r="D386" s="46" t="str">
        <f>FORMULACION!E405</f>
        <v>EXPLORACIÓN CORPORAL</v>
      </c>
      <c r="E386" s="48" t="s">
        <v>368</v>
      </c>
      <c r="F386" s="46" t="e">
        <f>FORMULACION!P405</f>
        <v>#REF!</v>
      </c>
      <c r="G386" s="49">
        <v>25000</v>
      </c>
      <c r="H386" s="49" t="e">
        <f t="shared" si="4"/>
        <v>#REF!</v>
      </c>
    </row>
    <row r="387" spans="1:8" hidden="1" x14ac:dyDescent="0.2">
      <c r="A387" s="46">
        <v>118</v>
      </c>
      <c r="B387" s="65" t="s">
        <v>521</v>
      </c>
      <c r="C387" s="46" t="str">
        <f>FORMULACION!C383</f>
        <v>MATERIAL PEDAGÓGICO</v>
      </c>
      <c r="D387" s="46" t="str">
        <f>FORMULACION!E383</f>
        <v>EXPLORACIÓN CORPORAL</v>
      </c>
      <c r="E387" s="48" t="s">
        <v>413</v>
      </c>
      <c r="F387" s="46" t="e">
        <f>FORMULACION!P383</f>
        <v>#REF!</v>
      </c>
      <c r="G387" s="49">
        <v>8600000</v>
      </c>
      <c r="H387" s="49" t="e">
        <f t="shared" si="4"/>
        <v>#REF!</v>
      </c>
    </row>
    <row r="388" spans="1:8" hidden="1" x14ac:dyDescent="0.2">
      <c r="A388" s="46">
        <v>119</v>
      </c>
      <c r="B388" s="65" t="s">
        <v>521</v>
      </c>
      <c r="C388" s="46" t="str">
        <f>FORMULACION!C384</f>
        <v>MATERIAL PEDAGÓGICO</v>
      </c>
      <c r="D388" s="46" t="str">
        <f>FORMULACION!E384</f>
        <v>EXPLORACIÓN CORPORAL</v>
      </c>
      <c r="E388" s="48" t="s">
        <v>491</v>
      </c>
      <c r="F388" s="46" t="e">
        <f>FORMULACION!P384</f>
        <v>#REF!</v>
      </c>
      <c r="G388" s="49">
        <v>3000000</v>
      </c>
      <c r="H388" s="49" t="e">
        <f t="shared" si="4"/>
        <v>#REF!</v>
      </c>
    </row>
    <row r="389" spans="1:8" hidden="1" x14ac:dyDescent="0.2">
      <c r="A389" s="46">
        <v>120</v>
      </c>
      <c r="B389" s="65" t="s">
        <v>521</v>
      </c>
      <c r="C389" s="46" t="str">
        <f>FORMULACION!C377</f>
        <v>MATERIAL PEDAGÓGICO</v>
      </c>
      <c r="D389" s="46" t="str">
        <f>FORMULACION!E377</f>
        <v>EXPLORACIÓN CORPORAL</v>
      </c>
      <c r="E389" s="48" t="s">
        <v>369</v>
      </c>
      <c r="F389" s="46" t="e">
        <f>FORMULACION!P377</f>
        <v>#REF!</v>
      </c>
      <c r="G389" s="49">
        <v>56000</v>
      </c>
      <c r="H389" s="49" t="e">
        <f t="shared" si="4"/>
        <v>#REF!</v>
      </c>
    </row>
    <row r="390" spans="1:8" hidden="1" x14ac:dyDescent="0.2">
      <c r="A390" s="46">
        <v>121</v>
      </c>
      <c r="B390" s="65" t="s">
        <v>521</v>
      </c>
      <c r="C390" s="46" t="str">
        <f>FORMULACION!C434</f>
        <v>MATERIAL PEDAGÓGICO</v>
      </c>
      <c r="D390" s="46" t="str">
        <f>FORMULACION!E434</f>
        <v>EXPLORACIÓN CORPORAL</v>
      </c>
      <c r="E390" s="50" t="s">
        <v>253</v>
      </c>
      <c r="F390" s="46"/>
      <c r="G390" s="49">
        <v>11000</v>
      </c>
      <c r="H390" s="49">
        <f t="shared" si="4"/>
        <v>0</v>
      </c>
    </row>
    <row r="391" spans="1:8" hidden="1" x14ac:dyDescent="0.2">
      <c r="A391" s="46">
        <v>122</v>
      </c>
      <c r="B391" s="65" t="s">
        <v>521</v>
      </c>
      <c r="C391" s="46" t="str">
        <f>FORMULACION!C435:D435</f>
        <v>MATERIAL PEDAGÓGICO</v>
      </c>
      <c r="D391" s="46" t="str">
        <f>FORMULACION!E435</f>
        <v>EXPLORACIÓN CORPORAL</v>
      </c>
      <c r="E391" s="50" t="s">
        <v>414</v>
      </c>
      <c r="F391" s="46"/>
      <c r="G391" s="49">
        <v>18000</v>
      </c>
      <c r="H391" s="49">
        <f t="shared" si="4"/>
        <v>0</v>
      </c>
    </row>
    <row r="392" spans="1:8" hidden="1" x14ac:dyDescent="0.2">
      <c r="A392" s="46">
        <v>123</v>
      </c>
      <c r="B392" s="65" t="s">
        <v>521</v>
      </c>
      <c r="C392" s="46" t="str">
        <f>FORMULACION!C406</f>
        <v>MATERIAL PEDAGÓGICO</v>
      </c>
      <c r="D392" s="46" t="str">
        <f>FORMULACION!E406</f>
        <v>EXPLORACIÓN CORPORAL</v>
      </c>
      <c r="E392" s="50" t="s">
        <v>94</v>
      </c>
      <c r="F392" s="46"/>
      <c r="G392" s="49">
        <v>13000</v>
      </c>
      <c r="H392" s="49">
        <f t="shared" si="4"/>
        <v>0</v>
      </c>
    </row>
    <row r="393" spans="1:8" hidden="1" x14ac:dyDescent="0.2">
      <c r="A393" s="46">
        <v>124</v>
      </c>
      <c r="B393" s="65" t="s">
        <v>521</v>
      </c>
      <c r="C393" s="46" t="str">
        <f>FORMULACION!C421</f>
        <v>MATERIAL PEDAGÓGICO</v>
      </c>
      <c r="D393" s="46" t="str">
        <f>FORMULACION!E421</f>
        <v>INSTRUMENTOS MUSICALES</v>
      </c>
      <c r="E393" s="48" t="s">
        <v>370</v>
      </c>
      <c r="F393" s="46"/>
      <c r="G393" s="49">
        <v>25000</v>
      </c>
      <c r="H393" s="49">
        <f t="shared" si="4"/>
        <v>0</v>
      </c>
    </row>
    <row r="394" spans="1:8" hidden="1" x14ac:dyDescent="0.2">
      <c r="A394" s="46">
        <v>125</v>
      </c>
      <c r="B394" s="65" t="s">
        <v>521</v>
      </c>
      <c r="C394" s="46" t="str">
        <f>FORMULACION!C407</f>
        <v>MATERIAL PEDAGÓGICO</v>
      </c>
      <c r="D394" s="46" t="str">
        <f>FORMULACION!E407</f>
        <v>EXPLORACIÓN CORPORAL</v>
      </c>
      <c r="E394" s="48" t="s">
        <v>371</v>
      </c>
      <c r="F394" s="46" t="e">
        <f>FORMULACION!P407</f>
        <v>#REF!</v>
      </c>
      <c r="G394" s="49">
        <v>42000</v>
      </c>
      <c r="H394" s="49" t="e">
        <f t="shared" si="4"/>
        <v>#REF!</v>
      </c>
    </row>
    <row r="395" spans="1:8" hidden="1" x14ac:dyDescent="0.2">
      <c r="A395" s="46">
        <v>126</v>
      </c>
      <c r="B395" s="65" t="s">
        <v>521</v>
      </c>
      <c r="C395" s="46" t="str">
        <f>FORMULACION!C408:D408</f>
        <v>MATERIAL PEDAGÓGICO</v>
      </c>
      <c r="D395" s="46" t="str">
        <f>FORMULACION!E408</f>
        <v>EXPLORACIÓN CORPORAL</v>
      </c>
      <c r="E395" s="48" t="s">
        <v>279</v>
      </c>
      <c r="F395" s="46"/>
      <c r="G395" s="49">
        <v>35000</v>
      </c>
      <c r="H395" s="49">
        <f t="shared" si="4"/>
        <v>0</v>
      </c>
    </row>
    <row r="396" spans="1:8" hidden="1" x14ac:dyDescent="0.2">
      <c r="A396" s="46">
        <v>127</v>
      </c>
      <c r="B396" s="65" t="s">
        <v>521</v>
      </c>
      <c r="C396" s="46" t="str">
        <f>FORMULACION!C464</f>
        <v>MATERIAL PEDAGÓGICO</v>
      </c>
      <c r="D396" s="46" t="str">
        <f>FORMULACION!E464</f>
        <v>INSTRUMENTOS MUSICALES</v>
      </c>
      <c r="E396" s="48" t="s">
        <v>280</v>
      </c>
      <c r="F396" s="46" t="e">
        <f>FORMULACION!P464</f>
        <v>#REF!</v>
      </c>
      <c r="G396" s="49">
        <v>37000</v>
      </c>
      <c r="H396" s="49" t="e">
        <f t="shared" si="4"/>
        <v>#REF!</v>
      </c>
    </row>
    <row r="397" spans="1:8" hidden="1" x14ac:dyDescent="0.2">
      <c r="A397" s="46">
        <v>128</v>
      </c>
      <c r="B397" s="65" t="s">
        <v>521</v>
      </c>
      <c r="C397" s="46" t="str">
        <f>FORMULACION!C437</f>
        <v>MATERIAL PEDAGÓGICO</v>
      </c>
      <c r="D397" s="46" t="str">
        <f>FORMULACION!E437</f>
        <v>INSTRUMENTOS MUSICALES</v>
      </c>
      <c r="E397" s="48" t="s">
        <v>493</v>
      </c>
      <c r="F397" s="46" t="e">
        <f>FORMULACION!P437</f>
        <v>#REF!</v>
      </c>
      <c r="G397" s="49">
        <v>32000</v>
      </c>
      <c r="H397" s="49" t="e">
        <f t="shared" si="4"/>
        <v>#REF!</v>
      </c>
    </row>
    <row r="398" spans="1:8" hidden="1" x14ac:dyDescent="0.2">
      <c r="A398" s="46">
        <v>129</v>
      </c>
      <c r="B398" s="65" t="s">
        <v>521</v>
      </c>
      <c r="C398" s="46" t="e">
        <f>FORMULACION!#REF!</f>
        <v>#REF!</v>
      </c>
      <c r="D398" s="46" t="e">
        <f>FORMULACION!#REF!</f>
        <v>#REF!</v>
      </c>
      <c r="E398" s="48" t="s">
        <v>101</v>
      </c>
      <c r="F398" s="46"/>
      <c r="G398" s="49">
        <v>150000</v>
      </c>
      <c r="H398" s="49">
        <f t="shared" si="4"/>
        <v>0</v>
      </c>
    </row>
    <row r="399" spans="1:8" hidden="1" x14ac:dyDescent="0.2">
      <c r="A399" s="46">
        <v>130</v>
      </c>
      <c r="B399" s="65" t="s">
        <v>521</v>
      </c>
      <c r="C399" s="46" t="str">
        <f>FORMULACION!C409</f>
        <v>MATERIAL PEDAGÓGICO</v>
      </c>
      <c r="D399" s="46" t="str">
        <f>FORMULACION!E409</f>
        <v>INSTRUMENTOS MUSICALES</v>
      </c>
      <c r="E399" s="48" t="s">
        <v>102</v>
      </c>
      <c r="F399" s="46"/>
      <c r="G399" s="49">
        <v>56000</v>
      </c>
      <c r="H399" s="49">
        <f t="shared" si="4"/>
        <v>0</v>
      </c>
    </row>
    <row r="400" spans="1:8" hidden="1" x14ac:dyDescent="0.2">
      <c r="A400" s="46">
        <v>132</v>
      </c>
      <c r="B400" s="65" t="s">
        <v>521</v>
      </c>
      <c r="C400" s="46" t="str">
        <f>FORMULACION!C438</f>
        <v>MATERIAL PEDAGÓGICO</v>
      </c>
      <c r="D400" s="46" t="str">
        <f>FORMULACION!E438</f>
        <v>INSTRUMENTOS MUSICALES</v>
      </c>
      <c r="E400" s="48" t="s">
        <v>103</v>
      </c>
      <c r="F400" s="46" t="e">
        <f>FORMULACION!P438</f>
        <v>#REF!</v>
      </c>
      <c r="G400" s="49">
        <v>9000</v>
      </c>
      <c r="H400" s="49" t="e">
        <f t="shared" si="4"/>
        <v>#REF!</v>
      </c>
    </row>
    <row r="401" spans="1:8" hidden="1" x14ac:dyDescent="0.2">
      <c r="A401" s="46">
        <v>133</v>
      </c>
      <c r="B401" s="65" t="s">
        <v>521</v>
      </c>
      <c r="C401" s="46" t="str">
        <f>FORMULACION!C439</f>
        <v>MATERIAL PEDAGÓGICO</v>
      </c>
      <c r="D401" s="46" t="str">
        <f>FORMULACION!E439</f>
        <v>INSTRUMENTOS MUSICALES</v>
      </c>
      <c r="E401" s="48" t="s">
        <v>104</v>
      </c>
      <c r="F401" s="46"/>
      <c r="G401" s="49">
        <v>9000</v>
      </c>
      <c r="H401" s="49">
        <f t="shared" si="4"/>
        <v>0</v>
      </c>
    </row>
    <row r="402" spans="1:8" hidden="1" x14ac:dyDescent="0.2">
      <c r="A402" s="46">
        <v>135</v>
      </c>
      <c r="B402" s="65" t="s">
        <v>521</v>
      </c>
      <c r="C402" s="46" t="str">
        <f>FORMULACION!C440</f>
        <v>MATERIAL PEDAGÓGICO</v>
      </c>
      <c r="D402" s="46" t="str">
        <f>FORMULACION!E440</f>
        <v>INSTRUMENTOS MUSICALES</v>
      </c>
      <c r="E402" s="48" t="s">
        <v>105</v>
      </c>
      <c r="F402" s="46" t="e">
        <f>FORMULACION!P440</f>
        <v>#REF!</v>
      </c>
      <c r="G402" s="49">
        <v>45000</v>
      </c>
      <c r="H402" s="49" t="e">
        <f t="shared" si="4"/>
        <v>#REF!</v>
      </c>
    </row>
    <row r="403" spans="1:8" hidden="1" x14ac:dyDescent="0.2">
      <c r="A403" s="46">
        <v>136</v>
      </c>
      <c r="B403" s="65" t="s">
        <v>521</v>
      </c>
      <c r="C403" s="46" t="str">
        <f>FORMULACION!C465</f>
        <v>MATERIAL PEDAGÓGICO</v>
      </c>
      <c r="D403" s="46" t="str">
        <f>FORMULACION!E465</f>
        <v>INSTRUMENTOS MUSICALES</v>
      </c>
      <c r="E403" s="48" t="s">
        <v>424</v>
      </c>
      <c r="F403" s="46" t="e">
        <f>FORMULACION!P465</f>
        <v>#REF!</v>
      </c>
      <c r="G403" s="49">
        <v>45000</v>
      </c>
      <c r="H403" s="49" t="e">
        <f t="shared" si="4"/>
        <v>#REF!</v>
      </c>
    </row>
    <row r="404" spans="1:8" hidden="1" x14ac:dyDescent="0.2">
      <c r="A404" s="46">
        <v>137</v>
      </c>
      <c r="B404" s="65" t="s">
        <v>521</v>
      </c>
      <c r="C404" s="46" t="str">
        <f>FORMULACION!C441</f>
        <v>MATERIAL PEDAGÓGICO</v>
      </c>
      <c r="D404" s="46" t="str">
        <f>FORMULACION!E441</f>
        <v>JUEGO DE CONSTRUCCIÓN</v>
      </c>
      <c r="E404" s="48" t="s">
        <v>462</v>
      </c>
      <c r="F404" s="46" t="e">
        <f>FORMULACION!P441</f>
        <v>#REF!</v>
      </c>
      <c r="G404" s="49">
        <v>26900</v>
      </c>
      <c r="H404" s="49" t="e">
        <f t="shared" si="4"/>
        <v>#REF!</v>
      </c>
    </row>
    <row r="405" spans="1:8" hidden="1" x14ac:dyDescent="0.2">
      <c r="A405" s="46">
        <v>138</v>
      </c>
      <c r="B405" s="65" t="s">
        <v>521</v>
      </c>
      <c r="C405" s="46" t="str">
        <f>FORMULACION!C389</f>
        <v>MATERIAL PEDAGÓGICO</v>
      </c>
      <c r="D405" s="46" t="str">
        <f>FORMULACION!E389</f>
        <v>JUEGO SIMBÓLICO Y DE ROLES</v>
      </c>
      <c r="E405" s="48" t="s">
        <v>110</v>
      </c>
      <c r="F405" s="46" t="e">
        <f>FORMULACION!P389</f>
        <v>#REF!</v>
      </c>
      <c r="G405" s="49">
        <v>110000</v>
      </c>
      <c r="H405" s="49" t="e">
        <f t="shared" si="4"/>
        <v>#REF!</v>
      </c>
    </row>
    <row r="406" spans="1:8" hidden="1" x14ac:dyDescent="0.2">
      <c r="A406" s="46">
        <v>139</v>
      </c>
      <c r="B406" s="65" t="s">
        <v>521</v>
      </c>
      <c r="C406" s="46" t="e">
        <f>FORMULACION!#REF!</f>
        <v>#REF!</v>
      </c>
      <c r="D406" s="46" t="e">
        <f>FORMULACION!#REF!</f>
        <v>#REF!</v>
      </c>
      <c r="E406" s="48" t="s">
        <v>111</v>
      </c>
      <c r="F406" s="46"/>
      <c r="G406" s="49">
        <v>32000</v>
      </c>
      <c r="H406" s="49">
        <f t="shared" si="4"/>
        <v>0</v>
      </c>
    </row>
    <row r="407" spans="1:8" hidden="1" x14ac:dyDescent="0.2">
      <c r="A407" s="46">
        <v>140</v>
      </c>
      <c r="B407" s="65" t="s">
        <v>521</v>
      </c>
      <c r="C407" s="46" t="str">
        <f>FORMULACION!C410</f>
        <v>MATERIAL PEDAGÓGICO</v>
      </c>
      <c r="D407" s="46" t="str">
        <f>FORMULACION!E410</f>
        <v>INSTRUMENTOS MUSICALES</v>
      </c>
      <c r="E407" s="48" t="s">
        <v>500</v>
      </c>
      <c r="F407" s="46" t="e">
        <f>FORMULACION!P410</f>
        <v>#REF!</v>
      </c>
      <c r="G407" s="49">
        <v>12900</v>
      </c>
      <c r="H407" s="49" t="e">
        <f t="shared" si="4"/>
        <v>#REF!</v>
      </c>
    </row>
    <row r="408" spans="1:8" hidden="1" x14ac:dyDescent="0.2">
      <c r="A408" s="46">
        <v>141</v>
      </c>
      <c r="B408" s="65" t="s">
        <v>521</v>
      </c>
      <c r="C408" s="46" t="str">
        <f>FORMULACION!C466</f>
        <v>MATERIAL PEDAGÓGICO</v>
      </c>
      <c r="D408" s="46" t="str">
        <f>FORMULACION!E466</f>
        <v>INSTRUMENTOS MUSICALES</v>
      </c>
      <c r="E408" s="48" t="s">
        <v>501</v>
      </c>
      <c r="F408" s="46" t="e">
        <f>FORMULACION!P466</f>
        <v>#REF!</v>
      </c>
      <c r="G408" s="49">
        <v>150000</v>
      </c>
      <c r="H408" s="49" t="e">
        <f t="shared" si="4"/>
        <v>#REF!</v>
      </c>
    </row>
    <row r="409" spans="1:8" hidden="1" x14ac:dyDescent="0.2">
      <c r="A409" s="46">
        <v>142</v>
      </c>
      <c r="B409" s="65" t="s">
        <v>521</v>
      </c>
      <c r="C409" s="46" t="str">
        <f>FORMULACION!C388</f>
        <v>MATERIAL PEDAGÓGICO</v>
      </c>
      <c r="D409" s="46" t="str">
        <f>FORMULACION!E388</f>
        <v>INSTRUMENTOS MUSICALES</v>
      </c>
      <c r="E409" s="48" t="s">
        <v>114</v>
      </c>
      <c r="F409" s="46">
        <f>FORMULACION!P388</f>
        <v>1</v>
      </c>
      <c r="G409" s="49">
        <v>45000</v>
      </c>
      <c r="H409" s="49">
        <f t="shared" si="4"/>
        <v>45000</v>
      </c>
    </row>
    <row r="410" spans="1:8" hidden="1" x14ac:dyDescent="0.2">
      <c r="A410" s="46">
        <v>143</v>
      </c>
      <c r="B410" s="65" t="s">
        <v>521</v>
      </c>
      <c r="C410" s="46" t="str">
        <f>FORMULACION!C423</f>
        <v>MATERIAL PEDAGÓGICO</v>
      </c>
      <c r="D410" s="46" t="str">
        <f>FORMULACION!E423</f>
        <v>JUEGO DE CONSTRUCCIÓN</v>
      </c>
      <c r="E410" s="48" t="s">
        <v>116</v>
      </c>
      <c r="F410" s="46" t="e">
        <f>FORMULACION!P423</f>
        <v>#REF!</v>
      </c>
      <c r="G410" s="49">
        <v>45000</v>
      </c>
      <c r="H410" s="49" t="e">
        <f t="shared" si="4"/>
        <v>#REF!</v>
      </c>
    </row>
    <row r="411" spans="1:8" hidden="1" x14ac:dyDescent="0.2">
      <c r="A411" s="46">
        <v>144</v>
      </c>
      <c r="B411" s="65" t="s">
        <v>521</v>
      </c>
      <c r="C411" s="46" t="str">
        <f>FORMULACION!C467</f>
        <v>MATERIAL PEDAGÓGICO</v>
      </c>
      <c r="D411" s="46" t="str">
        <f>FORMULACION!E467</f>
        <v>INSTRUMENTOS MUSICALES</v>
      </c>
      <c r="E411" s="48" t="s">
        <v>117</v>
      </c>
      <c r="F411" s="46" t="e">
        <f>FORMULACION!P467</f>
        <v>#REF!</v>
      </c>
      <c r="G411" s="49">
        <v>37000</v>
      </c>
      <c r="H411" s="49" t="e">
        <f t="shared" si="4"/>
        <v>#REF!</v>
      </c>
    </row>
    <row r="412" spans="1:8" hidden="1" x14ac:dyDescent="0.2">
      <c r="A412" s="46">
        <v>145</v>
      </c>
      <c r="B412" s="65" t="s">
        <v>521</v>
      </c>
      <c r="C412" s="46" t="str">
        <f>FORMULACION!C411</f>
        <v>MATERIAL PEDAGÓGICO</v>
      </c>
      <c r="D412" s="46" t="str">
        <f>FORMULACION!E411</f>
        <v>INSTRUMENTOS MUSICALES</v>
      </c>
      <c r="E412" s="48" t="s">
        <v>119</v>
      </c>
      <c r="F412" s="46" t="e">
        <f>FORMULACION!P411</f>
        <v>#REF!</v>
      </c>
      <c r="G412" s="49">
        <v>42900</v>
      </c>
      <c r="H412" s="49" t="e">
        <f t="shared" si="4"/>
        <v>#REF!</v>
      </c>
    </row>
    <row r="413" spans="1:8" hidden="1" x14ac:dyDescent="0.2">
      <c r="A413" s="46">
        <v>146</v>
      </c>
      <c r="B413" s="65" t="s">
        <v>521</v>
      </c>
      <c r="C413" s="46" t="str">
        <f>FORMULACION!C468</f>
        <v>MATERIAL PEDAGÓGICO</v>
      </c>
      <c r="D413" s="46" t="str">
        <f>FORMULACION!E468</f>
        <v>INSTRUMENTOS MUSICALES</v>
      </c>
      <c r="E413" s="48" t="s">
        <v>120</v>
      </c>
      <c r="F413" s="46" t="e">
        <f>FORMULACION!P468</f>
        <v>#REF!</v>
      </c>
      <c r="G413" s="49">
        <v>17000</v>
      </c>
      <c r="H413" s="49" t="e">
        <f t="shared" si="4"/>
        <v>#REF!</v>
      </c>
    </row>
    <row r="414" spans="1:8" hidden="1" x14ac:dyDescent="0.2">
      <c r="A414" s="46">
        <v>147</v>
      </c>
      <c r="B414" s="65" t="s">
        <v>521</v>
      </c>
      <c r="C414" s="46" t="str">
        <f>FORMULACION!C412</f>
        <v>MATERIAL PEDAGÓGICO</v>
      </c>
      <c r="D414" s="46" t="str">
        <f>FORMULACION!E412</f>
        <v>INSTRUMENTOS MUSICALES</v>
      </c>
      <c r="E414" s="48" t="s">
        <v>122</v>
      </c>
      <c r="F414" s="46">
        <f>FORMULACION!P412</f>
        <v>0</v>
      </c>
      <c r="G414" s="49">
        <v>42900</v>
      </c>
      <c r="H414" s="49">
        <f t="shared" si="4"/>
        <v>0</v>
      </c>
    </row>
    <row r="415" spans="1:8" hidden="1" x14ac:dyDescent="0.2">
      <c r="A415" s="46">
        <v>148</v>
      </c>
      <c r="B415" s="65" t="s">
        <v>521</v>
      </c>
      <c r="C415" s="46" t="str">
        <f>FORMULACION!C469</f>
        <v>MATERIAL PEDAGÓGICO</v>
      </c>
      <c r="D415" s="46" t="str">
        <f>FORMULACION!E469</f>
        <v>INSTRUMENTOS MUSICALES</v>
      </c>
      <c r="E415" s="48" t="s">
        <v>124</v>
      </c>
      <c r="F415" s="46" t="e">
        <f>FORMULACION!P469</f>
        <v>#REF!</v>
      </c>
      <c r="G415" s="49">
        <v>29900</v>
      </c>
      <c r="H415" s="49" t="e">
        <f t="shared" si="4"/>
        <v>#REF!</v>
      </c>
    </row>
    <row r="416" spans="1:8" hidden="1" x14ac:dyDescent="0.2">
      <c r="A416" s="46">
        <v>149</v>
      </c>
      <c r="B416" s="65" t="s">
        <v>521</v>
      </c>
      <c r="C416" s="46" t="str">
        <f>FORMULACION!C413</f>
        <v>MATERIAL PEDAGÓGICO</v>
      </c>
      <c r="D416" s="46" t="str">
        <f>FORMULACION!E413</f>
        <v>INSTRUMENTOS MUSICALES</v>
      </c>
      <c r="E416" s="48" t="s">
        <v>127</v>
      </c>
      <c r="F416" s="46" t="e">
        <f>FORMULACION!P413</f>
        <v>#REF!</v>
      </c>
      <c r="G416" s="49">
        <v>45000</v>
      </c>
      <c r="H416" s="49" t="e">
        <f t="shared" si="4"/>
        <v>#REF!</v>
      </c>
    </row>
    <row r="417" spans="1:8" hidden="1" x14ac:dyDescent="0.2">
      <c r="A417" s="46">
        <v>150</v>
      </c>
      <c r="B417" s="65" t="s">
        <v>521</v>
      </c>
      <c r="C417" s="46" t="str">
        <f>FORMULACION!C414</f>
        <v>MATERIAL PEDAGÓGICO</v>
      </c>
      <c r="D417" s="46" t="str">
        <f>FORMULACION!E414</f>
        <v>INSTRUMENTOS MUSICALES</v>
      </c>
      <c r="E417" s="48" t="s">
        <v>129</v>
      </c>
      <c r="F417" s="46"/>
      <c r="G417" s="49">
        <v>12900</v>
      </c>
      <c r="H417" s="49">
        <f t="shared" si="4"/>
        <v>0</v>
      </c>
    </row>
    <row r="418" spans="1:8" hidden="1" x14ac:dyDescent="0.2">
      <c r="A418" s="46">
        <v>151</v>
      </c>
      <c r="B418" s="65" t="s">
        <v>521</v>
      </c>
      <c r="C418" s="46" t="str">
        <f>FORMULACION!C470</f>
        <v>MATERIAL PEDAGÓGICO</v>
      </c>
      <c r="D418" s="46" t="str">
        <f>FORMULACION!E470</f>
        <v>INSTRUMENTOS MUSICALES</v>
      </c>
      <c r="E418" s="48" t="s">
        <v>131</v>
      </c>
      <c r="F418" s="46" t="e">
        <f>FORMULACION!P470</f>
        <v>#REF!</v>
      </c>
      <c r="G418" s="49">
        <v>33000</v>
      </c>
      <c r="H418" s="49" t="e">
        <f t="shared" si="4"/>
        <v>#REF!</v>
      </c>
    </row>
    <row r="419" spans="1:8" hidden="1" x14ac:dyDescent="0.2">
      <c r="A419" s="46">
        <v>152</v>
      </c>
      <c r="B419" s="65" t="s">
        <v>521</v>
      </c>
      <c r="C419" s="46" t="str">
        <f>FORMULACION!C415</f>
        <v>MATERIAL PEDAGÓGICO</v>
      </c>
      <c r="D419" s="46" t="str">
        <f>FORMULACION!E415</f>
        <v>INSTRUMENTOS MUSICALES</v>
      </c>
      <c r="E419" s="48" t="s">
        <v>132</v>
      </c>
      <c r="F419" s="46" t="e">
        <f>FORMULACION!P415</f>
        <v>#REF!</v>
      </c>
      <c r="G419" s="49">
        <v>84900</v>
      </c>
      <c r="H419" s="49" t="e">
        <f t="shared" si="4"/>
        <v>#REF!</v>
      </c>
    </row>
    <row r="420" spans="1:8" hidden="1" x14ac:dyDescent="0.2">
      <c r="A420" s="46">
        <v>153</v>
      </c>
      <c r="B420" s="65" t="s">
        <v>521</v>
      </c>
      <c r="C420" s="46" t="str">
        <f>FORMULACION!C471</f>
        <v>MATERIAL PEDAGÓGICO</v>
      </c>
      <c r="D420" s="46" t="str">
        <f>FORMULACION!E471</f>
        <v>INSTRUMENTOS MUSICALES</v>
      </c>
      <c r="E420" s="48" t="s">
        <v>133</v>
      </c>
      <c r="F420" s="46" t="e">
        <f>FORMULACION!P471</f>
        <v>#REF!</v>
      </c>
      <c r="G420" s="49">
        <v>15000</v>
      </c>
      <c r="H420" s="49" t="e">
        <f t="shared" si="4"/>
        <v>#REF!</v>
      </c>
    </row>
    <row r="421" spans="1:8" hidden="1" x14ac:dyDescent="0.2">
      <c r="A421" s="46">
        <v>154</v>
      </c>
      <c r="B421" s="65" t="s">
        <v>521</v>
      </c>
      <c r="C421" s="46" t="str">
        <f>FORMULACION!C472</f>
        <v>MATERIAL PEDAGÓGICO</v>
      </c>
      <c r="D421" s="46" t="str">
        <f>FORMULACION!E472</f>
        <v>JUEGO DE CONSTRUCCIÓN</v>
      </c>
      <c r="E421" s="48" t="s">
        <v>134</v>
      </c>
      <c r="F421" s="46" t="e">
        <f>FORMULACION!P472</f>
        <v>#REF!</v>
      </c>
      <c r="G421" s="49">
        <v>45000</v>
      </c>
      <c r="H421" s="49" t="e">
        <f t="shared" si="4"/>
        <v>#REF!</v>
      </c>
    </row>
    <row r="422" spans="1:8" hidden="1" x14ac:dyDescent="0.2">
      <c r="A422" s="46">
        <v>155</v>
      </c>
      <c r="B422" s="65" t="s">
        <v>521</v>
      </c>
      <c r="C422" s="46" t="str">
        <f>FORMULACION!C416</f>
        <v>MATERIAL PEDAGÓGICO</v>
      </c>
      <c r="D422" s="46" t="str">
        <f>FORMULACION!E416</f>
        <v>JUEGO SIMBÓLICO Y DE ROLES</v>
      </c>
      <c r="E422" s="48" t="s">
        <v>487</v>
      </c>
      <c r="F422" s="46">
        <f>FORMULACION!P416</f>
        <v>0</v>
      </c>
      <c r="G422" s="49">
        <v>84900</v>
      </c>
      <c r="H422" s="49">
        <f t="shared" si="4"/>
        <v>0</v>
      </c>
    </row>
    <row r="423" spans="1:8" hidden="1" x14ac:dyDescent="0.2">
      <c r="A423" s="46">
        <v>156</v>
      </c>
      <c r="B423" s="65" t="s">
        <v>521</v>
      </c>
      <c r="C423" s="46" t="str">
        <f>FORMULACION!C473</f>
        <v>MATERIAL PEDAGÓGICO</v>
      </c>
      <c r="D423" s="46" t="str">
        <f>FORMULACION!E473</f>
        <v>JUEGO DE CONSTRUCCIÓN</v>
      </c>
      <c r="E423" s="48" t="s">
        <v>488</v>
      </c>
      <c r="F423" s="46" t="e">
        <f>FORMULACION!P473</f>
        <v>#REF!</v>
      </c>
      <c r="G423" s="49">
        <v>22000</v>
      </c>
      <c r="H423" s="49" t="e">
        <f t="shared" si="4"/>
        <v>#REF!</v>
      </c>
    </row>
    <row r="424" spans="1:8" hidden="1" x14ac:dyDescent="0.2">
      <c r="A424" s="46">
        <v>157</v>
      </c>
      <c r="B424" s="65" t="s">
        <v>521</v>
      </c>
      <c r="C424" s="46" t="str">
        <f>FORMULACION!C424</f>
        <v>MATERIAL PEDAGÓGICO</v>
      </c>
      <c r="D424" s="46" t="str">
        <f>FORMULACION!E424</f>
        <v>JUEGO DE CONSTRUCCIÓN</v>
      </c>
      <c r="E424" s="48" t="s">
        <v>460</v>
      </c>
      <c r="F424" s="46" t="e">
        <f>FORMULACION!P424</f>
        <v>#REF!</v>
      </c>
      <c r="G424" s="49">
        <v>85000</v>
      </c>
      <c r="H424" s="49" t="e">
        <f t="shared" si="4"/>
        <v>#REF!</v>
      </c>
    </row>
    <row r="425" spans="1:8" hidden="1" x14ac:dyDescent="0.2">
      <c r="A425" s="46">
        <v>158</v>
      </c>
      <c r="B425" s="65" t="s">
        <v>521</v>
      </c>
      <c r="C425" s="46" t="str">
        <f>FORMULACION!C474</f>
        <v>MATERIAL PEDAGÓGICO</v>
      </c>
      <c r="D425" s="46" t="str">
        <f>FORMULACION!E474</f>
        <v>JUEGO DE CONSTRUCCIÓN</v>
      </c>
      <c r="E425" s="48" t="s">
        <v>374</v>
      </c>
      <c r="F425" s="46" t="e">
        <f>FORMULACION!P474</f>
        <v>#REF!</v>
      </c>
      <c r="G425" s="49">
        <v>23000</v>
      </c>
      <c r="H425" s="49" t="e">
        <f t="shared" si="4"/>
        <v>#REF!</v>
      </c>
    </row>
    <row r="426" spans="1:8" hidden="1" x14ac:dyDescent="0.2">
      <c r="A426" s="46">
        <v>159</v>
      </c>
      <c r="B426" s="65" t="s">
        <v>521</v>
      </c>
      <c r="C426" s="46" t="str">
        <f>FORMULACION!C442</f>
        <v>MATERIAL PEDAGÓGICO</v>
      </c>
      <c r="D426" s="46" t="str">
        <f>FORMULACION!E442</f>
        <v>JUEGO DE CONSTRUCCIÓN</v>
      </c>
      <c r="E426" s="48" t="s">
        <v>137</v>
      </c>
      <c r="F426" s="46"/>
      <c r="G426" s="49">
        <v>34000</v>
      </c>
      <c r="H426" s="49">
        <f t="shared" si="4"/>
        <v>0</v>
      </c>
    </row>
    <row r="427" spans="1:8" hidden="1" x14ac:dyDescent="0.2">
      <c r="A427" s="46">
        <v>160</v>
      </c>
      <c r="B427" s="65" t="s">
        <v>521</v>
      </c>
      <c r="C427" s="46" t="str">
        <f>FORMULACION!C443</f>
        <v>MATERIAL PEDAGÓGICO</v>
      </c>
      <c r="D427" s="46" t="str">
        <f>FORMULACION!E443</f>
        <v>JUEGO DE CONSTRUCCIÓN</v>
      </c>
      <c r="E427" s="48" t="s">
        <v>465</v>
      </c>
      <c r="F427" s="46" t="e">
        <f>FORMULACION!P443</f>
        <v>#REF!</v>
      </c>
      <c r="G427" s="49">
        <v>14000</v>
      </c>
      <c r="H427" s="49" t="e">
        <f t="shared" si="4"/>
        <v>#REF!</v>
      </c>
    </row>
    <row r="428" spans="1:8" hidden="1" x14ac:dyDescent="0.2">
      <c r="A428" s="46">
        <v>161</v>
      </c>
      <c r="B428" s="65" t="s">
        <v>521</v>
      </c>
      <c r="C428" s="46" t="str">
        <f>FORMULACION!C475</f>
        <v>MATERIAL PEDAGÓGICO</v>
      </c>
      <c r="D428" s="46" t="str">
        <f>FORMULACION!E475</f>
        <v>JUEGO SIMBÓLICO Y DE ROLES</v>
      </c>
      <c r="E428" s="48" t="s">
        <v>140</v>
      </c>
      <c r="F428" s="46" t="e">
        <f>FORMULACION!P475</f>
        <v>#REF!</v>
      </c>
      <c r="G428" s="49">
        <v>14000</v>
      </c>
      <c r="H428" s="49" t="e">
        <f t="shared" si="4"/>
        <v>#REF!</v>
      </c>
    </row>
    <row r="429" spans="1:8" hidden="1" x14ac:dyDescent="0.2">
      <c r="A429" s="46">
        <v>162</v>
      </c>
      <c r="B429" s="65" t="s">
        <v>521</v>
      </c>
      <c r="C429" s="46" t="str">
        <f>FORMULACION!C425</f>
        <v>MATERIAL PEDAGÓGICO</v>
      </c>
      <c r="D429" s="46" t="str">
        <f>FORMULACION!E425</f>
        <v>JUEGO DE CONSTRUCCIÓN</v>
      </c>
      <c r="E429" s="48" t="s">
        <v>138</v>
      </c>
      <c r="F429" s="46" t="e">
        <f>FORMULACION!P425</f>
        <v>#REF!</v>
      </c>
      <c r="G429" s="49">
        <v>32000</v>
      </c>
      <c r="H429" s="49" t="e">
        <f t="shared" si="4"/>
        <v>#REF!</v>
      </c>
    </row>
    <row r="430" spans="1:8" hidden="1" x14ac:dyDescent="0.2">
      <c r="A430" s="46">
        <v>163</v>
      </c>
      <c r="B430" s="65" t="s">
        <v>521</v>
      </c>
      <c r="C430" s="46" t="str">
        <f>FORMULACION!C444</f>
        <v>MATERIAL PEDAGÓGICO</v>
      </c>
      <c r="D430" s="46" t="str">
        <f>FORMULACION!E444</f>
        <v>JUEGO DE CONSTRUCCIÓN</v>
      </c>
      <c r="E430" s="48" t="s">
        <v>139</v>
      </c>
      <c r="F430" s="46"/>
      <c r="G430" s="49">
        <v>16000</v>
      </c>
      <c r="H430" s="49">
        <f t="shared" si="4"/>
        <v>0</v>
      </c>
    </row>
    <row r="431" spans="1:8" hidden="1" x14ac:dyDescent="0.2">
      <c r="A431" s="46">
        <v>164</v>
      </c>
      <c r="B431" s="65" t="s">
        <v>521</v>
      </c>
      <c r="C431" s="46" t="str">
        <f>FORMULACION!C445</f>
        <v>MATERIAL PEDAGÓGICO</v>
      </c>
      <c r="D431" s="46" t="str">
        <f>FORMULACION!E445</f>
        <v>JUEGO DE CONSTRUCCIÓN</v>
      </c>
      <c r="E431" s="48" t="s">
        <v>142</v>
      </c>
      <c r="F431" s="46" t="e">
        <f>FORMULACION!P445</f>
        <v>#REF!</v>
      </c>
      <c r="G431" s="49">
        <v>45000</v>
      </c>
      <c r="H431" s="49" t="e">
        <f t="shared" si="4"/>
        <v>#REF!</v>
      </c>
    </row>
    <row r="432" spans="1:8" hidden="1" x14ac:dyDescent="0.2">
      <c r="A432" s="46">
        <v>165</v>
      </c>
      <c r="B432" s="65" t="s">
        <v>521</v>
      </c>
      <c r="C432" s="46" t="str">
        <f>FORMULACION!C446</f>
        <v>MATERIAL PEDAGÓGICO</v>
      </c>
      <c r="D432" s="46" t="str">
        <f>FORMULACION!E446</f>
        <v>JUEGO SIMBÓLICO Y DE ROLES</v>
      </c>
      <c r="E432" s="48" t="s">
        <v>425</v>
      </c>
      <c r="F432" s="46" t="e">
        <f>FORMULACION!P446</f>
        <v>#REF!</v>
      </c>
      <c r="G432" s="49">
        <v>45000</v>
      </c>
      <c r="H432" s="49" t="e">
        <f t="shared" si="4"/>
        <v>#REF!</v>
      </c>
    </row>
    <row r="433" spans="1:8" hidden="1" x14ac:dyDescent="0.2">
      <c r="A433" s="46">
        <v>166</v>
      </c>
      <c r="B433" s="65" t="s">
        <v>521</v>
      </c>
      <c r="C433" s="46" t="str">
        <f>FORMULACION!C426</f>
        <v>MATERIAL PEDAGÓGICO</v>
      </c>
      <c r="D433" s="46" t="str">
        <f>FORMULACION!E426</f>
        <v>EXPLORACIÓN CORPORAL</v>
      </c>
      <c r="E433" s="48" t="s">
        <v>372</v>
      </c>
      <c r="F433" s="46"/>
      <c r="G433" s="49">
        <v>24000</v>
      </c>
      <c r="H433" s="49">
        <f t="shared" si="4"/>
        <v>0</v>
      </c>
    </row>
    <row r="434" spans="1:8" hidden="1" x14ac:dyDescent="0.2">
      <c r="A434" s="46">
        <v>167</v>
      </c>
      <c r="B434" s="65" t="s">
        <v>521</v>
      </c>
      <c r="C434" s="46" t="str">
        <f>FORMULACION!C447</f>
        <v>MATERIAL PEDAGÓGICO</v>
      </c>
      <c r="D434" s="46" t="str">
        <f>FORMULACION!E447</f>
        <v>JUEGO SIMBÓLICO Y DE ROLES</v>
      </c>
      <c r="E434" s="48" t="s">
        <v>373</v>
      </c>
      <c r="F434" s="46"/>
      <c r="G434" s="49">
        <v>100000</v>
      </c>
      <c r="H434" s="49">
        <f t="shared" si="4"/>
        <v>0</v>
      </c>
    </row>
    <row r="435" spans="1:8" hidden="1" x14ac:dyDescent="0.2">
      <c r="A435" s="46">
        <v>168</v>
      </c>
      <c r="B435" s="65" t="s">
        <v>521</v>
      </c>
      <c r="C435" s="46" t="str">
        <f>FORMULACION!C476</f>
        <v>MATERIAL PEDAGÓGICO</v>
      </c>
      <c r="D435" s="46" t="str">
        <f>FORMULACION!E476</f>
        <v>JUEGO SIMBÓLICO Y DE ROLES</v>
      </c>
      <c r="E435" s="48" t="s">
        <v>141</v>
      </c>
      <c r="F435" s="46" t="e">
        <f>FORMULACION!P476</f>
        <v>#REF!</v>
      </c>
      <c r="G435" s="49">
        <v>11000</v>
      </c>
      <c r="H435" s="49" t="e">
        <f t="shared" si="4"/>
        <v>#REF!</v>
      </c>
    </row>
    <row r="436" spans="1:8" hidden="1" x14ac:dyDescent="0.2">
      <c r="A436" s="46">
        <v>169</v>
      </c>
      <c r="B436" s="65" t="s">
        <v>521</v>
      </c>
      <c r="C436" s="46" t="str">
        <f>FORMULACION!C448</f>
        <v>MATERIAL PEDAGÓGICO</v>
      </c>
      <c r="D436" s="46" t="str">
        <f>FORMULACION!E448</f>
        <v>JUEGO SIMBÓLICO Y DE ROLES</v>
      </c>
      <c r="E436" s="48" t="s">
        <v>427</v>
      </c>
      <c r="F436" s="46"/>
      <c r="G436" s="49">
        <v>27000</v>
      </c>
      <c r="H436" s="49">
        <f t="shared" si="4"/>
        <v>0</v>
      </c>
    </row>
    <row r="437" spans="1:8" hidden="1" x14ac:dyDescent="0.2">
      <c r="A437" s="46">
        <v>170</v>
      </c>
      <c r="B437" s="65" t="s">
        <v>521</v>
      </c>
      <c r="C437" s="46" t="str">
        <f>FORMULACION!C417</f>
        <v>MATERIAL PEDAGÓGICO</v>
      </c>
      <c r="D437" s="46" t="str">
        <f>FORMULACION!E417</f>
        <v>JUEGO SIMBÓLICO Y DE ROLES</v>
      </c>
      <c r="E437" s="48" t="s">
        <v>144</v>
      </c>
      <c r="F437" s="46"/>
      <c r="G437" s="49">
        <v>45000</v>
      </c>
      <c r="H437" s="49">
        <f t="shared" si="4"/>
        <v>0</v>
      </c>
    </row>
    <row r="438" spans="1:8" hidden="1" x14ac:dyDescent="0.2">
      <c r="A438" s="46">
        <v>171</v>
      </c>
      <c r="B438" s="65" t="s">
        <v>521</v>
      </c>
      <c r="C438" s="46" t="str">
        <f>FORMULACION!C449</f>
        <v>MATERIAL PEDAGÓGICO</v>
      </c>
      <c r="D438" s="46" t="str">
        <f>FORMULACION!E449</f>
        <v>JUEGO SIMBÓLICO Y DE ROLES</v>
      </c>
      <c r="E438" s="48" t="s">
        <v>145</v>
      </c>
      <c r="F438" s="46"/>
      <c r="G438" s="49">
        <v>79500</v>
      </c>
      <c r="H438" s="49">
        <f t="shared" ref="H438:H460" si="5">F438*G438</f>
        <v>0</v>
      </c>
    </row>
    <row r="439" spans="1:8" hidden="1" x14ac:dyDescent="0.2">
      <c r="A439" s="46">
        <v>172</v>
      </c>
      <c r="B439" s="65" t="s">
        <v>521</v>
      </c>
      <c r="C439" s="46" t="str">
        <f>FORMULACION!C450</f>
        <v>MATERIAL PEDAGÓGICO</v>
      </c>
      <c r="D439" s="46" t="str">
        <f>FORMULACION!E450</f>
        <v>JUEGO SIMBÓLICO Y DE ROLES</v>
      </c>
      <c r="E439" s="48" t="s">
        <v>148</v>
      </c>
      <c r="F439" s="46"/>
      <c r="G439" s="49">
        <v>79500</v>
      </c>
      <c r="H439" s="49">
        <f t="shared" si="5"/>
        <v>0</v>
      </c>
    </row>
    <row r="440" spans="1:8" hidden="1" x14ac:dyDescent="0.2">
      <c r="A440" s="46">
        <v>173</v>
      </c>
      <c r="B440" s="65" t="s">
        <v>521</v>
      </c>
      <c r="C440" s="46" t="str">
        <f>FORMULACION!C452</f>
        <v>MATERIAL PEDAGÓGICO</v>
      </c>
      <c r="D440" s="46" t="str">
        <f>FORMULACION!E452</f>
        <v>JUEGO SIMBÓLICO Y DE ROLES</v>
      </c>
      <c r="E440" s="48" t="s">
        <v>430</v>
      </c>
      <c r="F440" s="46"/>
      <c r="G440" s="49">
        <v>270000</v>
      </c>
      <c r="H440" s="49">
        <f t="shared" si="5"/>
        <v>0</v>
      </c>
    </row>
    <row r="441" spans="1:8" hidden="1" x14ac:dyDescent="0.2">
      <c r="A441" s="46">
        <v>174</v>
      </c>
      <c r="B441" s="65" t="s">
        <v>521</v>
      </c>
      <c r="C441" s="46" t="str">
        <f>FORMULACION!C453</f>
        <v>MATERIAL PEDAGÓGICO</v>
      </c>
      <c r="D441" s="46" t="str">
        <f>FORMULACION!E453</f>
        <v>JUEGO SIMBÓLICO Y DE ROLES</v>
      </c>
      <c r="E441" s="48" t="s">
        <v>146</v>
      </c>
      <c r="F441" s="46"/>
      <c r="G441" s="49">
        <v>56000</v>
      </c>
      <c r="H441" s="49">
        <f t="shared" si="5"/>
        <v>0</v>
      </c>
    </row>
    <row r="442" spans="1:8" hidden="1" x14ac:dyDescent="0.2">
      <c r="A442" s="46">
        <v>175</v>
      </c>
      <c r="B442" s="65" t="s">
        <v>521</v>
      </c>
      <c r="C442" s="46" t="str">
        <f>FORMULACION!C454</f>
        <v>MATERIAL PEDAGÓGICO</v>
      </c>
      <c r="D442" s="46" t="str">
        <f>FORMULACION!E454</f>
        <v>JUEGO SIMBÓLICO Y DE ROLES</v>
      </c>
      <c r="E442" s="48" t="s">
        <v>147</v>
      </c>
      <c r="F442" s="46"/>
      <c r="G442" s="49">
        <v>22000</v>
      </c>
      <c r="H442" s="49">
        <f t="shared" si="5"/>
        <v>0</v>
      </c>
    </row>
    <row r="443" spans="1:8" hidden="1" x14ac:dyDescent="0.2">
      <c r="A443" s="46">
        <v>176</v>
      </c>
      <c r="B443" s="65" t="s">
        <v>521</v>
      </c>
      <c r="C443" s="46" t="str">
        <f>FORMULACION!C455</f>
        <v>MATERIAL PEDAGÓGICO</v>
      </c>
      <c r="D443" s="46" t="str">
        <f>FORMULACION!E455</f>
        <v>JUEGO SIMBÓLICO Y DE ROLES</v>
      </c>
      <c r="E443" s="48" t="s">
        <v>149</v>
      </c>
      <c r="F443" s="46"/>
      <c r="G443" s="49">
        <v>180000</v>
      </c>
      <c r="H443" s="49">
        <f t="shared" si="5"/>
        <v>0</v>
      </c>
    </row>
    <row r="444" spans="1:8" hidden="1" x14ac:dyDescent="0.2">
      <c r="A444" s="46">
        <v>177</v>
      </c>
      <c r="B444" s="65" t="s">
        <v>521</v>
      </c>
      <c r="C444" s="46" t="str">
        <f>FORMULACION!C456</f>
        <v>MATERIAL PEDAGÓGICO</v>
      </c>
      <c r="D444" s="46" t="str">
        <f>FORMULACION!E456</f>
        <v>JUEGO SIMBÓLICO Y DE ROLES</v>
      </c>
      <c r="E444" s="48" t="s">
        <v>150</v>
      </c>
      <c r="F444" s="46"/>
      <c r="G444" s="49">
        <v>29000</v>
      </c>
      <c r="H444" s="49">
        <f t="shared" si="5"/>
        <v>0</v>
      </c>
    </row>
    <row r="445" spans="1:8" hidden="1" x14ac:dyDescent="0.2">
      <c r="A445" s="46">
        <v>178</v>
      </c>
      <c r="B445" s="65" t="s">
        <v>521</v>
      </c>
      <c r="C445" s="46" t="str">
        <f>FORMULACION!C477</f>
        <v>MATERIAL PEDAGÓGICO</v>
      </c>
      <c r="D445" s="46" t="str">
        <f>FORMULACION!E477</f>
        <v>EXPLORACIÓN SENSORIAL</v>
      </c>
      <c r="E445" s="48" t="s">
        <v>152</v>
      </c>
      <c r="F445" s="46">
        <f>FORMULACION!P477</f>
        <v>0</v>
      </c>
      <c r="G445" s="49">
        <v>43000</v>
      </c>
      <c r="H445" s="49">
        <f t="shared" si="5"/>
        <v>0</v>
      </c>
    </row>
    <row r="446" spans="1:8" hidden="1" x14ac:dyDescent="0.2">
      <c r="A446" s="46">
        <v>179</v>
      </c>
      <c r="B446" s="65" t="s">
        <v>521</v>
      </c>
      <c r="C446" s="46" t="str">
        <f>FORMULACION!C457</f>
        <v>MATERIAL PEDAGÓGICO</v>
      </c>
      <c r="D446" s="46" t="str">
        <f>FORMULACION!E457</f>
        <v>JUEGO SIMBÓLICO Y DE ROLES</v>
      </c>
      <c r="E446" s="48" t="s">
        <v>153</v>
      </c>
      <c r="F446" s="46" t="e">
        <f>FORMULACION!P457</f>
        <v>#REF!</v>
      </c>
      <c r="G446" s="49">
        <v>20000</v>
      </c>
      <c r="H446" s="49" t="e">
        <f t="shared" si="5"/>
        <v>#REF!</v>
      </c>
    </row>
    <row r="447" spans="1:8" hidden="1" x14ac:dyDescent="0.2">
      <c r="A447" s="46">
        <v>180</v>
      </c>
      <c r="B447" s="65" t="s">
        <v>521</v>
      </c>
      <c r="C447" s="46" t="str">
        <f>FORMULACION!C418</f>
        <v>MATERIAL PEDAGÓGICO</v>
      </c>
      <c r="D447" s="46" t="str">
        <f>FORMULACION!E418</f>
        <v>EXPLORACIÓN CORPORAL</v>
      </c>
      <c r="E447" s="48" t="s">
        <v>151</v>
      </c>
      <c r="F447" s="46"/>
      <c r="G447" s="49">
        <v>32000</v>
      </c>
      <c r="H447" s="49">
        <f t="shared" si="5"/>
        <v>0</v>
      </c>
    </row>
    <row r="448" spans="1:8" hidden="1" x14ac:dyDescent="0.2">
      <c r="A448" s="46">
        <v>181</v>
      </c>
      <c r="B448" s="65" t="s">
        <v>521</v>
      </c>
      <c r="C448" s="46" t="str">
        <f>FORMULACION!C463</f>
        <v>MATERIAL PEDAGÓGICO</v>
      </c>
      <c r="D448" s="46" t="str">
        <f>FORMULACION!E463</f>
        <v>EXPLORACIÓN CORPORAL</v>
      </c>
      <c r="E448" s="48" t="s">
        <v>143</v>
      </c>
      <c r="F448" s="46" t="e">
        <f>FORMULACION!P463</f>
        <v>#REF!</v>
      </c>
      <c r="G448" s="49">
        <v>70000</v>
      </c>
      <c r="H448" s="49" t="e">
        <f t="shared" si="5"/>
        <v>#REF!</v>
      </c>
    </row>
    <row r="449" spans="1:8" hidden="1" x14ac:dyDescent="0.2">
      <c r="A449" s="46">
        <v>182</v>
      </c>
      <c r="B449" s="65" t="s">
        <v>521</v>
      </c>
      <c r="C449" s="46" t="str">
        <f>FORMULACION!C458</f>
        <v>MATERIAL PEDAGÓGICO</v>
      </c>
      <c r="D449" s="46" t="str">
        <f>FORMULACION!E458</f>
        <v>JUEGO SIMBÓLICO Y DE ROLES</v>
      </c>
      <c r="E449" s="48" t="s">
        <v>154</v>
      </c>
      <c r="F449" s="46"/>
      <c r="G449" s="49">
        <v>180000</v>
      </c>
      <c r="H449" s="49">
        <f t="shared" si="5"/>
        <v>0</v>
      </c>
    </row>
    <row r="450" spans="1:8" hidden="1" x14ac:dyDescent="0.2">
      <c r="A450" s="46">
        <v>183</v>
      </c>
      <c r="B450" s="65" t="s">
        <v>521</v>
      </c>
      <c r="C450" s="46" t="str">
        <f>FORMULACION!C459</f>
        <v>MATERIAL PEDAGÓGICO</v>
      </c>
      <c r="D450" s="46" t="str">
        <f>FORMULACION!E459</f>
        <v>JUEGO SIMBÓLICO Y DE ROLES</v>
      </c>
      <c r="E450" s="48" t="s">
        <v>481</v>
      </c>
      <c r="F450" s="46"/>
      <c r="G450" s="49">
        <v>32000</v>
      </c>
      <c r="H450" s="49">
        <f t="shared" si="5"/>
        <v>0</v>
      </c>
    </row>
    <row r="451" spans="1:8" hidden="1" x14ac:dyDescent="0.2">
      <c r="A451" s="46">
        <v>184</v>
      </c>
      <c r="B451" s="65" t="s">
        <v>521</v>
      </c>
      <c r="C451" s="46" t="str">
        <f>FORMULACION!C460</f>
        <v>MATERIAL PEDAGÓGICO</v>
      </c>
      <c r="D451" s="46" t="str">
        <f>FORMULACION!E460</f>
        <v>EXPLORACIÓN CORPORAL</v>
      </c>
      <c r="E451" s="48" t="s">
        <v>156</v>
      </c>
      <c r="F451" s="46"/>
      <c r="G451" s="49">
        <v>27000</v>
      </c>
      <c r="H451" s="49">
        <f t="shared" si="5"/>
        <v>0</v>
      </c>
    </row>
    <row r="452" spans="1:8" hidden="1" x14ac:dyDescent="0.2">
      <c r="A452" s="46">
        <v>185</v>
      </c>
      <c r="B452" s="65" t="s">
        <v>521</v>
      </c>
      <c r="C452" s="46" t="str">
        <f>FORMULACION!C390</f>
        <v>MATERIAL PEDAGÓGICO</v>
      </c>
      <c r="D452" s="46" t="str">
        <f>FORMULACION!E390</f>
        <v>JUEGO SIMBÓLICO Y DE ROLES</v>
      </c>
      <c r="E452" s="48" t="s">
        <v>375</v>
      </c>
      <c r="F452" s="46" t="e">
        <f>FORMULACION!P390</f>
        <v>#REF!</v>
      </c>
      <c r="G452" s="49">
        <v>260000</v>
      </c>
      <c r="H452" s="49" t="e">
        <f t="shared" si="5"/>
        <v>#REF!</v>
      </c>
    </row>
    <row r="453" spans="1:8" hidden="1" x14ac:dyDescent="0.2">
      <c r="A453" s="46">
        <v>186</v>
      </c>
      <c r="B453" s="65" t="s">
        <v>521</v>
      </c>
      <c r="C453" s="46" t="str">
        <f>FORMULACION!C391</f>
        <v>MATERIAL PEDAGÓGICO</v>
      </c>
      <c r="D453" s="46" t="str">
        <f>FORMULACION!E391</f>
        <v>JUEGO SIMBÓLICO Y DE ROLES</v>
      </c>
      <c r="E453" s="48" t="s">
        <v>459</v>
      </c>
      <c r="F453" s="46" t="e">
        <f>FORMULACION!P391</f>
        <v>#REF!</v>
      </c>
      <c r="G453" s="49">
        <v>32000</v>
      </c>
      <c r="H453" s="49" t="e">
        <f t="shared" si="5"/>
        <v>#REF!</v>
      </c>
    </row>
    <row r="454" spans="1:8" hidden="1" x14ac:dyDescent="0.2">
      <c r="A454" s="46">
        <v>187</v>
      </c>
      <c r="B454" s="65" t="s">
        <v>521</v>
      </c>
      <c r="C454" s="46" t="str">
        <f>FORMULACION!C392</f>
        <v>MATERIAL PEDAGÓGICO</v>
      </c>
      <c r="D454" s="46" t="str">
        <f>FORMULACION!E392</f>
        <v>JUEGO SIMBÓLICO Y DE ROLES</v>
      </c>
      <c r="E454" s="48" t="s">
        <v>417</v>
      </c>
      <c r="F454" s="46" t="e">
        <f>FORMULACION!P392</f>
        <v>#REF!</v>
      </c>
      <c r="G454" s="49">
        <v>48000</v>
      </c>
      <c r="H454" s="49" t="e">
        <f t="shared" si="5"/>
        <v>#REF!</v>
      </c>
    </row>
    <row r="455" spans="1:8" hidden="1" x14ac:dyDescent="0.2">
      <c r="A455" s="46">
        <v>188</v>
      </c>
      <c r="B455" s="65" t="s">
        <v>521</v>
      </c>
      <c r="C455" s="46" t="str">
        <f>FORMULACION!C394</f>
        <v>MATERIAL PEDAGÓGICO</v>
      </c>
      <c r="D455" s="46" t="str">
        <f>FORMULACION!E394</f>
        <v>JUEGO SIMBÓLICO Y DE ROLES</v>
      </c>
      <c r="E455" s="48" t="s">
        <v>376</v>
      </c>
      <c r="F455" s="46" t="e">
        <f>FORMULACION!P394</f>
        <v>#REF!</v>
      </c>
      <c r="G455" s="49">
        <v>62000</v>
      </c>
      <c r="H455" s="49" t="e">
        <f t="shared" si="5"/>
        <v>#REF!</v>
      </c>
    </row>
    <row r="456" spans="1:8" hidden="1" x14ac:dyDescent="0.2">
      <c r="A456" s="46">
        <v>189</v>
      </c>
      <c r="B456" s="65" t="s">
        <v>521</v>
      </c>
      <c r="C456" s="46" t="str">
        <f>FORMULACION!C393</f>
        <v>MATERIAL PEDAGÓGICO</v>
      </c>
      <c r="D456" s="46" t="str">
        <f>FORMULACION!E393</f>
        <v>JUEGO SIMBÓLICO Y DE ROLES</v>
      </c>
      <c r="E456" s="48" t="s">
        <v>161</v>
      </c>
      <c r="F456" s="46" t="e">
        <f>FORMULACION!P393</f>
        <v>#REF!</v>
      </c>
      <c r="G456" s="49">
        <v>85000</v>
      </c>
      <c r="H456" s="49" t="e">
        <f t="shared" si="5"/>
        <v>#REF!</v>
      </c>
    </row>
    <row r="457" spans="1:8" hidden="1" x14ac:dyDescent="0.2">
      <c r="A457" s="46">
        <v>190</v>
      </c>
      <c r="B457" s="65" t="s">
        <v>521</v>
      </c>
      <c r="C457" s="46" t="str">
        <f>FORMULACION!C395</f>
        <v>MATERIAL PEDAGÓGICO</v>
      </c>
      <c r="D457" s="46" t="str">
        <f>FORMULACION!E395</f>
        <v>MATERIAL AUDIO-VISUAL</v>
      </c>
      <c r="E457" s="48" t="s">
        <v>160</v>
      </c>
      <c r="F457" s="46">
        <f>FORMULACION!P395</f>
        <v>1</v>
      </c>
      <c r="G457" s="49">
        <v>85000</v>
      </c>
      <c r="H457" s="49">
        <f t="shared" si="5"/>
        <v>85000</v>
      </c>
    </row>
    <row r="458" spans="1:8" hidden="1" x14ac:dyDescent="0.2">
      <c r="A458" s="46">
        <v>191</v>
      </c>
      <c r="B458" s="65" t="s">
        <v>521</v>
      </c>
      <c r="C458" s="46" t="str">
        <f>FORMULACION!C451</f>
        <v>MATERIAL PEDAGÓGICO</v>
      </c>
      <c r="D458" s="46" t="str">
        <f>FORMULACION!E451</f>
        <v>JUEGO SIMBÓLICO Y DE ROLES</v>
      </c>
      <c r="E458" s="48" t="s">
        <v>422</v>
      </c>
      <c r="F458" s="46"/>
      <c r="G458" s="49">
        <v>79500</v>
      </c>
      <c r="H458" s="49">
        <f t="shared" si="5"/>
        <v>0</v>
      </c>
    </row>
    <row r="459" spans="1:8" hidden="1" x14ac:dyDescent="0.2">
      <c r="A459" s="46">
        <v>192</v>
      </c>
      <c r="B459" s="65" t="s">
        <v>521</v>
      </c>
      <c r="C459" s="46" t="str">
        <f>FORMULACION!C452</f>
        <v>MATERIAL PEDAGÓGICO</v>
      </c>
      <c r="D459" s="46" t="s">
        <v>135</v>
      </c>
      <c r="E459" s="48" t="s">
        <v>158</v>
      </c>
      <c r="F459" s="46"/>
      <c r="G459" s="49">
        <v>400000</v>
      </c>
      <c r="H459" s="49">
        <f t="shared" si="5"/>
        <v>0</v>
      </c>
    </row>
    <row r="460" spans="1:8" hidden="1" x14ac:dyDescent="0.2">
      <c r="A460" s="46">
        <v>193</v>
      </c>
      <c r="B460" s="65" t="s">
        <v>521</v>
      </c>
      <c r="C460" s="46" t="str">
        <f>FORMULACION!C397</f>
        <v>MATERIAL PEDAGÓGICO</v>
      </c>
      <c r="D460" s="46" t="str">
        <f>FORMULACION!E397</f>
        <v>EXPLORACIÓN CORPORAL</v>
      </c>
      <c r="E460" s="48" t="s">
        <v>423</v>
      </c>
      <c r="F460" s="46" t="e">
        <f>FORMULACION!P397</f>
        <v>#REF!</v>
      </c>
      <c r="G460" s="49">
        <v>300000</v>
      </c>
      <c r="H460" s="49" t="e">
        <f t="shared" si="5"/>
        <v>#REF!</v>
      </c>
    </row>
    <row r="461" spans="1:8" hidden="1" x14ac:dyDescent="0.2">
      <c r="A461" s="46">
        <v>194</v>
      </c>
      <c r="B461" s="65" t="s">
        <v>521</v>
      </c>
      <c r="C461" s="46" t="str">
        <f>FORMULACION!C478</f>
        <v>MATERIAL PEDAGÓGICO</v>
      </c>
      <c r="D461" s="70" t="str">
        <f>FORMULACION!E478</f>
        <v>EXPLORACIÓN SENSORIAL</v>
      </c>
      <c r="E461" s="56" t="s">
        <v>426</v>
      </c>
      <c r="F461" s="57">
        <f>FORMULACION!P478</f>
        <v>0</v>
      </c>
      <c r="G461" s="49"/>
      <c r="H461" s="49"/>
    </row>
    <row r="462" spans="1:8" hidden="1" x14ac:dyDescent="0.2">
      <c r="A462" s="46">
        <v>195</v>
      </c>
      <c r="B462" s="65" t="s">
        <v>521</v>
      </c>
      <c r="C462" s="46" t="str">
        <f>FORMULACION!C398</f>
        <v>MATERIAL PEDAGÓGICO</v>
      </c>
      <c r="D462" s="70"/>
      <c r="E462" s="56" t="s">
        <v>118</v>
      </c>
      <c r="F462" s="46"/>
      <c r="G462" s="49"/>
      <c r="H462" s="49"/>
    </row>
    <row r="463" spans="1:8" hidden="1" x14ac:dyDescent="0.2">
      <c r="A463" s="46">
        <v>196</v>
      </c>
      <c r="B463" s="65" t="s">
        <v>521</v>
      </c>
      <c r="C463" s="46" t="str">
        <f>FORMULACION!C399</f>
        <v>MATERIAL PEDAGÓGICO</v>
      </c>
      <c r="D463" s="70"/>
      <c r="E463" s="56" t="s">
        <v>159</v>
      </c>
      <c r="F463" s="46"/>
      <c r="G463" s="49"/>
      <c r="H463" s="49"/>
    </row>
    <row r="464" spans="1:8" hidden="1" x14ac:dyDescent="0.2">
      <c r="A464" s="46">
        <v>197</v>
      </c>
      <c r="B464" s="65" t="s">
        <v>521</v>
      </c>
      <c r="C464" s="46" t="str">
        <f>FORMULACION!C400</f>
        <v>MATERIAL PEDAGÓGICO</v>
      </c>
      <c r="D464" s="70"/>
      <c r="E464" s="56" t="s">
        <v>164</v>
      </c>
      <c r="F464" s="46"/>
      <c r="G464" s="49"/>
      <c r="H464" s="49"/>
    </row>
    <row r="465" spans="1:8" hidden="1" x14ac:dyDescent="0.2">
      <c r="A465" s="46">
        <v>198</v>
      </c>
      <c r="B465" s="65" t="s">
        <v>521</v>
      </c>
      <c r="C465" s="46" t="str">
        <f>FORMULACION!C399</f>
        <v>MATERIAL PEDAGÓGICO</v>
      </c>
      <c r="D465" s="70"/>
      <c r="E465" s="56" t="s">
        <v>165</v>
      </c>
      <c r="F465" s="46"/>
      <c r="G465" s="49"/>
      <c r="H465" s="49"/>
    </row>
    <row r="466" spans="1:8" hidden="1" x14ac:dyDescent="0.2">
      <c r="A466" s="46">
        <v>199</v>
      </c>
      <c r="B466" s="65" t="s">
        <v>521</v>
      </c>
      <c r="C466" s="46" t="str">
        <f>FORMULACION!C400</f>
        <v>MATERIAL PEDAGÓGICO</v>
      </c>
      <c r="D466" s="70"/>
      <c r="E466" s="56" t="s">
        <v>166</v>
      </c>
      <c r="F466" s="46"/>
      <c r="G466" s="49"/>
      <c r="H466" s="49"/>
    </row>
    <row r="467" spans="1:8" hidden="1" x14ac:dyDescent="0.2">
      <c r="A467" s="46">
        <v>200</v>
      </c>
      <c r="B467" s="65" t="s">
        <v>521</v>
      </c>
      <c r="C467" s="46" t="str">
        <f>FORMULACION!C401</f>
        <v>MATERIAL PEDAGÓGICO</v>
      </c>
      <c r="D467" s="70"/>
      <c r="E467" s="56" t="s">
        <v>167</v>
      </c>
      <c r="F467" s="46"/>
      <c r="G467" s="49"/>
      <c r="H467" s="49"/>
    </row>
    <row r="468" spans="1:8" hidden="1" x14ac:dyDescent="0.2">
      <c r="A468" s="46">
        <v>201</v>
      </c>
      <c r="B468" s="65" t="s">
        <v>521</v>
      </c>
      <c r="C468" s="46" t="str">
        <f>FORMULACION!C402</f>
        <v>MATERIAL PEDAGÓGICO</v>
      </c>
      <c r="D468" s="70"/>
      <c r="E468" s="56" t="s">
        <v>168</v>
      </c>
      <c r="F468" s="46"/>
      <c r="G468" s="49"/>
      <c r="H468" s="49"/>
    </row>
    <row r="469" spans="1:8" hidden="1" x14ac:dyDescent="0.2">
      <c r="A469" s="46">
        <v>202</v>
      </c>
      <c r="B469" s="65" t="s">
        <v>521</v>
      </c>
      <c r="C469" s="46" t="str">
        <f>FORMULACION!C403</f>
        <v>MATERIAL PEDAGÓGICO</v>
      </c>
      <c r="D469" s="70"/>
      <c r="E469" s="56" t="s">
        <v>436</v>
      </c>
      <c r="F469" s="46"/>
      <c r="G469" s="49"/>
      <c r="H469" s="49"/>
    </row>
    <row r="470" spans="1:8" hidden="1" x14ac:dyDescent="0.2">
      <c r="A470" s="46">
        <v>203</v>
      </c>
      <c r="B470" s="65" t="s">
        <v>521</v>
      </c>
      <c r="C470" s="46" t="str">
        <f>FORMULACION!C346</f>
        <v>MOBILIARIO</v>
      </c>
      <c r="D470" s="46" t="str">
        <f>FORMULACION!D346</f>
        <v>MOBILIARIO AREA EDUCATIVA</v>
      </c>
      <c r="E470" s="48" t="s">
        <v>377</v>
      </c>
      <c r="F470" s="46" t="e">
        <f>FORMULACION!P346</f>
        <v>#REF!</v>
      </c>
      <c r="G470" s="49">
        <v>15000</v>
      </c>
      <c r="H470" s="49" t="e">
        <f t="shared" ref="H470:H511" si="6">F470*G470</f>
        <v>#REF!</v>
      </c>
    </row>
    <row r="471" spans="1:8" hidden="1" x14ac:dyDescent="0.2">
      <c r="A471" s="46">
        <v>204</v>
      </c>
      <c r="B471" s="65" t="s">
        <v>521</v>
      </c>
      <c r="C471" s="46" t="str">
        <f>FORMULACION!C343</f>
        <v>MOBILIARIO</v>
      </c>
      <c r="D471" s="46" t="str">
        <f>FORMULACION!D343</f>
        <v>MOBILIARIO AREA EDUCATIVA</v>
      </c>
      <c r="E471" s="48" t="s">
        <v>162</v>
      </c>
      <c r="F471" s="46" t="e">
        <f>FORMULACION!P343</f>
        <v>#REF!</v>
      </c>
      <c r="G471" s="49">
        <v>220000</v>
      </c>
      <c r="H471" s="49" t="e">
        <f t="shared" si="6"/>
        <v>#REF!</v>
      </c>
    </row>
    <row r="472" spans="1:8" hidden="1" x14ac:dyDescent="0.2">
      <c r="A472" s="46">
        <v>205</v>
      </c>
      <c r="B472" s="65" t="s">
        <v>521</v>
      </c>
      <c r="C472" s="46" t="str">
        <f>FORMULACION!C347</f>
        <v>MOBILIARIO</v>
      </c>
      <c r="D472" s="46" t="str">
        <f>FORMULACION!D347</f>
        <v>MOBILIARIO COCINA</v>
      </c>
      <c r="E472" s="48" t="s">
        <v>163</v>
      </c>
      <c r="F472" s="46" t="e">
        <f>FORMULACION!P347</f>
        <v>#REF!</v>
      </c>
      <c r="G472" s="49">
        <v>500000</v>
      </c>
      <c r="H472" s="49" t="e">
        <f t="shared" si="6"/>
        <v>#REF!</v>
      </c>
    </row>
    <row r="473" spans="1:8" hidden="1" x14ac:dyDescent="0.2">
      <c r="A473" s="46">
        <v>206</v>
      </c>
      <c r="B473" s="65" t="s">
        <v>521</v>
      </c>
      <c r="C473" s="46" t="str">
        <f>FORMULACION!C339</f>
        <v>MOBILIARIO</v>
      </c>
      <c r="D473" s="46" t="str">
        <f>FORMULACION!D339</f>
        <v>MOBILIARIO AREA EDUCATIVA</v>
      </c>
      <c r="E473" s="48" t="s">
        <v>484</v>
      </c>
      <c r="F473" s="46" t="e">
        <f>FORMULACION!P339</f>
        <v>#REF!</v>
      </c>
      <c r="G473" s="49">
        <v>430000</v>
      </c>
      <c r="H473" s="49" t="e">
        <f t="shared" si="6"/>
        <v>#REF!</v>
      </c>
    </row>
    <row r="474" spans="1:8" hidden="1" x14ac:dyDescent="0.2">
      <c r="A474" s="46">
        <v>207</v>
      </c>
      <c r="B474" s="65" t="s">
        <v>521</v>
      </c>
      <c r="C474" s="46" t="str">
        <f>FORMULACION!C340</f>
        <v>MOBILIARIO</v>
      </c>
      <c r="D474" s="46" t="str">
        <f>FORMULACION!D340</f>
        <v>MOBILIARIO AREA EDUCATIVA</v>
      </c>
      <c r="E474" s="48" t="s">
        <v>173</v>
      </c>
      <c r="F474" s="46" t="e">
        <f>FORMULACION!P340</f>
        <v>#REF!</v>
      </c>
      <c r="G474" s="49">
        <v>320000</v>
      </c>
      <c r="H474" s="49" t="e">
        <f t="shared" si="6"/>
        <v>#REF!</v>
      </c>
    </row>
    <row r="475" spans="1:8" hidden="1" x14ac:dyDescent="0.2">
      <c r="A475" s="46">
        <v>208</v>
      </c>
      <c r="B475" s="65" t="s">
        <v>521</v>
      </c>
      <c r="C475" s="46" t="str">
        <f>FORMULACION!C345</f>
        <v>MOBILIARIO</v>
      </c>
      <c r="D475" s="46" t="str">
        <f>FORMULACION!D345</f>
        <v>MOBILIARIO AREA EDUCATIVA</v>
      </c>
      <c r="E475" s="48" t="s">
        <v>175</v>
      </c>
      <c r="F475" s="46" t="e">
        <f>FORMULACION!P345</f>
        <v>#REF!</v>
      </c>
      <c r="G475" s="49">
        <v>420000</v>
      </c>
      <c r="H475" s="49" t="e">
        <f t="shared" si="6"/>
        <v>#REF!</v>
      </c>
    </row>
    <row r="476" spans="1:8" hidden="1" x14ac:dyDescent="0.2">
      <c r="A476" s="46">
        <v>209</v>
      </c>
      <c r="B476" s="65" t="s">
        <v>521</v>
      </c>
      <c r="C476" s="46" t="str">
        <f>FORMULACION!C344</f>
        <v>MOBILIARIO</v>
      </c>
      <c r="D476" s="46" t="str">
        <f>FORMULACION!D344</f>
        <v>MOBILIARIO AREA EDUCATIVA</v>
      </c>
      <c r="E476" s="48" t="s">
        <v>176</v>
      </c>
      <c r="F476" s="46" t="e">
        <f>FORMULACION!P344</f>
        <v>#REF!</v>
      </c>
      <c r="G476" s="49">
        <v>87000</v>
      </c>
      <c r="H476" s="49" t="e">
        <f t="shared" si="6"/>
        <v>#REF!</v>
      </c>
    </row>
    <row r="477" spans="1:8" hidden="1" x14ac:dyDescent="0.2">
      <c r="A477" s="46">
        <v>210</v>
      </c>
      <c r="B477" s="65" t="s">
        <v>521</v>
      </c>
      <c r="C477" s="46" t="str">
        <f>FORMULACION!C341</f>
        <v>MOBILIARIO</v>
      </c>
      <c r="D477" s="46" t="str">
        <f>FORMULACION!D341</f>
        <v>MOBILIARIO AREA EDUCATIVA</v>
      </c>
      <c r="E477" s="48" t="s">
        <v>486</v>
      </c>
      <c r="F477" s="46"/>
      <c r="G477" s="49">
        <v>430000</v>
      </c>
      <c r="H477" s="49">
        <f t="shared" si="6"/>
        <v>0</v>
      </c>
    </row>
    <row r="478" spans="1:8" hidden="1" x14ac:dyDescent="0.2">
      <c r="A478" s="46">
        <v>211</v>
      </c>
      <c r="B478" s="65" t="s">
        <v>521</v>
      </c>
      <c r="C478" s="46" t="str">
        <f>FORMULACION!C338</f>
        <v>MOBILIARIO</v>
      </c>
      <c r="D478" s="46" t="str">
        <f>FORMULACION!D338</f>
        <v>MOBILIARIO AREA EDUCATIVA</v>
      </c>
      <c r="E478" s="48" t="s">
        <v>169</v>
      </c>
      <c r="F478" s="46" t="e">
        <f>FORMULACION!P338</f>
        <v>#REF!</v>
      </c>
      <c r="G478" s="49">
        <v>160000</v>
      </c>
      <c r="H478" s="49" t="e">
        <f t="shared" si="6"/>
        <v>#REF!</v>
      </c>
    </row>
    <row r="479" spans="1:8" ht="18.75" hidden="1" x14ac:dyDescent="0.2">
      <c r="A479" s="46">
        <v>212</v>
      </c>
      <c r="B479" s="65" t="s">
        <v>521</v>
      </c>
      <c r="C479" s="46" t="str">
        <f>FORMULACION!C342</f>
        <v>LENCERIA</v>
      </c>
      <c r="D479" s="46" t="str">
        <f>FORMULACION!D342</f>
        <v>MOBILIARIO AREA EDUCATIVA</v>
      </c>
      <c r="E479" s="48" t="s">
        <v>174</v>
      </c>
      <c r="F479" s="46">
        <f>FORMULACION!P342</f>
        <v>0</v>
      </c>
      <c r="G479" s="49">
        <v>75000</v>
      </c>
      <c r="H479" s="49">
        <f t="shared" si="6"/>
        <v>0</v>
      </c>
    </row>
    <row r="480" spans="1:8" hidden="1" x14ac:dyDescent="0.2">
      <c r="A480" s="46">
        <v>213</v>
      </c>
      <c r="B480" s="65" t="s">
        <v>521</v>
      </c>
      <c r="C480" s="46" t="str">
        <f>FORMULACION!C350</f>
        <v>MOBILIARIO</v>
      </c>
      <c r="D480" s="46" t="str">
        <f>FORMULACION!D350</f>
        <v>MOBILIARIO COCINA</v>
      </c>
      <c r="E480" s="48" t="s">
        <v>502</v>
      </c>
      <c r="F480" s="46" t="e">
        <f>FORMULACION!P350</f>
        <v>#REF!</v>
      </c>
      <c r="G480" s="49">
        <v>20000</v>
      </c>
      <c r="H480" s="49" t="e">
        <f t="shared" si="6"/>
        <v>#REF!</v>
      </c>
    </row>
    <row r="481" spans="1:8" hidden="1" x14ac:dyDescent="0.2">
      <c r="A481" s="46">
        <v>214</v>
      </c>
      <c r="B481" s="65" t="s">
        <v>521</v>
      </c>
      <c r="C481" s="46" t="str">
        <f>FORMULACION!C348</f>
        <v>MOBILIARIO</v>
      </c>
      <c r="D481" s="46" t="str">
        <f>FORMULACION!D348</f>
        <v>MOBILIARIO COCINA</v>
      </c>
      <c r="E481" s="48" t="s">
        <v>177</v>
      </c>
      <c r="F481" s="46" t="e">
        <f>FORMULACION!P348</f>
        <v>#REF!</v>
      </c>
      <c r="G481" s="49">
        <v>360000</v>
      </c>
      <c r="H481" s="49" t="e">
        <f t="shared" si="6"/>
        <v>#REF!</v>
      </c>
    </row>
    <row r="482" spans="1:8" hidden="1" x14ac:dyDescent="0.2">
      <c r="A482" s="46">
        <v>215</v>
      </c>
      <c r="B482" s="65" t="s">
        <v>521</v>
      </c>
      <c r="C482" s="46" t="str">
        <f>FORMULACION!C351</f>
        <v>MOBILIARIO</v>
      </c>
      <c r="D482" s="46" t="str">
        <f>FORMULACION!D351</f>
        <v>MOBILIARIO COMEDOR</v>
      </c>
      <c r="E482" s="48" t="s">
        <v>170</v>
      </c>
      <c r="F482" s="46" t="e">
        <f>FORMULACION!P351</f>
        <v>#REF!</v>
      </c>
      <c r="G482" s="49">
        <v>118000</v>
      </c>
      <c r="H482" s="49" t="e">
        <f t="shared" si="6"/>
        <v>#REF!</v>
      </c>
    </row>
    <row r="483" spans="1:8" hidden="1" x14ac:dyDescent="0.2">
      <c r="A483" s="46">
        <v>216</v>
      </c>
      <c r="B483" s="65" t="s">
        <v>521</v>
      </c>
      <c r="C483" s="46" t="str">
        <f>FORMULACION!C349</f>
        <v>MOBILIARIO</v>
      </c>
      <c r="D483" s="46" t="str">
        <f>FORMULACION!D349</f>
        <v>MOBILIARIO COCINA</v>
      </c>
      <c r="E483" s="48" t="s">
        <v>504</v>
      </c>
      <c r="F483" s="46" t="e">
        <f>FORMULACION!P349</f>
        <v>#REF!</v>
      </c>
      <c r="G483" s="49">
        <v>1600000</v>
      </c>
      <c r="H483" s="49" t="e">
        <f t="shared" si="6"/>
        <v>#REF!</v>
      </c>
    </row>
    <row r="484" spans="1:8" hidden="1" x14ac:dyDescent="0.2">
      <c r="A484" s="46">
        <v>217</v>
      </c>
      <c r="B484" s="65" t="s">
        <v>521</v>
      </c>
      <c r="C484" s="46" t="str">
        <f>FORMULACION!C353</f>
        <v>MOBILIARIO</v>
      </c>
      <c r="D484" s="46" t="str">
        <f>FORMULACION!D353</f>
        <v>MOBILIARIO COMEDOR</v>
      </c>
      <c r="E484" s="48" t="s">
        <v>172</v>
      </c>
      <c r="F484" s="46" t="e">
        <f>FORMULACION!P353</f>
        <v>#REF!</v>
      </c>
      <c r="G484" s="49">
        <v>50000</v>
      </c>
      <c r="H484" s="49" t="e">
        <f t="shared" si="6"/>
        <v>#REF!</v>
      </c>
    </row>
    <row r="485" spans="1:8" hidden="1" x14ac:dyDescent="0.2">
      <c r="A485" s="46">
        <v>218</v>
      </c>
      <c r="B485" s="65" t="s">
        <v>521</v>
      </c>
      <c r="C485" s="46" t="str">
        <f>FORMULACION!C354</f>
        <v>MOBILIARIO</v>
      </c>
      <c r="D485" s="46" t="str">
        <f>FORMULACION!D354</f>
        <v>MOBILIARIO COMEDOR</v>
      </c>
      <c r="E485" s="48" t="s">
        <v>178</v>
      </c>
      <c r="F485" s="46" t="e">
        <f>FORMULACION!P354</f>
        <v>#REF!</v>
      </c>
      <c r="G485" s="49">
        <v>40000</v>
      </c>
      <c r="H485" s="49" t="e">
        <f t="shared" si="6"/>
        <v>#REF!</v>
      </c>
    </row>
    <row r="486" spans="1:8" hidden="1" x14ac:dyDescent="0.2">
      <c r="A486" s="46">
        <v>219</v>
      </c>
      <c r="B486" s="65" t="s">
        <v>521</v>
      </c>
      <c r="C486" s="46" t="str">
        <f>FORMULACION!C352</f>
        <v>MOBILIARIO</v>
      </c>
      <c r="D486" s="46" t="str">
        <f>FORMULACION!D352</f>
        <v>MOBILIARIO COMEDOR</v>
      </c>
      <c r="E486" s="48" t="s">
        <v>171</v>
      </c>
      <c r="F486" s="46" t="e">
        <f>FORMULACION!P352</f>
        <v>#REF!</v>
      </c>
      <c r="G486" s="49">
        <v>430000</v>
      </c>
      <c r="H486" s="49" t="e">
        <f t="shared" si="6"/>
        <v>#REF!</v>
      </c>
    </row>
    <row r="487" spans="1:8" hidden="1" x14ac:dyDescent="0.2">
      <c r="A487" s="46">
        <v>220</v>
      </c>
      <c r="B487" s="65" t="s">
        <v>521</v>
      </c>
      <c r="C487" s="46" t="str">
        <f>FORMULACION!C355</f>
        <v>MOBILIARIO</v>
      </c>
      <c r="D487" s="46" t="str">
        <f>FORMULACION!D355</f>
        <v>MOBILIARIO ENFERMERIA</v>
      </c>
      <c r="E487" s="48" t="s">
        <v>180</v>
      </c>
      <c r="F487" s="46">
        <f>FORMULACION!P355</f>
        <v>1</v>
      </c>
      <c r="G487" s="49">
        <v>14000</v>
      </c>
      <c r="H487" s="49">
        <f t="shared" si="6"/>
        <v>14000</v>
      </c>
    </row>
    <row r="488" spans="1:8" hidden="1" x14ac:dyDescent="0.2">
      <c r="A488" s="46">
        <v>221</v>
      </c>
      <c r="B488" s="65" t="s">
        <v>521</v>
      </c>
      <c r="C488" s="46" t="str">
        <f>FORMULACION!C356</f>
        <v>MOBILIARIO</v>
      </c>
      <c r="D488" s="46" t="str">
        <f>FORMULACION!D356</f>
        <v>MOBILIARIO ENFERMERIA</v>
      </c>
      <c r="E488" s="48" t="s">
        <v>420</v>
      </c>
      <c r="F488" s="46">
        <f>FORMULACION!P356</f>
        <v>1</v>
      </c>
      <c r="G488" s="49">
        <v>245000</v>
      </c>
      <c r="H488" s="49">
        <f t="shared" si="6"/>
        <v>245000</v>
      </c>
    </row>
    <row r="489" spans="1:8" hidden="1" x14ac:dyDescent="0.2">
      <c r="A489" s="46">
        <v>222</v>
      </c>
      <c r="B489" s="65" t="s">
        <v>521</v>
      </c>
      <c r="C489" s="46" t="str">
        <f>FORMULACION!C358</f>
        <v>MOBILIARIO</v>
      </c>
      <c r="D489" s="46" t="str">
        <f>FORMULACION!D358</f>
        <v>MOBILIARIO LACTARIO</v>
      </c>
      <c r="E489" s="48" t="s">
        <v>182</v>
      </c>
      <c r="F489" s="46">
        <f>FORMULACION!P358</f>
        <v>3</v>
      </c>
      <c r="G489" s="49">
        <v>70000</v>
      </c>
      <c r="H489" s="49">
        <f t="shared" si="6"/>
        <v>210000</v>
      </c>
    </row>
    <row r="490" spans="1:8" hidden="1" x14ac:dyDescent="0.2">
      <c r="A490" s="46">
        <v>223</v>
      </c>
      <c r="B490" s="65" t="s">
        <v>521</v>
      </c>
      <c r="C490" s="46" t="str">
        <f>FORMULACION!C357</f>
        <v>MOBILIARIO</v>
      </c>
      <c r="D490" s="46" t="str">
        <f>FORMULACION!D357</f>
        <v>MOBILIARIO ENFERMERIA</v>
      </c>
      <c r="E490" s="48" t="s">
        <v>179</v>
      </c>
      <c r="F490" s="46">
        <f>FORMULACION!P357</f>
        <v>1</v>
      </c>
      <c r="G490" s="49">
        <v>36000</v>
      </c>
      <c r="H490" s="49">
        <f t="shared" si="6"/>
        <v>36000</v>
      </c>
    </row>
    <row r="491" spans="1:8" hidden="1" x14ac:dyDescent="0.2">
      <c r="A491" s="46">
        <v>224</v>
      </c>
      <c r="B491" s="65" t="s">
        <v>521</v>
      </c>
      <c r="C491" s="46" t="str">
        <f>FORMULACION!C361</f>
        <v>MOBILIARIO</v>
      </c>
      <c r="D491" s="46" t="str">
        <f>FORMULACION!D361</f>
        <v>MOBILIARIO OFICINA</v>
      </c>
      <c r="E491" s="48" t="s">
        <v>184</v>
      </c>
      <c r="F491" s="46" t="e">
        <f>FORMULACION!P361</f>
        <v>#REF!</v>
      </c>
      <c r="G491" s="49">
        <v>8000</v>
      </c>
      <c r="H491" s="49" t="e">
        <f t="shared" si="6"/>
        <v>#REF!</v>
      </c>
    </row>
    <row r="492" spans="1:8" hidden="1" x14ac:dyDescent="0.2">
      <c r="A492" s="46">
        <v>225</v>
      </c>
      <c r="B492" s="65" t="s">
        <v>521</v>
      </c>
      <c r="C492" s="46" t="str">
        <f>FORMULACION!C359</f>
        <v>MOBILIARIO</v>
      </c>
      <c r="D492" s="46" t="str">
        <f>FORMULACION!D359</f>
        <v>MOBILIARIO OFICINA</v>
      </c>
      <c r="E492" s="48" t="s">
        <v>185</v>
      </c>
      <c r="F492" s="46" t="e">
        <f>FORMULACION!P359</f>
        <v>#REF!</v>
      </c>
      <c r="G492" s="49">
        <v>25000</v>
      </c>
      <c r="H492" s="49" t="e">
        <f t="shared" si="6"/>
        <v>#REF!</v>
      </c>
    </row>
    <row r="493" spans="1:8" hidden="1" x14ac:dyDescent="0.2">
      <c r="A493" s="46">
        <v>226</v>
      </c>
      <c r="B493" s="65" t="s">
        <v>521</v>
      </c>
      <c r="C493" s="46" t="str">
        <f>FORMULACION!C363</f>
        <v>MOBILIARIO</v>
      </c>
      <c r="D493" s="46" t="str">
        <f>FORMULACION!D363</f>
        <v>MOBILIARIO OFICINA</v>
      </c>
      <c r="E493" s="48" t="s">
        <v>474</v>
      </c>
      <c r="F493" s="46">
        <f>FORMULACION!P363</f>
        <v>2</v>
      </c>
      <c r="G493" s="49">
        <v>490000</v>
      </c>
      <c r="H493" s="49">
        <f t="shared" si="6"/>
        <v>980000</v>
      </c>
    </row>
    <row r="494" spans="1:8" hidden="1" x14ac:dyDescent="0.2">
      <c r="A494" s="46">
        <v>227</v>
      </c>
      <c r="B494" s="65" t="s">
        <v>521</v>
      </c>
      <c r="C494" s="46" t="str">
        <f>FORMULACION!C364</f>
        <v>MOBILIARIO</v>
      </c>
      <c r="D494" s="46" t="str">
        <f>FORMULACION!D364</f>
        <v>MOBILIARIO OFICINA</v>
      </c>
      <c r="E494" s="48" t="s">
        <v>475</v>
      </c>
      <c r="F494" s="46">
        <f>FORMULACION!P364</f>
        <v>2</v>
      </c>
      <c r="G494" s="49">
        <v>420000</v>
      </c>
      <c r="H494" s="49">
        <f t="shared" si="6"/>
        <v>840000</v>
      </c>
    </row>
    <row r="495" spans="1:8" hidden="1" x14ac:dyDescent="0.2">
      <c r="A495" s="46">
        <v>228</v>
      </c>
      <c r="B495" s="65" t="s">
        <v>521</v>
      </c>
      <c r="C495" s="46" t="str">
        <f>FORMULACION!C362</f>
        <v>MOBILIARIO</v>
      </c>
      <c r="D495" s="46" t="str">
        <f>FORMULACION!D362</f>
        <v>MOBILIARIO OFICINA</v>
      </c>
      <c r="E495" s="48" t="s">
        <v>183</v>
      </c>
      <c r="F495" s="46" t="e">
        <f>FORMULACION!P362</f>
        <v>#REF!</v>
      </c>
      <c r="G495" s="49">
        <v>290000</v>
      </c>
      <c r="H495" s="49" t="e">
        <f t="shared" si="6"/>
        <v>#REF!</v>
      </c>
    </row>
    <row r="496" spans="1:8" hidden="1" x14ac:dyDescent="0.2">
      <c r="A496" s="46">
        <v>229</v>
      </c>
      <c r="B496" s="65" t="s">
        <v>521</v>
      </c>
      <c r="C496" s="46" t="str">
        <f>FORMULACION!C365</f>
        <v>MOBILIARIO</v>
      </c>
      <c r="D496" s="46" t="str">
        <f>FORMULACION!D365</f>
        <v>MOBILIARIO OFICINA</v>
      </c>
      <c r="E496" s="48" t="s">
        <v>478</v>
      </c>
      <c r="F496" s="46">
        <f>FORMULACION!P365</f>
        <v>4</v>
      </c>
      <c r="G496" s="49">
        <v>220000</v>
      </c>
      <c r="H496" s="49">
        <f t="shared" si="6"/>
        <v>880000</v>
      </c>
    </row>
    <row r="497" spans="1:8" hidden="1" x14ac:dyDescent="0.2">
      <c r="A497" s="46">
        <v>230</v>
      </c>
      <c r="B497" s="65" t="s">
        <v>521</v>
      </c>
      <c r="C497" s="46" t="str">
        <f>FORMULACION!C366</f>
        <v>RECURSOS PARA LA EMERGENCIA</v>
      </c>
      <c r="D497" s="46" t="str">
        <f>FORMULACION!D366</f>
        <v>CONTRA INCENDIOS</v>
      </c>
      <c r="E497" s="48" t="s">
        <v>479</v>
      </c>
      <c r="F497" s="46" t="e">
        <f>FORMULACION!P366</f>
        <v>#REF!</v>
      </c>
      <c r="G497" s="49">
        <v>99000</v>
      </c>
      <c r="H497" s="49" t="e">
        <f t="shared" si="6"/>
        <v>#REF!</v>
      </c>
    </row>
    <row r="498" spans="1:8" hidden="1" x14ac:dyDescent="0.2">
      <c r="A498" s="46">
        <v>231</v>
      </c>
      <c r="B498" s="65" t="s">
        <v>521</v>
      </c>
      <c r="C498" s="46" t="str">
        <f>FORMULACION!C360</f>
        <v>MOBILIARIO</v>
      </c>
      <c r="D498" s="46" t="str">
        <f>FORMULACION!D360</f>
        <v>MOBILIARIO LACTARIO</v>
      </c>
      <c r="E498" s="48" t="s">
        <v>480</v>
      </c>
      <c r="F498" s="46">
        <f>FORMULACION!P360</f>
        <v>3</v>
      </c>
      <c r="G498" s="49">
        <v>22000</v>
      </c>
      <c r="H498" s="49">
        <f t="shared" si="6"/>
        <v>66000</v>
      </c>
    </row>
    <row r="499" spans="1:8" hidden="1" x14ac:dyDescent="0.2">
      <c r="A499" s="46">
        <v>232</v>
      </c>
      <c r="B499" s="65" t="s">
        <v>521</v>
      </c>
      <c r="C499" s="46" t="str">
        <f>FORMULACION!C367</f>
        <v>RECURSOS PARA LA EMERGENCIA</v>
      </c>
      <c r="D499" s="46" t="str">
        <f>FORMULACION!D367</f>
        <v>CONTRA INCENDIOS</v>
      </c>
      <c r="E499" s="48" t="s">
        <v>186</v>
      </c>
      <c r="F499" s="46">
        <f>FORMULACION!P367</f>
        <v>1</v>
      </c>
      <c r="G499" s="49">
        <v>60000</v>
      </c>
      <c r="H499" s="49">
        <f t="shared" si="6"/>
        <v>60000</v>
      </c>
    </row>
    <row r="500" spans="1:8" hidden="1" x14ac:dyDescent="0.2">
      <c r="A500" s="46">
        <v>233</v>
      </c>
      <c r="B500" s="65" t="s">
        <v>521</v>
      </c>
      <c r="C500" s="46" t="str">
        <f>FORMULACION!C368</f>
        <v>RECURSOS PARA LA EMERGENCIA</v>
      </c>
      <c r="D500" s="46" t="str">
        <f>FORMULACION!D368</f>
        <v>PRIMEROS AUXILIOS</v>
      </c>
      <c r="E500" s="48" t="s">
        <v>181</v>
      </c>
      <c r="F500" s="46" t="e">
        <f>FORMULACION!P368</f>
        <v>#REF!</v>
      </c>
      <c r="G500" s="49">
        <v>225000</v>
      </c>
      <c r="H500" s="49" t="e">
        <f t="shared" si="6"/>
        <v>#REF!</v>
      </c>
    </row>
    <row r="501" spans="1:8" hidden="1" x14ac:dyDescent="0.2">
      <c r="A501" s="46">
        <v>234</v>
      </c>
      <c r="B501" s="65" t="s">
        <v>521</v>
      </c>
      <c r="C501" s="46" t="str">
        <f>FORMULACION!C369</f>
        <v>RECURSOS PARA LA EMERGENCIA</v>
      </c>
      <c r="D501" s="46" t="str">
        <f>FORMULACION!D369</f>
        <v>PRIMEROS AUXILIOS</v>
      </c>
      <c r="E501" s="48" t="s">
        <v>437</v>
      </c>
      <c r="F501" s="46" t="e">
        <f>FORMULACION!P369</f>
        <v>#REF!</v>
      </c>
      <c r="G501" s="49">
        <v>150000</v>
      </c>
      <c r="H501" s="49" t="e">
        <f t="shared" si="6"/>
        <v>#REF!</v>
      </c>
    </row>
    <row r="502" spans="1:8" hidden="1" x14ac:dyDescent="0.2">
      <c r="A502" s="46">
        <v>235</v>
      </c>
      <c r="B502" s="65" t="s">
        <v>521</v>
      </c>
      <c r="C502" s="46" t="str">
        <f>FORMULACION!C371</f>
        <v>RECURSOS PARA LA EMERGENCIA</v>
      </c>
      <c r="D502" s="46" t="str">
        <f>FORMULACION!D371</f>
        <v>PRIMEROS AUXILIOS</v>
      </c>
      <c r="E502" s="48" t="s">
        <v>503</v>
      </c>
      <c r="F502" s="46" t="e">
        <f>FORMULACION!P371</f>
        <v>#REF!</v>
      </c>
      <c r="G502" s="49">
        <v>100000</v>
      </c>
      <c r="H502" s="49" t="e">
        <f t="shared" si="6"/>
        <v>#REF!</v>
      </c>
    </row>
    <row r="503" spans="1:8" hidden="1" x14ac:dyDescent="0.2">
      <c r="A503" s="46">
        <v>236</v>
      </c>
      <c r="B503" s="65" t="s">
        <v>521</v>
      </c>
      <c r="C503" s="46" t="str">
        <f>FORMULACION!C370</f>
        <v>RECURSOS PARA LA EMERGENCIA</v>
      </c>
      <c r="D503" s="46" t="str">
        <f>FORMULACION!D370</f>
        <v>PRIMEROS AUXILIOS</v>
      </c>
      <c r="E503" s="48" t="s">
        <v>187</v>
      </c>
      <c r="F503" s="46">
        <f>FORMULACION!P370</f>
        <v>1</v>
      </c>
      <c r="G503" s="49">
        <v>300000</v>
      </c>
      <c r="H503" s="49">
        <f t="shared" si="6"/>
        <v>300000</v>
      </c>
    </row>
    <row r="504" spans="1:8" hidden="1" x14ac:dyDescent="0.2">
      <c r="A504" s="46">
        <v>237</v>
      </c>
      <c r="B504" s="65" t="s">
        <v>521</v>
      </c>
      <c r="C504" s="46" t="str">
        <f>FORMULACION!C375</f>
        <v>RECURSOS PARA LA EMERGENCIA</v>
      </c>
      <c r="D504" s="46" t="str">
        <f>FORMULACION!D375</f>
        <v>PRIMEROS AUXILIOS</v>
      </c>
      <c r="E504" s="48" t="s">
        <v>505</v>
      </c>
      <c r="F504" s="46">
        <f>FORMULACION!P375</f>
        <v>1</v>
      </c>
      <c r="G504" s="49">
        <v>15000</v>
      </c>
      <c r="H504" s="49">
        <f t="shared" si="6"/>
        <v>15000</v>
      </c>
    </row>
    <row r="505" spans="1:8" hidden="1" x14ac:dyDescent="0.2">
      <c r="A505" s="46">
        <v>238</v>
      </c>
      <c r="B505" s="65" t="s">
        <v>521</v>
      </c>
      <c r="C505" s="46" t="str">
        <f>FORMULACION!C376</f>
        <v>MATERIAL PEDAGÓGICO</v>
      </c>
      <c r="D505" s="46" t="str">
        <f>FORMULACION!D376</f>
        <v>GRUPO DE EDAD 0 - 6 AÑOS</v>
      </c>
      <c r="E505" s="48" t="s">
        <v>438</v>
      </c>
      <c r="F505" s="46" t="e">
        <f>FORMULACION!P376</f>
        <v>#REF!</v>
      </c>
      <c r="G505" s="49">
        <v>25000</v>
      </c>
      <c r="H505" s="49" t="e">
        <f t="shared" si="6"/>
        <v>#REF!</v>
      </c>
    </row>
    <row r="506" spans="1:8" hidden="1" x14ac:dyDescent="0.2">
      <c r="A506" s="46">
        <v>239</v>
      </c>
      <c r="B506" s="65" t="s">
        <v>521</v>
      </c>
      <c r="C506" s="46" t="str">
        <f>FORMULACION!C374</f>
        <v>RECURSOS PARA LA EMERGENCIA</v>
      </c>
      <c r="D506" s="46" t="str">
        <f>FORMULACION!D374</f>
        <v>PRIMEROS AUXILIOS</v>
      </c>
      <c r="E506" s="48" t="s">
        <v>439</v>
      </c>
      <c r="F506" s="46" t="e">
        <f>FORMULACION!P374</f>
        <v>#REF!</v>
      </c>
      <c r="G506" s="49">
        <v>40000</v>
      </c>
      <c r="H506" s="49" t="e">
        <f t="shared" si="6"/>
        <v>#REF!</v>
      </c>
    </row>
    <row r="507" spans="1:8" hidden="1" x14ac:dyDescent="0.2">
      <c r="A507" s="46">
        <v>240</v>
      </c>
      <c r="B507" s="65" t="s">
        <v>521</v>
      </c>
      <c r="C507" s="46" t="str">
        <f>FORMULACION!C372</f>
        <v>RECURSOS PARA LA EMERGENCIA</v>
      </c>
      <c r="D507" s="46" t="str">
        <f>FORMULACION!D372</f>
        <v>PRIMEROS AUXILIOS</v>
      </c>
      <c r="E507" s="48" t="s">
        <v>441</v>
      </c>
      <c r="F507" s="46" t="e">
        <f>FORMULACION!P372</f>
        <v>#REF!</v>
      </c>
      <c r="G507" s="49">
        <v>300000</v>
      </c>
      <c r="H507" s="49" t="e">
        <f t="shared" si="6"/>
        <v>#REF!</v>
      </c>
    </row>
    <row r="508" spans="1:8" hidden="1" x14ac:dyDescent="0.2">
      <c r="A508" s="46">
        <v>241</v>
      </c>
      <c r="B508" s="65" t="s">
        <v>521</v>
      </c>
      <c r="C508" s="46" t="str">
        <f>FORMULACION!C373</f>
        <v>RECURSOS PARA LA EMERGENCIA</v>
      </c>
      <c r="D508" s="46" t="str">
        <f>FORMULACION!D373</f>
        <v>PRIMEROS AUXILIOS</v>
      </c>
      <c r="E508" s="48" t="s">
        <v>490</v>
      </c>
      <c r="F508" s="46" t="e">
        <f>FORMULACION!P373</f>
        <v>#REF!</v>
      </c>
      <c r="G508" s="49">
        <v>150000</v>
      </c>
      <c r="H508" s="49" t="e">
        <f t="shared" si="6"/>
        <v>#REF!</v>
      </c>
    </row>
    <row r="509" spans="1:8" hidden="1" x14ac:dyDescent="0.2">
      <c r="A509" s="46">
        <v>1</v>
      </c>
      <c r="B509" s="66" t="s">
        <v>522</v>
      </c>
      <c r="C509" s="46" t="str">
        <f>FORMULACION!C487</f>
        <v>ASEO</v>
      </c>
      <c r="D509" s="46" t="str">
        <f>FORMULACION!D487</f>
        <v>LIMPIEZA Y DESINFECCION</v>
      </c>
      <c r="E509" s="48" t="s">
        <v>442</v>
      </c>
      <c r="F509" s="46">
        <v>1</v>
      </c>
      <c r="G509" s="49">
        <v>19000</v>
      </c>
      <c r="H509" s="49">
        <f t="shared" si="6"/>
        <v>19000</v>
      </c>
    </row>
    <row r="510" spans="1:8" hidden="1" x14ac:dyDescent="0.2">
      <c r="A510" s="46">
        <v>2</v>
      </c>
      <c r="B510" s="66" t="s">
        <v>522</v>
      </c>
      <c r="C510" s="46" t="str">
        <f>FORMULACION!C488</f>
        <v>ASEO</v>
      </c>
      <c r="D510" s="46" t="str">
        <f>FORMULACION!D488</f>
        <v>LIMPIEZA Y DESINFECCION</v>
      </c>
      <c r="E510" s="48" t="s">
        <v>443</v>
      </c>
      <c r="F510" s="46" t="e">
        <f>FORMULACION!P488</f>
        <v>#REF!</v>
      </c>
      <c r="G510" s="49">
        <v>23000</v>
      </c>
      <c r="H510" s="49" t="e">
        <f t="shared" si="6"/>
        <v>#REF!</v>
      </c>
    </row>
    <row r="511" spans="1:8" hidden="1" x14ac:dyDescent="0.2">
      <c r="A511" s="46">
        <v>3</v>
      </c>
      <c r="B511" s="66" t="s">
        <v>523</v>
      </c>
      <c r="C511" s="46" t="str">
        <f>FORMULACION!C489</f>
        <v>ASEO</v>
      </c>
      <c r="D511" s="46" t="str">
        <f>FORMULACION!D489</f>
        <v>LIMPIEZA Y DESINFECCION</v>
      </c>
      <c r="E511" s="48" t="s">
        <v>444</v>
      </c>
      <c r="F511" s="46" t="e">
        <f>FORMULACION!P489</f>
        <v>#REF!</v>
      </c>
      <c r="G511" s="49">
        <v>15000</v>
      </c>
      <c r="H511" s="49" t="e">
        <f t="shared" si="6"/>
        <v>#REF!</v>
      </c>
    </row>
    <row r="512" spans="1:8" hidden="1" x14ac:dyDescent="0.2">
      <c r="A512" s="46">
        <v>4</v>
      </c>
      <c r="B512" s="66" t="s">
        <v>523</v>
      </c>
      <c r="C512" s="46" t="s">
        <v>16</v>
      </c>
      <c r="D512" s="46" t="s">
        <v>20</v>
      </c>
      <c r="E512" s="48" t="s">
        <v>390</v>
      </c>
      <c r="F512" s="47"/>
      <c r="G512" s="49"/>
      <c r="H512" s="49"/>
    </row>
    <row r="513" spans="1:8" hidden="1" x14ac:dyDescent="0.2">
      <c r="A513" s="46">
        <v>5</v>
      </c>
      <c r="B513" s="66" t="s">
        <v>523</v>
      </c>
      <c r="C513" s="46" t="str">
        <f>FORMULACION!C491</f>
        <v>ASEO</v>
      </c>
      <c r="D513" s="46" t="str">
        <f>FORMULACION!D491</f>
        <v>MANEJO DE RESIDUOS</v>
      </c>
      <c r="E513" s="48" t="str">
        <f>FORMULACION!F491</f>
        <v xml:space="preserve">SET DE 3 PAPALERAS PLÁSTICAS PARA RESIDUOS  CON TAPA </v>
      </c>
      <c r="F513" s="46" t="e">
        <f>FORMULACION!P491</f>
        <v>#REF!</v>
      </c>
      <c r="G513" s="49">
        <v>55000</v>
      </c>
      <c r="H513" s="49" t="e">
        <f t="shared" ref="H513:H529" si="7">F513*G513</f>
        <v>#REF!</v>
      </c>
    </row>
    <row r="514" spans="1:8" hidden="1" x14ac:dyDescent="0.2">
      <c r="A514" s="46">
        <v>6</v>
      </c>
      <c r="B514" s="66" t="s">
        <v>523</v>
      </c>
      <c r="C514" s="46" t="str">
        <f>FORMULACION!C493</f>
        <v>ASEO</v>
      </c>
      <c r="D514" s="46" t="str">
        <f>FORMULACION!D493</f>
        <v>MANEJO DE RESIDUOS</v>
      </c>
      <c r="E514" s="50" t="s">
        <v>396</v>
      </c>
      <c r="F514" s="47">
        <v>1</v>
      </c>
      <c r="G514" s="49">
        <v>50000</v>
      </c>
      <c r="H514" s="49">
        <f t="shared" si="7"/>
        <v>50000</v>
      </c>
    </row>
    <row r="515" spans="1:8" hidden="1" x14ac:dyDescent="0.2">
      <c r="A515" s="46">
        <v>7</v>
      </c>
      <c r="B515" s="66" t="s">
        <v>523</v>
      </c>
      <c r="C515" s="46" t="str">
        <f>FORMULACION!C492</f>
        <v>ASEO</v>
      </c>
      <c r="D515" s="46" t="str">
        <f>FORMULACION!D492</f>
        <v>MANEJO DE RESIDUOS</v>
      </c>
      <c r="E515" s="48" t="str">
        <f>FORMULACION!F492</f>
        <v>SET PAPELERAS PARA ENFERMERÍA</v>
      </c>
      <c r="F515" s="46">
        <f>FORMULACION!P492</f>
        <v>1</v>
      </c>
      <c r="G515" s="49">
        <v>17000</v>
      </c>
      <c r="H515" s="49">
        <f t="shared" si="7"/>
        <v>17000</v>
      </c>
    </row>
    <row r="516" spans="1:8" hidden="1" x14ac:dyDescent="0.2">
      <c r="A516" s="46">
        <v>8</v>
      </c>
      <c r="B516" s="66" t="s">
        <v>523</v>
      </c>
      <c r="C516" s="46" t="str">
        <f>FORMULACION!C494</f>
        <v>COCINA</v>
      </c>
      <c r="D516" s="46" t="str">
        <f>FORMULACION!D494</f>
        <v>EQUIPOS</v>
      </c>
      <c r="E516" s="48" t="str">
        <f>FORMULACION!F494</f>
        <v xml:space="preserve">ESTUFA INDUSTRIAL 6 PUESTO, PLANCHA Y HORNO A GAS </v>
      </c>
      <c r="F516" s="46" t="e">
        <f>FORMULACION!P494</f>
        <v>#REF!</v>
      </c>
      <c r="G516" s="49">
        <v>46000</v>
      </c>
      <c r="H516" s="49" t="e">
        <f t="shared" si="7"/>
        <v>#REF!</v>
      </c>
    </row>
    <row r="517" spans="1:8" hidden="1" x14ac:dyDescent="0.2">
      <c r="A517" s="46">
        <v>9</v>
      </c>
      <c r="B517" s="66" t="s">
        <v>523</v>
      </c>
      <c r="C517" s="46" t="str">
        <f>FORMULACION!C495</f>
        <v>COCINA</v>
      </c>
      <c r="D517" s="46" t="str">
        <f>FORMULACION!D495</f>
        <v>EQUIPOS</v>
      </c>
      <c r="E517" s="48" t="str">
        <f>FORMULACION!F495</f>
        <v>ESTUFA INDUSTRIAL 4 PUESTO, PLANCHA Y HORNO A GAS</v>
      </c>
      <c r="F517" s="46" t="e">
        <f>FORMULACION!P495</f>
        <v>#REF!</v>
      </c>
      <c r="G517" s="49">
        <v>450000</v>
      </c>
      <c r="H517" s="49" t="e">
        <f t="shared" si="7"/>
        <v>#REF!</v>
      </c>
    </row>
    <row r="518" spans="1:8" hidden="1" x14ac:dyDescent="0.2">
      <c r="A518" s="46">
        <v>10</v>
      </c>
      <c r="B518" s="66" t="s">
        <v>523</v>
      </c>
      <c r="C518" s="46" t="str">
        <f>FORMULACION!C521</f>
        <v>COCINA</v>
      </c>
      <c r="D518" s="46" t="str">
        <f>FORMULACION!E521</f>
        <v>CUBERTERIA</v>
      </c>
      <c r="E518" s="48" t="str">
        <f>FORMULACION!F521</f>
        <v>CUCHARA SOPERA  EN ACERO INOXIDABLE PARA NIÑOS</v>
      </c>
      <c r="F518" s="46">
        <f>FORMULACION!P521</f>
        <v>0</v>
      </c>
      <c r="G518" s="49">
        <v>130000</v>
      </c>
      <c r="H518" s="49">
        <f t="shared" si="7"/>
        <v>0</v>
      </c>
    </row>
    <row r="519" spans="1:8" hidden="1" x14ac:dyDescent="0.2">
      <c r="A519" s="46">
        <v>11</v>
      </c>
      <c r="B519" s="66" t="s">
        <v>523</v>
      </c>
      <c r="C519" s="46" t="str">
        <f>FORMULACION!C512</f>
        <v>COCINA</v>
      </c>
      <c r="D519" s="46" t="str">
        <f>FORMULACION!E512</f>
        <v>BATERIA DE COCINA</v>
      </c>
      <c r="E519" s="48" t="str">
        <f>FORMULACION!F512</f>
        <v>OLLAS # 32 EN ALUMINIO</v>
      </c>
      <c r="F519" s="46" t="e">
        <f>FORMULACION!P512</f>
        <v>#REF!</v>
      </c>
      <c r="G519" s="49">
        <v>32000</v>
      </c>
      <c r="H519" s="49" t="e">
        <f t="shared" si="7"/>
        <v>#REF!</v>
      </c>
    </row>
    <row r="520" spans="1:8" hidden="1" x14ac:dyDescent="0.2">
      <c r="A520" s="46">
        <v>12</v>
      </c>
      <c r="B520" s="66" t="s">
        <v>523</v>
      </c>
      <c r="C520" s="46" t="str">
        <f>FORMULACION!C511</f>
        <v>COCINA</v>
      </c>
      <c r="D520" s="46" t="str">
        <f>FORMULACION!E511</f>
        <v>BATERIA DE COCINA</v>
      </c>
      <c r="E520" s="48" t="str">
        <f>FORMULACION!F511</f>
        <v xml:space="preserve">OLLAS # 24 EN ALUMINIO </v>
      </c>
      <c r="F520" s="46" t="e">
        <f>FORMULACION!P511</f>
        <v>#REF!</v>
      </c>
      <c r="G520" s="49">
        <v>200000</v>
      </c>
      <c r="H520" s="49" t="e">
        <f t="shared" si="7"/>
        <v>#REF!</v>
      </c>
    </row>
    <row r="521" spans="1:8" hidden="1" x14ac:dyDescent="0.2">
      <c r="A521" s="46">
        <v>13</v>
      </c>
      <c r="B521" s="66" t="s">
        <v>523</v>
      </c>
      <c r="C521" s="46" t="str">
        <f>FORMULACION!C517</f>
        <v>COCINA</v>
      </c>
      <c r="D521" s="46" t="str">
        <f>FORMULACION!E517</f>
        <v>BATERIA DE COCINA</v>
      </c>
      <c r="E521" s="48" t="str">
        <f>FORMULACION!F517</f>
        <v>PAILA EN ALUMINIO</v>
      </c>
      <c r="F521" s="46" t="e">
        <f>FORMULACION!P517</f>
        <v>#REF!</v>
      </c>
      <c r="G521" s="49">
        <v>80000</v>
      </c>
      <c r="H521" s="49" t="e">
        <f t="shared" si="7"/>
        <v>#REF!</v>
      </c>
    </row>
    <row r="522" spans="1:8" hidden="1" x14ac:dyDescent="0.2">
      <c r="A522" s="46">
        <v>14</v>
      </c>
      <c r="B522" s="66" t="s">
        <v>523</v>
      </c>
      <c r="C522" s="46" t="str">
        <f>FORMULACION!C513</f>
        <v>COCINA</v>
      </c>
      <c r="D522" s="46" t="str">
        <f>FORMULACION!E513</f>
        <v>BATERIA DE COCINA</v>
      </c>
      <c r="E522" s="48" t="str">
        <f>FORMULACION!F513</f>
        <v>OLLAS # 36 EN ALUMINIO</v>
      </c>
      <c r="F522" s="46" t="e">
        <f>FORMULACION!P513</f>
        <v>#REF!</v>
      </c>
      <c r="G522" s="49">
        <v>42000</v>
      </c>
      <c r="H522" s="49" t="e">
        <f t="shared" si="7"/>
        <v>#REF!</v>
      </c>
    </row>
    <row r="523" spans="1:8" hidden="1" x14ac:dyDescent="0.2">
      <c r="A523" s="46">
        <v>15</v>
      </c>
      <c r="B523" s="66" t="s">
        <v>523</v>
      </c>
      <c r="C523" s="46" t="str">
        <f>FORMULACION!C514</f>
        <v>COCINA</v>
      </c>
      <c r="D523" s="46" t="str">
        <f>FORMULACION!E514</f>
        <v>BATERIA DE COCINA</v>
      </c>
      <c r="E523" s="48" t="str">
        <f>FORMULACION!F514</f>
        <v>OLLAS # 50 EN ALUMINIO</v>
      </c>
      <c r="F523" s="46" t="e">
        <f>FORMULACION!P514</f>
        <v>#REF!</v>
      </c>
      <c r="G523" s="49">
        <v>58000</v>
      </c>
      <c r="H523" s="49" t="e">
        <f t="shared" si="7"/>
        <v>#REF!</v>
      </c>
    </row>
    <row r="524" spans="1:8" hidden="1" x14ac:dyDescent="0.2">
      <c r="A524" s="46">
        <v>16</v>
      </c>
      <c r="B524" s="66" t="s">
        <v>523</v>
      </c>
      <c r="C524" s="46" t="str">
        <f>FORMULACION!C515</f>
        <v>COCINA</v>
      </c>
      <c r="D524" s="46" t="str">
        <f>FORMULACION!E515</f>
        <v>BATERIA DE COCINA</v>
      </c>
      <c r="E524" s="48" t="str">
        <f>FORMULACION!F515</f>
        <v>OLLA PARA ZONA DE LACTANCIA</v>
      </c>
      <c r="F524" s="46" t="e">
        <f>FORMULACION!P515</f>
        <v>#REF!</v>
      </c>
      <c r="G524" s="49">
        <v>95000</v>
      </c>
      <c r="H524" s="49" t="e">
        <f t="shared" si="7"/>
        <v>#REF!</v>
      </c>
    </row>
    <row r="525" spans="1:8" hidden="1" x14ac:dyDescent="0.2">
      <c r="A525" s="46">
        <v>17</v>
      </c>
      <c r="B525" s="66" t="s">
        <v>523</v>
      </c>
      <c r="C525" s="46" t="str">
        <f>FORMULACION!C516</f>
        <v>COCINA</v>
      </c>
      <c r="D525" s="46" t="str">
        <f>FORMULACION!E516</f>
        <v>BATERIA DE COCINA</v>
      </c>
      <c r="E525" s="48" t="str">
        <f>FORMULACION!F516</f>
        <v xml:space="preserve">OLLETA EN ALUMINIO GRANDE </v>
      </c>
      <c r="F525" s="46" t="e">
        <f>FORMULACION!P516</f>
        <v>#REF!</v>
      </c>
      <c r="G525" s="49">
        <v>153000</v>
      </c>
      <c r="H525" s="49" t="e">
        <f t="shared" si="7"/>
        <v>#REF!</v>
      </c>
    </row>
    <row r="526" spans="1:8" hidden="1" x14ac:dyDescent="0.2">
      <c r="A526" s="46">
        <v>18</v>
      </c>
      <c r="B526" s="66" t="s">
        <v>523</v>
      </c>
      <c r="C526" s="46" t="str">
        <f>FORMULACION!C518</f>
        <v>COCINA</v>
      </c>
      <c r="D526" s="46" t="str">
        <f>FORMULACION!E518</f>
        <v>BATERIA DE COCINA</v>
      </c>
      <c r="E526" s="48" t="str">
        <f>FORMULACION!F518</f>
        <v>SET SARTENES</v>
      </c>
      <c r="F526" s="46" t="e">
        <f>FORMULACION!P518</f>
        <v>#REF!</v>
      </c>
      <c r="G526" s="49">
        <v>53000</v>
      </c>
      <c r="H526" s="49" t="e">
        <f t="shared" si="7"/>
        <v>#REF!</v>
      </c>
    </row>
    <row r="527" spans="1:8" hidden="1" x14ac:dyDescent="0.2">
      <c r="A527" s="46">
        <v>19</v>
      </c>
      <c r="B527" s="66" t="s">
        <v>523</v>
      </c>
      <c r="C527" s="46" t="str">
        <f>FORMULACION!C519</f>
        <v>COCINA</v>
      </c>
      <c r="D527" s="46" t="str">
        <f>FORMULACION!E519</f>
        <v>BATERIA DE COCINA</v>
      </c>
      <c r="E527" s="50" t="s">
        <v>395</v>
      </c>
      <c r="F527" s="47" t="e">
        <f>FORMULACION!P519</f>
        <v>#REF!</v>
      </c>
      <c r="G527" s="49">
        <v>37000</v>
      </c>
      <c r="H527" s="49" t="e">
        <f t="shared" si="7"/>
        <v>#REF!</v>
      </c>
    </row>
    <row r="528" spans="1:8" hidden="1" x14ac:dyDescent="0.2">
      <c r="A528" s="46">
        <v>20</v>
      </c>
      <c r="B528" s="66" t="s">
        <v>523</v>
      </c>
      <c r="C528" s="46" t="str">
        <f>FORMULACION!C520</f>
        <v>COCINA</v>
      </c>
      <c r="D528" s="46" t="str">
        <f>FORMULACION!E520</f>
        <v>CUBERTERIA</v>
      </c>
      <c r="E528" s="48" t="s">
        <v>391</v>
      </c>
      <c r="F528" s="46">
        <f>FORMULACION!P520</f>
        <v>0</v>
      </c>
      <c r="G528" s="49">
        <v>67000</v>
      </c>
      <c r="H528" s="49">
        <f t="shared" si="7"/>
        <v>0</v>
      </c>
    </row>
    <row r="529" spans="1:8" hidden="1" x14ac:dyDescent="0.2">
      <c r="A529" s="46">
        <v>21</v>
      </c>
      <c r="B529" s="66" t="s">
        <v>523</v>
      </c>
      <c r="C529" s="46" t="str">
        <f>FORMULACION!C523</f>
        <v>COCINA</v>
      </c>
      <c r="D529" s="46" t="str">
        <f>FORMULACION!E523</f>
        <v>CUBERTERIA</v>
      </c>
      <c r="E529" s="48" t="s">
        <v>392</v>
      </c>
      <c r="F529" s="46">
        <f>FORMULACION!P523</f>
        <v>0</v>
      </c>
      <c r="G529" s="49">
        <v>6000</v>
      </c>
      <c r="H529" s="49">
        <f t="shared" si="7"/>
        <v>0</v>
      </c>
    </row>
    <row r="530" spans="1:8" hidden="1" x14ac:dyDescent="0.2">
      <c r="A530" s="46">
        <v>22</v>
      </c>
      <c r="B530" s="66" t="s">
        <v>523</v>
      </c>
      <c r="C530" s="46" t="str">
        <f>FORMULACION!C525</f>
        <v>COCINA</v>
      </c>
      <c r="D530" s="46" t="s">
        <v>41</v>
      </c>
      <c r="E530" s="51" t="s">
        <v>393</v>
      </c>
      <c r="F530" s="47">
        <v>1</v>
      </c>
      <c r="G530" s="49"/>
      <c r="H530" s="49"/>
    </row>
    <row r="531" spans="1:8" hidden="1" x14ac:dyDescent="0.2">
      <c r="A531" s="46">
        <v>23</v>
      </c>
      <c r="B531" s="66" t="s">
        <v>523</v>
      </c>
      <c r="C531" s="46" t="str">
        <f>FORMULACION!C525</f>
        <v>COCINA</v>
      </c>
      <c r="D531" s="46" t="str">
        <f>FORMULACION!E525</f>
        <v>RECIPIENTES</v>
      </c>
      <c r="E531" s="52" t="s">
        <v>394</v>
      </c>
      <c r="F531" s="46" t="e">
        <f>FORMULACION!P525</f>
        <v>#REF!</v>
      </c>
      <c r="G531" s="49">
        <v>10000</v>
      </c>
      <c r="H531" s="49" t="e">
        <f t="shared" ref="H531:H588" si="8">F531*G531</f>
        <v>#REF!</v>
      </c>
    </row>
    <row r="532" spans="1:8" hidden="1" x14ac:dyDescent="0.2">
      <c r="A532" s="46">
        <v>24</v>
      </c>
      <c r="B532" s="66" t="s">
        <v>523</v>
      </c>
      <c r="C532" s="46" t="str">
        <f>FORMULACION!C522</f>
        <v>COCINA</v>
      </c>
      <c r="D532" s="46" t="str">
        <f>FORMULACION!E522</f>
        <v>CUBERTERIA</v>
      </c>
      <c r="E532" s="48" t="str">
        <f>FORMULACION!F522</f>
        <v xml:space="preserve">CUCHARA PARA POSTRE EN ACERO INOXIDABLE PARA NIÑOS </v>
      </c>
      <c r="F532" s="46">
        <f>FORMULACION!P522</f>
        <v>0</v>
      </c>
      <c r="G532" s="49">
        <v>12000</v>
      </c>
      <c r="H532" s="49">
        <f t="shared" si="8"/>
        <v>0</v>
      </c>
    </row>
    <row r="533" spans="1:8" hidden="1" x14ac:dyDescent="0.2">
      <c r="A533" s="46">
        <v>25</v>
      </c>
      <c r="B533" s="66" t="s">
        <v>523</v>
      </c>
      <c r="C533" s="46" t="str">
        <f>FORMULACION!C498</f>
        <v>COCINA</v>
      </c>
      <c r="D533" s="46" t="str">
        <f>FORMULACION!E498</f>
        <v>EQUIPOS DE CONSERVACION</v>
      </c>
      <c r="E533" s="48" t="str">
        <f>FORMULACION!F498</f>
        <v>CONGELADOR VERTICAL</v>
      </c>
      <c r="F533" s="46" t="e">
        <f>FORMULACION!P498</f>
        <v>#REF!</v>
      </c>
      <c r="G533" s="49">
        <v>950000</v>
      </c>
      <c r="H533" s="49" t="e">
        <f t="shared" si="8"/>
        <v>#REF!</v>
      </c>
    </row>
    <row r="534" spans="1:8" hidden="1" x14ac:dyDescent="0.2">
      <c r="A534" s="46">
        <v>26</v>
      </c>
      <c r="B534" s="66" t="s">
        <v>523</v>
      </c>
      <c r="C534" s="46" t="s">
        <v>22</v>
      </c>
      <c r="D534" s="46" t="s">
        <v>400</v>
      </c>
      <c r="E534" s="48" t="s">
        <v>449</v>
      </c>
      <c r="F534" s="46">
        <v>0</v>
      </c>
      <c r="G534" s="49">
        <v>40000</v>
      </c>
      <c r="H534" s="49">
        <f t="shared" si="8"/>
        <v>0</v>
      </c>
    </row>
    <row r="535" spans="1:8" hidden="1" x14ac:dyDescent="0.2">
      <c r="A535" s="46">
        <v>27</v>
      </c>
      <c r="B535" s="66" t="s">
        <v>523</v>
      </c>
      <c r="C535" s="46" t="str">
        <f>FORMULACION!C497</f>
        <v>COCINA</v>
      </c>
      <c r="D535" s="46" t="str">
        <f>FORMULACION!E497</f>
        <v>EQUIPOS DE CONSERVACION</v>
      </c>
      <c r="E535" s="48" t="str">
        <f>FORMULACION!F497</f>
        <v>EQUIPO DE REFRIGERACIÓN MIXTO</v>
      </c>
      <c r="F535" s="46" t="e">
        <f>FORMULACION!P497</f>
        <v>#REF!</v>
      </c>
      <c r="G535" s="49">
        <v>5300000</v>
      </c>
      <c r="H535" s="49" t="e">
        <f t="shared" si="8"/>
        <v>#REF!</v>
      </c>
    </row>
    <row r="536" spans="1:8" hidden="1" x14ac:dyDescent="0.2">
      <c r="A536" s="46">
        <v>28</v>
      </c>
      <c r="B536" s="66" t="s">
        <v>523</v>
      </c>
      <c r="C536" s="46" t="str">
        <f>FORMULACION!C496</f>
        <v>COCINA</v>
      </c>
      <c r="D536" s="46" t="str">
        <f>FORMULACION!E496</f>
        <v>EQUIPOS DE COCCION</v>
      </c>
      <c r="E536" s="48" t="str">
        <f>FORMULACION!F496</f>
        <v>ESTUFA ENANA 1 PUESTO</v>
      </c>
      <c r="F536" s="46">
        <f>FORMULACION!P496</f>
        <v>1</v>
      </c>
      <c r="G536" s="49">
        <v>8000000</v>
      </c>
      <c r="H536" s="49">
        <f t="shared" si="8"/>
        <v>8000000</v>
      </c>
    </row>
    <row r="537" spans="1:8" hidden="1" x14ac:dyDescent="0.2">
      <c r="A537" s="46">
        <v>29</v>
      </c>
      <c r="B537" s="66" t="s">
        <v>523</v>
      </c>
      <c r="C537" s="46" t="str">
        <f>FORMULACION!C500</f>
        <v>COCINA</v>
      </c>
      <c r="D537" s="46" t="str">
        <f>FORMULACION!E500</f>
        <v>EQUIPOS DE CONSERVACION</v>
      </c>
      <c r="E537" s="48" t="s">
        <v>397</v>
      </c>
      <c r="F537" s="46" t="e">
        <f>FORMULACION!P500</f>
        <v>#REF!</v>
      </c>
      <c r="G537" s="49">
        <v>2300000</v>
      </c>
      <c r="H537" s="49" t="e">
        <f t="shared" si="8"/>
        <v>#REF!</v>
      </c>
    </row>
    <row r="538" spans="1:8" hidden="1" x14ac:dyDescent="0.2">
      <c r="A538" s="46">
        <v>30</v>
      </c>
      <c r="B538" s="66" t="s">
        <v>523</v>
      </c>
      <c r="C538" s="46" t="str">
        <f>FORMULACION!C499</f>
        <v>COCINA</v>
      </c>
      <c r="D538" s="46" t="str">
        <f>FORMULACION!E499</f>
        <v>EQUIPOS DE CONSERVACION</v>
      </c>
      <c r="E538" s="48" t="str">
        <f>FORMULACION!F499</f>
        <v xml:space="preserve">NEVERA VERTICAL </v>
      </c>
      <c r="F538" s="46" t="e">
        <f>FORMULACION!P499</f>
        <v>#REF!</v>
      </c>
      <c r="G538" s="49">
        <v>10200000</v>
      </c>
      <c r="H538" s="49" t="e">
        <f t="shared" si="8"/>
        <v>#REF!</v>
      </c>
    </row>
    <row r="539" spans="1:8" hidden="1" x14ac:dyDescent="0.2">
      <c r="A539" s="46">
        <v>31</v>
      </c>
      <c r="B539" s="66" t="s">
        <v>523</v>
      </c>
      <c r="C539" s="46" t="str">
        <f>FORMULACION!C502</f>
        <v>COCINA</v>
      </c>
      <c r="D539" s="46" t="str">
        <f>FORMULACION!E502</f>
        <v>EQUIPOS DE MEDICION</v>
      </c>
      <c r="E539" s="48" t="str">
        <f>FORMULACION!F502</f>
        <v>BALANZA PARA ALIMENTOS</v>
      </c>
      <c r="F539" s="46">
        <f>FORMULACION!P502</f>
        <v>1</v>
      </c>
      <c r="G539" s="49">
        <v>470000</v>
      </c>
      <c r="H539" s="49">
        <f t="shared" si="8"/>
        <v>470000</v>
      </c>
    </row>
    <row r="540" spans="1:8" hidden="1" x14ac:dyDescent="0.2">
      <c r="A540" s="46">
        <v>32</v>
      </c>
      <c r="B540" s="66" t="s">
        <v>523</v>
      </c>
      <c r="C540" s="46" t="str">
        <f>FORMULACION!C501</f>
        <v>COCINA</v>
      </c>
      <c r="D540" s="46" t="str">
        <f>FORMULACION!E501</f>
        <v>EQUIPOS DE MEDICION</v>
      </c>
      <c r="E540" s="48" t="s">
        <v>398</v>
      </c>
      <c r="F540" s="46">
        <f>FORMULACION!P501</f>
        <v>2</v>
      </c>
      <c r="G540" s="49">
        <v>6380000</v>
      </c>
      <c r="H540" s="49">
        <f t="shared" si="8"/>
        <v>12760000</v>
      </c>
    </row>
    <row r="541" spans="1:8" hidden="1" x14ac:dyDescent="0.2">
      <c r="A541" s="46">
        <v>33</v>
      </c>
      <c r="B541" s="66" t="s">
        <v>523</v>
      </c>
      <c r="C541" s="46" t="str">
        <f>FORMULACION!C504</f>
        <v>COCINA</v>
      </c>
      <c r="D541" s="46" t="str">
        <f>FORMULACION!E504</f>
        <v>EQUIPOS DE PROCESAMIENTO</v>
      </c>
      <c r="E541" s="48" t="str">
        <f>FORMULACION!F504</f>
        <v>LICUADORA PEQUEÑA 1,5 LITROS</v>
      </c>
      <c r="F541" s="46">
        <f>FORMULACION!P504</f>
        <v>1</v>
      </c>
      <c r="G541" s="49">
        <v>110000</v>
      </c>
      <c r="H541" s="49">
        <f t="shared" si="8"/>
        <v>110000</v>
      </c>
    </row>
    <row r="542" spans="1:8" hidden="1" x14ac:dyDescent="0.2">
      <c r="A542" s="46">
        <v>34</v>
      </c>
      <c r="B542" s="66" t="s">
        <v>523</v>
      </c>
      <c r="C542" s="46" t="str">
        <f>FORMULACION!C505</f>
        <v>COCINA</v>
      </c>
      <c r="D542" s="46" t="str">
        <f>FORMULACION!E505</f>
        <v>EQUIPOS DE PROCESAMIENTO</v>
      </c>
      <c r="E542" s="48" t="s">
        <v>399</v>
      </c>
      <c r="F542" s="46">
        <f>FORMULACION!P505</f>
        <v>1</v>
      </c>
      <c r="G542" s="49">
        <v>280000</v>
      </c>
      <c r="H542" s="49">
        <f t="shared" si="8"/>
        <v>280000</v>
      </c>
    </row>
    <row r="543" spans="1:8" hidden="1" x14ac:dyDescent="0.2">
      <c r="A543" s="46">
        <v>35</v>
      </c>
      <c r="B543" s="66" t="s">
        <v>523</v>
      </c>
      <c r="C543" s="46" t="str">
        <f>FORMULACION!C503</f>
        <v>COCINA</v>
      </c>
      <c r="D543" s="46" t="str">
        <f>FORMULACION!E503</f>
        <v>EQUIPOS DE MEDICION</v>
      </c>
      <c r="E543" s="48" t="str">
        <f>FORMULACION!F503</f>
        <v>GRAMERA PARA ALIMENTOS</v>
      </c>
      <c r="F543" s="46">
        <f>FORMULACION!P503</f>
        <v>1</v>
      </c>
      <c r="G543" s="49">
        <v>80000</v>
      </c>
      <c r="H543" s="49">
        <f t="shared" si="8"/>
        <v>80000</v>
      </c>
    </row>
    <row r="544" spans="1:8" hidden="1" x14ac:dyDescent="0.2">
      <c r="A544" s="46">
        <v>36</v>
      </c>
      <c r="B544" s="66" t="s">
        <v>523</v>
      </c>
      <c r="C544" s="46" t="str">
        <f>FORMULACION!C508</f>
        <v>COCINA</v>
      </c>
      <c r="D544" s="46" t="str">
        <f>FORMULACION!E508</f>
        <v>EQUIPOS DE PROCESAMIENTO</v>
      </c>
      <c r="E544" s="48" t="str">
        <f>FORMULACION!F508</f>
        <v xml:space="preserve">ESTUFA ELECTRICA DE 1 PUESTO </v>
      </c>
      <c r="F544" s="46" t="e">
        <f>FORMULACION!P508</f>
        <v>#REF!</v>
      </c>
      <c r="G544" s="49">
        <v>3000000</v>
      </c>
      <c r="H544" s="49" t="e">
        <f t="shared" si="8"/>
        <v>#REF!</v>
      </c>
    </row>
    <row r="545" spans="1:8" hidden="1" x14ac:dyDescent="0.2">
      <c r="A545" s="46">
        <v>37</v>
      </c>
      <c r="B545" s="66" t="s">
        <v>523</v>
      </c>
      <c r="C545" s="46" t="str">
        <f>FORMULACION!C507</f>
        <v>COCINA</v>
      </c>
      <c r="D545" s="46" t="str">
        <f>FORMULACION!E507</f>
        <v>EQUIPOS DE PROCESAMIENTO</v>
      </c>
      <c r="E545" s="48" t="str">
        <f>FORMULACION!F507</f>
        <v>PROCESADOR DE ALIMENTOS</v>
      </c>
      <c r="F545" s="46">
        <f>FORMULACION!P507</f>
        <v>1</v>
      </c>
      <c r="G545" s="49">
        <v>1600000</v>
      </c>
      <c r="H545" s="49">
        <f t="shared" si="8"/>
        <v>1600000</v>
      </c>
    </row>
    <row r="546" spans="1:8" hidden="1" x14ac:dyDescent="0.2">
      <c r="A546" s="46">
        <v>38</v>
      </c>
      <c r="B546" s="66" t="s">
        <v>523</v>
      </c>
      <c r="C546" s="46" t="str">
        <f>FORMULACION!C506</f>
        <v>COCINA</v>
      </c>
      <c r="D546" s="46" t="str">
        <f>FORMULACION!E506</f>
        <v>EQUIPOS DE PROCESAMIENTO</v>
      </c>
      <c r="E546" s="48" t="s">
        <v>452</v>
      </c>
      <c r="F546" s="46" t="e">
        <f>FORMULACION!P506</f>
        <v>#REF!</v>
      </c>
      <c r="G546" s="49">
        <v>230000</v>
      </c>
      <c r="H546" s="49" t="e">
        <f t="shared" si="8"/>
        <v>#REF!</v>
      </c>
    </row>
    <row r="547" spans="1:8" hidden="1" x14ac:dyDescent="0.2">
      <c r="A547" s="46">
        <v>39</v>
      </c>
      <c r="B547" s="66" t="s">
        <v>523</v>
      </c>
      <c r="C547" s="46" t="str">
        <f>FORMULACION!C509</f>
        <v>COCINA</v>
      </c>
      <c r="D547" s="46" t="str">
        <f>FORMULACION!E509</f>
        <v>BATERIA DE COCINA</v>
      </c>
      <c r="E547" s="48" t="str">
        <f>FORMULACION!F509</f>
        <v>OLLA A PRESIÓN DE 10 LITROS</v>
      </c>
      <c r="F547" s="46" t="e">
        <f>FORMULACION!P509</f>
        <v>#REF!</v>
      </c>
      <c r="G547" s="49">
        <v>315000</v>
      </c>
      <c r="H547" s="49" t="e">
        <f t="shared" si="8"/>
        <v>#REF!</v>
      </c>
    </row>
    <row r="548" spans="1:8" hidden="1" x14ac:dyDescent="0.2">
      <c r="A548" s="46">
        <v>40</v>
      </c>
      <c r="B548" s="66" t="s">
        <v>523</v>
      </c>
      <c r="C548" s="46" t="str">
        <f>FORMULACION!C530</f>
        <v>COCINA</v>
      </c>
      <c r="D548" s="46" t="str">
        <f>FORMULACION!E530</f>
        <v>RECIPIENTES</v>
      </c>
      <c r="E548" s="48" t="s">
        <v>401</v>
      </c>
      <c r="F548" s="46" t="e">
        <f>FORMULACION!P530</f>
        <v>#REF!</v>
      </c>
      <c r="G548" s="49">
        <v>24000</v>
      </c>
      <c r="H548" s="49" t="e">
        <f t="shared" si="8"/>
        <v>#REF!</v>
      </c>
    </row>
    <row r="549" spans="1:8" hidden="1" x14ac:dyDescent="0.2">
      <c r="A549" s="46">
        <v>41</v>
      </c>
      <c r="B549" s="66" t="s">
        <v>523</v>
      </c>
      <c r="C549" s="46" t="str">
        <f>FORMULACION!C531</f>
        <v>COCINA</v>
      </c>
      <c r="D549" s="46" t="str">
        <f>FORMULACION!E531</f>
        <v>UTENSILIOS</v>
      </c>
      <c r="E549" s="48" t="str">
        <f>FORMULACION!F531</f>
        <v>JUEGO DE TABLAS PARA PICAR</v>
      </c>
      <c r="F549" s="46" t="e">
        <f>FORMULACION!P531</f>
        <v>#REF!</v>
      </c>
      <c r="G549" s="49">
        <v>42000</v>
      </c>
      <c r="H549" s="49" t="e">
        <f t="shared" si="8"/>
        <v>#REF!</v>
      </c>
    </row>
    <row r="550" spans="1:8" hidden="1" x14ac:dyDescent="0.2">
      <c r="A550" s="46">
        <v>42</v>
      </c>
      <c r="B550" s="66" t="s">
        <v>523</v>
      </c>
      <c r="C550" s="46" t="str">
        <f>FORMULACION!C528</f>
        <v>COCINA</v>
      </c>
      <c r="D550" s="46" t="str">
        <f>FORMULACION!E528</f>
        <v>RECIPIENTES</v>
      </c>
      <c r="E550" s="48" t="str">
        <f>FORMULACION!F528</f>
        <v>CANECA PLÁSTICA CON TAPA 20 LITROS</v>
      </c>
      <c r="F550" s="46">
        <f>FORMULACION!P528</f>
        <v>3</v>
      </c>
      <c r="G550" s="49">
        <v>9000</v>
      </c>
      <c r="H550" s="49">
        <f t="shared" si="8"/>
        <v>27000</v>
      </c>
    </row>
    <row r="551" spans="1:8" hidden="1" x14ac:dyDescent="0.2">
      <c r="A551" s="46">
        <v>43</v>
      </c>
      <c r="B551" s="66" t="s">
        <v>523</v>
      </c>
      <c r="C551" s="46" t="str">
        <f>FORMULACION!C529</f>
        <v>COCINA</v>
      </c>
      <c r="D551" s="46" t="str">
        <f>FORMULACION!E529</f>
        <v>RECIPIENTES</v>
      </c>
      <c r="E551" s="48" t="str">
        <f>FORMULACION!F529</f>
        <v>CANECA PLÁSTICA CON TAPA 60 LITROS</v>
      </c>
      <c r="F551" s="46" t="e">
        <f>FORMULACION!P529</f>
        <v>#REF!</v>
      </c>
      <c r="G551" s="49">
        <v>20000</v>
      </c>
      <c r="H551" s="49" t="e">
        <f t="shared" si="8"/>
        <v>#REF!</v>
      </c>
    </row>
    <row r="552" spans="1:8" hidden="1" x14ac:dyDescent="0.2">
      <c r="A552" s="46">
        <v>44</v>
      </c>
      <c r="B552" s="66" t="s">
        <v>523</v>
      </c>
      <c r="C552" s="46" t="str">
        <f>FORMULACION!C532</f>
        <v>COCINA</v>
      </c>
      <c r="D552" s="46" t="str">
        <f>FORMULACION!E532</f>
        <v>UTENSILIOS</v>
      </c>
      <c r="E552" s="48" t="str">
        <f>FORMULACION!F532</f>
        <v>BANDEJAS EN ACERO INOXIDABLE RECTANGULARES</v>
      </c>
      <c r="F552" s="46">
        <f>FORMULACION!P532</f>
        <v>15</v>
      </c>
      <c r="G552" s="49">
        <v>12000</v>
      </c>
      <c r="H552" s="49">
        <f t="shared" si="8"/>
        <v>180000</v>
      </c>
    </row>
    <row r="553" spans="1:8" hidden="1" x14ac:dyDescent="0.2">
      <c r="A553" s="46">
        <v>45</v>
      </c>
      <c r="B553" s="66" t="s">
        <v>523</v>
      </c>
      <c r="C553" s="46" t="str">
        <f>FORMULACION!C526</f>
        <v>COCINA</v>
      </c>
      <c r="D553" s="46" t="str">
        <f>FORMULACION!E526</f>
        <v>RECIPIENTES</v>
      </c>
      <c r="E553" s="48" t="str">
        <f>FORMULACION!F526</f>
        <v>JARRA PLÁSTICA 3 LITROS</v>
      </c>
      <c r="F553" s="46" t="e">
        <f>FORMULACION!P526</f>
        <v>#REF!</v>
      </c>
      <c r="G553" s="49">
        <v>13000</v>
      </c>
      <c r="H553" s="49" t="e">
        <f t="shared" si="8"/>
        <v>#REF!</v>
      </c>
    </row>
    <row r="554" spans="1:8" hidden="1" x14ac:dyDescent="0.2">
      <c r="A554" s="46">
        <v>46</v>
      </c>
      <c r="B554" s="66" t="s">
        <v>523</v>
      </c>
      <c r="C554" s="46" t="str">
        <f>FORMULACION!C527</f>
        <v>COCINA</v>
      </c>
      <c r="D554" s="46" t="str">
        <f>FORMULACION!E527</f>
        <v>RECIPIENTES</v>
      </c>
      <c r="E554" s="48" t="str">
        <f>FORMULACION!F527</f>
        <v>PLATERO PLÁSTICO</v>
      </c>
      <c r="F554" s="46">
        <f>FORMULACION!P527</f>
        <v>2</v>
      </c>
      <c r="G554" s="49">
        <v>16000</v>
      </c>
      <c r="H554" s="49">
        <f t="shared" si="8"/>
        <v>32000</v>
      </c>
    </row>
    <row r="555" spans="1:8" hidden="1" x14ac:dyDescent="0.2">
      <c r="A555" s="46">
        <v>47</v>
      </c>
      <c r="B555" s="66" t="s">
        <v>523</v>
      </c>
      <c r="C555" s="46" t="str">
        <f>FORMULACION!C552</f>
        <v>COCINA</v>
      </c>
      <c r="D555" s="46" t="str">
        <f>FORMULACION!E552</f>
        <v>VAJILLA</v>
      </c>
      <c r="E555" s="48" t="str">
        <f>FORMULACION!F552</f>
        <v>VAJILLA PLASTICA PARA NIÑOS</v>
      </c>
      <c r="F555" s="46" t="e">
        <f>FORMULACION!P552</f>
        <v>#REF!</v>
      </c>
      <c r="G555" s="49">
        <v>17000</v>
      </c>
      <c r="H555" s="49" t="e">
        <f t="shared" si="8"/>
        <v>#REF!</v>
      </c>
    </row>
    <row r="556" spans="1:8" hidden="1" x14ac:dyDescent="0.2">
      <c r="A556" s="46">
        <v>48</v>
      </c>
      <c r="B556" s="66" t="s">
        <v>523</v>
      </c>
      <c r="C556" s="46" t="str">
        <f>FORMULACION!C534</f>
        <v>COCINA</v>
      </c>
      <c r="D556" s="46" t="str">
        <f>FORMULACION!E534</f>
        <v>UTENSILIOS</v>
      </c>
      <c r="E556" s="48" t="str">
        <f>FORMULACION!F534</f>
        <v>CUCHARA PARA SERVIR</v>
      </c>
      <c r="F556" s="46" t="e">
        <f>FORMULACION!P534</f>
        <v>#REF!</v>
      </c>
      <c r="G556" s="49">
        <v>82000</v>
      </c>
      <c r="H556" s="49" t="e">
        <f t="shared" si="8"/>
        <v>#REF!</v>
      </c>
    </row>
    <row r="557" spans="1:8" hidden="1" x14ac:dyDescent="0.2">
      <c r="A557" s="46">
        <v>49</v>
      </c>
      <c r="B557" s="66" t="s">
        <v>523</v>
      </c>
      <c r="C557" s="46" t="str">
        <f>FORMULACION!C536</f>
        <v>COCINA</v>
      </c>
      <c r="D557" s="46" t="str">
        <f>FORMULACION!E536</f>
        <v>UTENSILIOS</v>
      </c>
      <c r="E557" s="48" t="s">
        <v>402</v>
      </c>
      <c r="F557" s="46" t="e">
        <f>FORMULACION!P536</f>
        <v>#REF!</v>
      </c>
      <c r="G557" s="49">
        <v>10000</v>
      </c>
      <c r="H557" s="49" t="e">
        <f t="shared" si="8"/>
        <v>#REF!</v>
      </c>
    </row>
    <row r="558" spans="1:8" hidden="1" x14ac:dyDescent="0.2">
      <c r="A558" s="46">
        <v>50</v>
      </c>
      <c r="B558" s="66" t="s">
        <v>523</v>
      </c>
      <c r="C558" s="46" t="str">
        <f>FORMULACION!C543</f>
        <v>COCINA</v>
      </c>
      <c r="D558" s="46" t="str">
        <f>FORMULACION!E543</f>
        <v>UTENSILIOS</v>
      </c>
      <c r="E558" s="48" t="str">
        <f>FORMULACION!F543</f>
        <v>ESPUMADERA TIPO HOGAR</v>
      </c>
      <c r="F558" s="46" t="e">
        <f>FORMULACION!P543</f>
        <v>#REF!</v>
      </c>
      <c r="G558" s="49">
        <v>13000</v>
      </c>
      <c r="H558" s="49" t="e">
        <f t="shared" si="8"/>
        <v>#REF!</v>
      </c>
    </row>
    <row r="559" spans="1:8" hidden="1" x14ac:dyDescent="0.2">
      <c r="A559" s="46">
        <v>51</v>
      </c>
      <c r="B559" s="66" t="s">
        <v>523</v>
      </c>
      <c r="C559" s="46" t="str">
        <f>FORMULACION!C545</f>
        <v>COCINA</v>
      </c>
      <c r="D559" s="46" t="str">
        <f>FORMULACION!E545</f>
        <v>UTENSILIOS</v>
      </c>
      <c r="E559" s="48" t="str">
        <f>FORMULACION!F545</f>
        <v>RALLADOR</v>
      </c>
      <c r="F559" s="46" t="e">
        <f>FORMULACION!P545</f>
        <v>#REF!</v>
      </c>
      <c r="G559" s="49">
        <v>33000</v>
      </c>
      <c r="H559" s="49" t="e">
        <f t="shared" si="8"/>
        <v>#REF!</v>
      </c>
    </row>
    <row r="560" spans="1:8" hidden="1" x14ac:dyDescent="0.2">
      <c r="A560" s="46">
        <v>52</v>
      </c>
      <c r="B560" s="66" t="s">
        <v>523</v>
      </c>
      <c r="C560" s="46" t="str">
        <f>FORMULACION!C544</f>
        <v>COCINA</v>
      </c>
      <c r="D560" s="46" t="str">
        <f>FORMULACION!E544</f>
        <v>UTENSILIOS</v>
      </c>
      <c r="E560" s="48" t="str">
        <f>FORMULACION!F544</f>
        <v>JUEGO DE COLADORES EN ACERO INOXIDABLE</v>
      </c>
      <c r="F560" s="46" t="e">
        <f>FORMULACION!P544</f>
        <v>#REF!</v>
      </c>
      <c r="G560" s="49">
        <v>13000</v>
      </c>
      <c r="H560" s="49" t="e">
        <f t="shared" si="8"/>
        <v>#REF!</v>
      </c>
    </row>
    <row r="561" spans="1:8" hidden="1" x14ac:dyDescent="0.2">
      <c r="A561" s="46">
        <v>53</v>
      </c>
      <c r="B561" s="66" t="s">
        <v>523</v>
      </c>
      <c r="C561" s="46" t="str">
        <f>FORMULACION!C546</f>
        <v>COCINA</v>
      </c>
      <c r="D561" s="46" t="str">
        <f>FORMULACION!E546</f>
        <v>UTENSILIOS</v>
      </c>
      <c r="E561" s="48" t="str">
        <f>FORMULACION!F546</f>
        <v>JUEGO DE CUCHARONES EN ACERO INOXIDABLE</v>
      </c>
      <c r="F561" s="46" t="e">
        <f>FORMULACION!P546</f>
        <v>#REF!</v>
      </c>
      <c r="G561" s="49">
        <v>54000</v>
      </c>
      <c r="H561" s="49" t="e">
        <f t="shared" si="8"/>
        <v>#REF!</v>
      </c>
    </row>
    <row r="562" spans="1:8" hidden="1" x14ac:dyDescent="0.2">
      <c r="A562" s="46">
        <v>54</v>
      </c>
      <c r="B562" s="66" t="s">
        <v>523</v>
      </c>
      <c r="C562" s="46" t="str">
        <f>FORMULACION!C542</f>
        <v>COCINA</v>
      </c>
      <c r="D562" s="46" t="str">
        <f>FORMULACION!E542</f>
        <v>UTENSILIOS</v>
      </c>
      <c r="E562" s="50" t="s">
        <v>445</v>
      </c>
      <c r="F562" s="46" t="e">
        <f>FORMULACION!P542</f>
        <v>#REF!</v>
      </c>
      <c r="G562" s="49">
        <v>42000</v>
      </c>
      <c r="H562" s="49" t="e">
        <f t="shared" si="8"/>
        <v>#REF!</v>
      </c>
    </row>
    <row r="563" spans="1:8" hidden="1" x14ac:dyDescent="0.2">
      <c r="A563" s="46">
        <v>55</v>
      </c>
      <c r="B563" s="66" t="s">
        <v>523</v>
      </c>
      <c r="C563" s="46" t="str">
        <f>FORMULACION!C541</f>
        <v>COCINA</v>
      </c>
      <c r="D563" s="46" t="str">
        <f>FORMULACION!E541</f>
        <v>UTENSILIOS</v>
      </c>
      <c r="E563" s="48" t="str">
        <f>FORMULACION!F541</f>
        <v>CUCHARON DE ESPAGUETI</v>
      </c>
      <c r="F563" s="46" t="e">
        <f>FORMULACION!P541</f>
        <v>#REF!</v>
      </c>
      <c r="G563" s="49">
        <v>14000</v>
      </c>
      <c r="H563" s="49" t="e">
        <f t="shared" si="8"/>
        <v>#REF!</v>
      </c>
    </row>
    <row r="564" spans="1:8" hidden="1" x14ac:dyDescent="0.2">
      <c r="A564" s="46">
        <v>56</v>
      </c>
      <c r="B564" s="66" t="s">
        <v>523</v>
      </c>
      <c r="C564" s="46" t="str">
        <f>FORMULACION!C548</f>
        <v>COCINA</v>
      </c>
      <c r="D564" s="46" t="str">
        <f>FORMULACION!E548</f>
        <v>UTENSILIOS</v>
      </c>
      <c r="E564" s="48" t="str">
        <f>FORMULACION!F548</f>
        <v>JUEGO DE TAZONES</v>
      </c>
      <c r="F564" s="46">
        <f>FORMULACION!P548</f>
        <v>1</v>
      </c>
      <c r="G564" s="49">
        <v>59000</v>
      </c>
      <c r="H564" s="49">
        <f t="shared" si="8"/>
        <v>59000</v>
      </c>
    </row>
    <row r="565" spans="1:8" hidden="1" x14ac:dyDescent="0.2">
      <c r="A565" s="46">
        <v>57</v>
      </c>
      <c r="B565" s="66" t="s">
        <v>523</v>
      </c>
      <c r="C565" s="46" t="str">
        <f>FORMULACION!C535</f>
        <v>COCINA</v>
      </c>
      <c r="D565" s="46" t="str">
        <f>FORMULACION!E535</f>
        <v>UTENSILIOS</v>
      </c>
      <c r="E565" s="50" t="s">
        <v>403</v>
      </c>
      <c r="F565" s="46" t="e">
        <f>FORMULACION!P535</f>
        <v>#REF!</v>
      </c>
      <c r="G565" s="53">
        <v>27000</v>
      </c>
      <c r="H565" s="49" t="e">
        <f t="shared" si="8"/>
        <v>#REF!</v>
      </c>
    </row>
    <row r="566" spans="1:8" hidden="1" x14ac:dyDescent="0.2">
      <c r="A566" s="46">
        <v>58</v>
      </c>
      <c r="B566" s="66" t="s">
        <v>523</v>
      </c>
      <c r="C566" s="46" t="str">
        <f>FORMULACION!C533</f>
        <v>COCINA</v>
      </c>
      <c r="D566" s="46" t="str">
        <f>FORMULACION!E533</f>
        <v>UTENSILIOS</v>
      </c>
      <c r="E566" s="48" t="str">
        <f>FORMULACION!F533</f>
        <v>SET DE CUCHILLOS PARA COCINA</v>
      </c>
      <c r="F566" s="46" t="e">
        <f>FORMULACION!P533</f>
        <v>#REF!</v>
      </c>
      <c r="G566" s="49">
        <v>220000</v>
      </c>
      <c r="H566" s="49" t="e">
        <f t="shared" si="8"/>
        <v>#REF!</v>
      </c>
    </row>
    <row r="567" spans="1:8" hidden="1" x14ac:dyDescent="0.2">
      <c r="A567" s="46">
        <v>58</v>
      </c>
      <c r="B567" s="66" t="s">
        <v>523</v>
      </c>
      <c r="C567" s="46" t="str">
        <f>FORMULACION!C550</f>
        <v>COCINA</v>
      </c>
      <c r="D567" s="46" t="str">
        <f>FORMULACION!E550</f>
        <v>UTENSILIOS</v>
      </c>
      <c r="E567" s="48" t="str">
        <f>FORMULACION!F550</f>
        <v>BANDEJA PARA ZONA DE LACTANCIA</v>
      </c>
      <c r="F567" s="46" t="e">
        <f>FORMULACION!P550</f>
        <v>#REF!</v>
      </c>
      <c r="G567" s="49">
        <v>19000</v>
      </c>
      <c r="H567" s="49" t="e">
        <f t="shared" si="8"/>
        <v>#REF!</v>
      </c>
    </row>
    <row r="568" spans="1:8" hidden="1" x14ac:dyDescent="0.2">
      <c r="A568" s="46">
        <v>60</v>
      </c>
      <c r="B568" s="66" t="s">
        <v>523</v>
      </c>
      <c r="C568" s="46" t="str">
        <f>FORMULACION!C538</f>
        <v>COCINA</v>
      </c>
      <c r="D568" s="46" t="str">
        <f>FORMULACION!E538</f>
        <v>UTENSILIOS</v>
      </c>
      <c r="E568" s="48" t="str">
        <f>FORMULACION!F538</f>
        <v>PALA PARA TORTAS</v>
      </c>
      <c r="F568" s="46" t="e">
        <f>FORMULACION!P538</f>
        <v>#REF!</v>
      </c>
      <c r="G568" s="49">
        <v>27000</v>
      </c>
      <c r="H568" s="49" t="e">
        <f t="shared" si="8"/>
        <v>#REF!</v>
      </c>
    </row>
    <row r="569" spans="1:8" hidden="1" x14ac:dyDescent="0.2">
      <c r="A569" s="46">
        <v>61</v>
      </c>
      <c r="B569" s="66" t="s">
        <v>523</v>
      </c>
      <c r="C569" s="46" t="str">
        <f>FORMULACION!C549</f>
        <v>COCINA</v>
      </c>
      <c r="D569" s="46" t="str">
        <f>FORMULACION!E549</f>
        <v>UTENSILIOS</v>
      </c>
      <c r="E569" s="48" t="s">
        <v>455</v>
      </c>
      <c r="F569" s="46" t="e">
        <f>FORMULACION!P549</f>
        <v>#REF!</v>
      </c>
      <c r="G569" s="49">
        <v>18000</v>
      </c>
      <c r="H569" s="49" t="e">
        <f t="shared" si="8"/>
        <v>#REF!</v>
      </c>
    </row>
    <row r="570" spans="1:8" hidden="1" x14ac:dyDescent="0.2">
      <c r="A570" s="46">
        <v>62</v>
      </c>
      <c r="B570" s="66" t="s">
        <v>523</v>
      </c>
      <c r="C570" s="46" t="str">
        <f>FORMULACION!C551</f>
        <v>COCINA</v>
      </c>
      <c r="D570" s="46" t="str">
        <f>FORMULACION!E551</f>
        <v>UTENSILIOS</v>
      </c>
      <c r="E570" s="48" t="str">
        <f>FORMULACION!F551</f>
        <v>TIJERAS PARA COCINA</v>
      </c>
      <c r="F570" s="46">
        <f>FORMULACION!P551</f>
        <v>1</v>
      </c>
      <c r="G570" s="49">
        <v>15000</v>
      </c>
      <c r="H570" s="49">
        <f t="shared" si="8"/>
        <v>15000</v>
      </c>
    </row>
    <row r="571" spans="1:8" hidden="1" x14ac:dyDescent="0.2">
      <c r="A571" s="46">
        <v>63</v>
      </c>
      <c r="B571" s="66" t="s">
        <v>523</v>
      </c>
      <c r="C571" s="46" t="str">
        <f>FORMULACION!C540</f>
        <v>COCINA</v>
      </c>
      <c r="D571" s="46" t="str">
        <f>FORMULACION!E540</f>
        <v>UTENSILIOS</v>
      </c>
      <c r="E571" s="48" t="str">
        <f>FORMULACION!F540</f>
        <v xml:space="preserve">JUEGO DE TAZAS DOSIFICADORAS </v>
      </c>
      <c r="F571" s="46">
        <f>FORMULACION!P540</f>
        <v>2</v>
      </c>
      <c r="G571" s="49">
        <v>10000</v>
      </c>
      <c r="H571" s="49">
        <f t="shared" si="8"/>
        <v>20000</v>
      </c>
    </row>
    <row r="572" spans="1:8" hidden="1" x14ac:dyDescent="0.2">
      <c r="A572" s="46">
        <v>64</v>
      </c>
      <c r="B572" s="66" t="s">
        <v>523</v>
      </c>
      <c r="C572" s="46" t="str">
        <f>FORMULACION!C537</f>
        <v>COCINA</v>
      </c>
      <c r="D572" s="46" t="str">
        <f>FORMULACION!E537</f>
        <v>UTENSILIOS</v>
      </c>
      <c r="E572" s="48" t="str">
        <f>FORMULACION!F537</f>
        <v>TENEDOR DE MANGO LARGO</v>
      </c>
      <c r="F572" s="46" t="e">
        <f>FORMULACION!P537</f>
        <v>#REF!</v>
      </c>
      <c r="G572" s="49">
        <v>12000</v>
      </c>
      <c r="H572" s="49" t="e">
        <f t="shared" si="8"/>
        <v>#REF!</v>
      </c>
    </row>
    <row r="573" spans="1:8" hidden="1" x14ac:dyDescent="0.2">
      <c r="A573" s="46">
        <v>65</v>
      </c>
      <c r="B573" s="66" t="s">
        <v>523</v>
      </c>
      <c r="C573" s="46" t="str">
        <f>FORMULACION!C547</f>
        <v>COCINA</v>
      </c>
      <c r="D573" s="46" t="str">
        <f>FORMULACION!E547</f>
        <v>UTENSILIOS</v>
      </c>
      <c r="E573" s="48" t="str">
        <f>FORMULACION!F547</f>
        <v>JUEGO DE MOLDES PARA HORNEAR</v>
      </c>
      <c r="F573" s="46" t="e">
        <f>FORMULACION!P547</f>
        <v>#REF!</v>
      </c>
      <c r="G573" s="49">
        <v>17000</v>
      </c>
      <c r="H573" s="49" t="e">
        <f t="shared" si="8"/>
        <v>#REF!</v>
      </c>
    </row>
    <row r="574" spans="1:8" hidden="1" x14ac:dyDescent="0.2">
      <c r="A574" s="46">
        <v>66</v>
      </c>
      <c r="B574" s="66" t="s">
        <v>523</v>
      </c>
      <c r="C574" s="46" t="str">
        <f>FORMULACION!C539</f>
        <v>COCINA</v>
      </c>
      <c r="D574" s="46" t="str">
        <f>FORMULACION!E539</f>
        <v>UTENSILIOS</v>
      </c>
      <c r="E574" s="48" t="s">
        <v>404</v>
      </c>
      <c r="F574" s="46">
        <f>FORMULACION!P539</f>
        <v>2</v>
      </c>
      <c r="G574" s="49">
        <v>17000</v>
      </c>
      <c r="H574" s="49">
        <f t="shared" si="8"/>
        <v>34000</v>
      </c>
    </row>
    <row r="575" spans="1:8" hidden="1" x14ac:dyDescent="0.2">
      <c r="A575" s="46">
        <v>67</v>
      </c>
      <c r="B575" s="66" t="s">
        <v>523</v>
      </c>
      <c r="C575" s="46" t="str">
        <f>FORMULACION!C553</f>
        <v>COCINA</v>
      </c>
      <c r="D575" s="46" t="str">
        <f>FORMULACION!E553</f>
        <v>VAJILLA</v>
      </c>
      <c r="E575" s="48" t="str">
        <f>FORMULACION!F553</f>
        <v>VAJILLA DE 4 PUESTOS CERAMICA</v>
      </c>
      <c r="F575" s="46">
        <f>FORMULACION!P553</f>
        <v>0</v>
      </c>
      <c r="G575" s="49">
        <v>10000</v>
      </c>
      <c r="H575" s="49">
        <f t="shared" si="8"/>
        <v>0</v>
      </c>
    </row>
    <row r="576" spans="1:8" hidden="1" x14ac:dyDescent="0.2">
      <c r="A576" s="46">
        <v>68</v>
      </c>
      <c r="B576" s="66" t="s">
        <v>523</v>
      </c>
      <c r="C576" s="46" t="str">
        <f>FORMULACION!C555</f>
        <v>EQUIPO ANTROPOMETRICO</v>
      </c>
      <c r="D576" s="46" t="str">
        <f>FORMULACION!E555</f>
        <v>EQUIPO ANTROPOMETRICO</v>
      </c>
      <c r="E576" s="48" t="str">
        <f>FORMULACION!F555</f>
        <v>BALANZA PARA NIÑOS MENORES DE DOS AÑOS</v>
      </c>
      <c r="F576" s="46" t="e">
        <f>FORMULACION!P555</f>
        <v>#REF!</v>
      </c>
      <c r="G576" s="49">
        <v>64000</v>
      </c>
      <c r="H576" s="49" t="e">
        <f t="shared" si="8"/>
        <v>#REF!</v>
      </c>
    </row>
    <row r="577" spans="1:8" hidden="1" x14ac:dyDescent="0.2">
      <c r="A577" s="46">
        <v>69</v>
      </c>
      <c r="B577" s="66" t="s">
        <v>523</v>
      </c>
      <c r="C577" s="46" t="str">
        <f>FORMULACION!C554</f>
        <v>EQUIPO ANTROPOMETRICO</v>
      </c>
      <c r="D577" s="46" t="str">
        <f>FORMULACION!E554</f>
        <v>EQUIPO ANTROPOMETRICO</v>
      </c>
      <c r="E577" s="48" t="str">
        <f>FORMULACION!F554</f>
        <v>BALANZA PARA NIÑOS MAYORES DE DOS AÑOS</v>
      </c>
      <c r="F577" s="46">
        <f>FORMULACION!P554</f>
        <v>1</v>
      </c>
      <c r="G577" s="49">
        <v>25000</v>
      </c>
      <c r="H577" s="49">
        <f t="shared" si="8"/>
        <v>25000</v>
      </c>
    </row>
    <row r="578" spans="1:8" hidden="1" x14ac:dyDescent="0.2">
      <c r="A578" s="46">
        <v>70</v>
      </c>
      <c r="B578" s="66" t="s">
        <v>523</v>
      </c>
      <c r="C578" s="46" t="str">
        <f>FORMULACION!C556</f>
        <v>EQUIPO ANTROPOMETRICO</v>
      </c>
      <c r="D578" s="46" t="str">
        <f>FORMULACION!D556</f>
        <v>EQUIPO ANTROPOMETRICO</v>
      </c>
      <c r="E578" s="48" t="str">
        <f>FORMULACION!F556</f>
        <v>INFANTÓMETRO</v>
      </c>
      <c r="F578" s="46" t="e">
        <f>FORMULACION!P556</f>
        <v>#REF!</v>
      </c>
      <c r="G578" s="49">
        <v>60000</v>
      </c>
      <c r="H578" s="49" t="e">
        <f t="shared" si="8"/>
        <v>#REF!</v>
      </c>
    </row>
    <row r="579" spans="1:8" hidden="1" x14ac:dyDescent="0.2">
      <c r="A579" s="46">
        <v>71</v>
      </c>
      <c r="B579" s="66" t="s">
        <v>523</v>
      </c>
      <c r="C579" s="46" t="str">
        <f>FORMULACION!C557</f>
        <v>EQUIPO ANTROPOMETRICO</v>
      </c>
      <c r="D579" s="46" t="str">
        <f>FORMULACION!D557</f>
        <v>EQUIPO ANTROPOMETRICO</v>
      </c>
      <c r="E579" s="48" t="str">
        <f>FORMULACION!F557</f>
        <v>TALLÍMETRO</v>
      </c>
      <c r="F579" s="46">
        <f>FORMULACION!P557</f>
        <v>1</v>
      </c>
      <c r="G579" s="49">
        <v>160000</v>
      </c>
      <c r="H579" s="49">
        <f t="shared" si="8"/>
        <v>160000</v>
      </c>
    </row>
    <row r="580" spans="1:8" hidden="1" x14ac:dyDescent="0.2">
      <c r="A580" s="46">
        <v>72</v>
      </c>
      <c r="B580" s="66" t="s">
        <v>523</v>
      </c>
      <c r="C580" s="46" t="str">
        <f>FORMULACION!C558</f>
        <v>EQUIPOS DE APOYO</v>
      </c>
      <c r="D580" s="46" t="str">
        <f>FORMULACION!D558</f>
        <v>APOYO AUDIO - VISUAL</v>
      </c>
      <c r="E580" s="48" t="str">
        <f>FORMULACION!F558</f>
        <v>REPRODUCTOR DE VIDEO</v>
      </c>
      <c r="F580" s="46" t="e">
        <f>FORMULACION!P558</f>
        <v>#REF!</v>
      </c>
      <c r="G580" s="49">
        <v>120000</v>
      </c>
      <c r="H580" s="49" t="e">
        <f t="shared" si="8"/>
        <v>#REF!</v>
      </c>
    </row>
    <row r="581" spans="1:8" hidden="1" x14ac:dyDescent="0.2">
      <c r="A581" s="46">
        <v>73</v>
      </c>
      <c r="B581" s="66" t="s">
        <v>523</v>
      </c>
      <c r="C581" s="46" t="str">
        <f>FORMULACION!C559</f>
        <v>EQUIPOS DE APOYO</v>
      </c>
      <c r="D581" s="46" t="str">
        <f>FORMULACION!D559</f>
        <v>APOYO AUDIO - VISUAL</v>
      </c>
      <c r="E581" s="48" t="str">
        <f>FORMULACION!F559</f>
        <v>REPRODUCTOR DE AUDIO</v>
      </c>
      <c r="F581" s="46" t="e">
        <f>FORMULACION!P559</f>
        <v>#REF!</v>
      </c>
      <c r="G581" s="49">
        <v>180000</v>
      </c>
      <c r="H581" s="49" t="e">
        <f t="shared" si="8"/>
        <v>#REF!</v>
      </c>
    </row>
    <row r="582" spans="1:8" hidden="1" x14ac:dyDescent="0.2">
      <c r="A582" s="46">
        <v>74</v>
      </c>
      <c r="B582" s="66" t="s">
        <v>523</v>
      </c>
      <c r="C582" s="46" t="str">
        <f>FORMULACION!C561</f>
        <v>EQUIPOS DE APOYO</v>
      </c>
      <c r="D582" s="46" t="str">
        <f>FORMULACION!D561</f>
        <v>APOYO AUDIO - VISUAL</v>
      </c>
      <c r="E582" s="48" t="s">
        <v>405</v>
      </c>
      <c r="F582" s="46" t="e">
        <f>FORMULACION!P561</f>
        <v>#REF!</v>
      </c>
      <c r="G582" s="49">
        <v>250000</v>
      </c>
      <c r="H582" s="49" t="e">
        <f t="shared" si="8"/>
        <v>#REF!</v>
      </c>
    </row>
    <row r="583" spans="1:8" hidden="1" x14ac:dyDescent="0.2">
      <c r="A583" s="46">
        <v>75</v>
      </c>
      <c r="B583" s="66" t="s">
        <v>523</v>
      </c>
      <c r="C583" s="46" t="str">
        <f>FORMULACION!C560</f>
        <v>EQUIPOS DE APOYO</v>
      </c>
      <c r="D583" s="46" t="str">
        <f>FORMULACION!D560</f>
        <v>APOYO AUDIO - VISUAL</v>
      </c>
      <c r="E583" s="48" t="s">
        <v>406</v>
      </c>
      <c r="F583" s="46" t="e">
        <f>FORMULACION!P560</f>
        <v>#REF!</v>
      </c>
      <c r="G583" s="49">
        <v>150000</v>
      </c>
      <c r="H583" s="49" t="e">
        <f t="shared" si="8"/>
        <v>#REF!</v>
      </c>
    </row>
    <row r="584" spans="1:8" hidden="1" x14ac:dyDescent="0.2">
      <c r="A584" s="46">
        <v>76</v>
      </c>
      <c r="B584" s="66" t="s">
        <v>523</v>
      </c>
      <c r="C584" s="46" t="str">
        <f>FORMULACION!C562</f>
        <v>EQUIPOS DE APOYO</v>
      </c>
      <c r="D584" s="46" t="str">
        <f>FORMULACION!D562</f>
        <v>APOYO CONFORT TERMICO</v>
      </c>
      <c r="E584" s="48" t="s">
        <v>408</v>
      </c>
      <c r="F584" s="46" t="e">
        <f>FORMULACION!P562</f>
        <v>#REF!</v>
      </c>
      <c r="G584" s="49">
        <v>1600000</v>
      </c>
      <c r="H584" s="49" t="e">
        <f t="shared" si="8"/>
        <v>#REF!</v>
      </c>
    </row>
    <row r="585" spans="1:8" hidden="1" x14ac:dyDescent="0.2">
      <c r="A585" s="46">
        <v>77</v>
      </c>
      <c r="B585" s="66" t="s">
        <v>523</v>
      </c>
      <c r="C585" s="46" t="str">
        <f>FORMULACION!C563</f>
        <v>EQUIPOS DE APOYO</v>
      </c>
      <c r="D585" s="46" t="str">
        <f>FORMULACION!D563</f>
        <v>APOYO EN LAVADO</v>
      </c>
      <c r="E585" s="48" t="s">
        <v>407</v>
      </c>
      <c r="F585" s="46">
        <f>FORMULACION!P563</f>
        <v>1</v>
      </c>
      <c r="G585" s="49" t="e">
        <f>FORMULACION!#REF!</f>
        <v>#REF!</v>
      </c>
      <c r="H585" s="49" t="e">
        <f t="shared" si="8"/>
        <v>#REF!</v>
      </c>
    </row>
    <row r="586" spans="1:8" hidden="1" x14ac:dyDescent="0.2">
      <c r="A586" s="46">
        <v>78</v>
      </c>
      <c r="B586" s="66" t="s">
        <v>523</v>
      </c>
      <c r="C586" s="46" t="str">
        <f>FORMULACION!C564</f>
        <v>LENCERIA</v>
      </c>
      <c r="D586" s="46" t="str">
        <f>FORMULACION!D564</f>
        <v>COLCHONES - COLCHONETAS</v>
      </c>
      <c r="E586" s="48" t="s">
        <v>409</v>
      </c>
      <c r="F586" s="46" t="e">
        <f>FORMULACION!P564</f>
        <v>#REF!</v>
      </c>
      <c r="G586" s="49">
        <v>180000</v>
      </c>
      <c r="H586" s="49" t="e">
        <f t="shared" si="8"/>
        <v>#REF!</v>
      </c>
    </row>
    <row r="587" spans="1:8" hidden="1" x14ac:dyDescent="0.2">
      <c r="A587" s="46">
        <v>79</v>
      </c>
      <c r="B587" s="66" t="s">
        <v>523</v>
      </c>
      <c r="C587" s="46" t="str">
        <f>FORMULACION!C565</f>
        <v>LENCERIA</v>
      </c>
      <c r="D587" s="46" t="str">
        <f>FORMULACION!D565</f>
        <v>COLCHONES - COLCHONETAS</v>
      </c>
      <c r="E587" s="48" t="str">
        <f>FORMULACION!F565</f>
        <v>COLCHONETAS</v>
      </c>
      <c r="F587" s="46" t="e">
        <f>FORMULACION!P565</f>
        <v>#REF!</v>
      </c>
      <c r="G587" s="49">
        <v>3300000</v>
      </c>
      <c r="H587" s="49" t="e">
        <f t="shared" si="8"/>
        <v>#REF!</v>
      </c>
    </row>
    <row r="588" spans="1:8" hidden="1" x14ac:dyDescent="0.2">
      <c r="A588" s="46">
        <v>80</v>
      </c>
      <c r="B588" s="66" t="s">
        <v>523</v>
      </c>
      <c r="C588" s="46" t="str">
        <f>FORMULACION!C566</f>
        <v>LENCERIA</v>
      </c>
      <c r="D588" s="46" t="str">
        <f>FORMULACION!D566</f>
        <v>COLCHONES - COLCHONETAS</v>
      </c>
      <c r="E588" s="48" t="str">
        <f>FORMULACION!F566</f>
        <v>COLCHONETA PARA CAMBIO DE PAÑAL</v>
      </c>
      <c r="F588" s="46" t="e">
        <f>FORMULACION!P566</f>
        <v>#REF!</v>
      </c>
      <c r="G588" s="49">
        <v>72000</v>
      </c>
      <c r="H588" s="49" t="e">
        <f t="shared" si="8"/>
        <v>#REF!</v>
      </c>
    </row>
    <row r="589" spans="1:8" hidden="1" x14ac:dyDescent="0.2">
      <c r="A589" s="46">
        <v>81</v>
      </c>
      <c r="B589" s="66" t="s">
        <v>523</v>
      </c>
      <c r="C589" s="46" t="str">
        <f>FORMULACION!C567</f>
        <v>LENCERIA</v>
      </c>
      <c r="D589" s="46" t="str">
        <f>FORMULACION!D567</f>
        <v>LENCERIA DE BAÑO</v>
      </c>
      <c r="E589" s="54" t="s">
        <v>410</v>
      </c>
      <c r="F589" s="46"/>
      <c r="G589" s="53"/>
      <c r="H589" s="49"/>
    </row>
    <row r="590" spans="1:8" hidden="1" x14ac:dyDescent="0.2">
      <c r="A590" s="46">
        <v>82</v>
      </c>
      <c r="B590" s="66" t="s">
        <v>523</v>
      </c>
      <c r="C590" s="46" t="str">
        <f>FORMULACION!C568</f>
        <v>LENCERIA</v>
      </c>
      <c r="D590" s="46" t="str">
        <f>FORMULACION!D568</f>
        <v>LENCERIA DE CAMA</v>
      </c>
      <c r="E590" s="48" t="str">
        <f>FORMULACION!F568</f>
        <v>COBIJA TÉRMICA PARA CAMA APILABLE</v>
      </c>
      <c r="F590" s="46">
        <f>FORMULACION!P568</f>
        <v>0</v>
      </c>
      <c r="G590" s="49">
        <v>42000</v>
      </c>
      <c r="H590" s="49">
        <f t="shared" ref="H590:H611" si="9">F590*G590</f>
        <v>0</v>
      </c>
    </row>
    <row r="591" spans="1:8" hidden="1" x14ac:dyDescent="0.2">
      <c r="A591" s="46">
        <v>83</v>
      </c>
      <c r="B591" s="66" t="s">
        <v>523</v>
      </c>
      <c r="C591" s="46" t="str">
        <f>FORMULACION!C576</f>
        <v>MOBILIARIO</v>
      </c>
      <c r="D591" s="46" t="str">
        <f>FORMULACION!D576</f>
        <v>MOBILIARIO AREA EDUCATIVA</v>
      </c>
      <c r="E591" s="48" t="str">
        <f>FORMULACION!F576</f>
        <v>CUNA DE MADERA</v>
      </c>
      <c r="F591" s="46" t="e">
        <f>FORMULACION!P576</f>
        <v>#REF!</v>
      </c>
      <c r="G591" s="49">
        <v>60000</v>
      </c>
      <c r="H591" s="49" t="e">
        <f t="shared" si="9"/>
        <v>#REF!</v>
      </c>
    </row>
    <row r="592" spans="1:8" hidden="1" x14ac:dyDescent="0.2">
      <c r="A592" s="46">
        <v>84</v>
      </c>
      <c r="B592" s="66" t="s">
        <v>523</v>
      </c>
      <c r="C592" s="46" t="str">
        <f>FORMULACION!C575</f>
        <v>MOBILIARIO</v>
      </c>
      <c r="D592" s="46" t="str">
        <f>FORMULACION!D575</f>
        <v>MOBILIARIO AREA EDUCATIVA</v>
      </c>
      <c r="E592" s="48" t="str">
        <f>FORMULACION!F575</f>
        <v>PERCHERO</v>
      </c>
      <c r="F592" s="46" t="e">
        <f>FORMULACION!P575</f>
        <v>#REF!</v>
      </c>
      <c r="G592" s="49">
        <v>180000</v>
      </c>
      <c r="H592" s="49" t="e">
        <f t="shared" si="9"/>
        <v>#REF!</v>
      </c>
    </row>
    <row r="593" spans="1:8" hidden="1" x14ac:dyDescent="0.2">
      <c r="A593" s="46">
        <v>85</v>
      </c>
      <c r="B593" s="66" t="s">
        <v>523</v>
      </c>
      <c r="C593" s="46" t="str">
        <f>FORMULACION!C569</f>
        <v>LENCERIA</v>
      </c>
      <c r="D593" s="46" t="str">
        <f>FORMULACION!D569</f>
        <v>LENCERIA DE CAMA</v>
      </c>
      <c r="E593" s="48" t="str">
        <f>FORMULACION!F569</f>
        <v>COBIJA TÉRMICA PARA CUNA Y  NIDO</v>
      </c>
      <c r="F593" s="46">
        <f>FORMULACION!P569</f>
        <v>0</v>
      </c>
      <c r="G593" s="49">
        <v>9000</v>
      </c>
      <c r="H593" s="49">
        <f t="shared" si="9"/>
        <v>0</v>
      </c>
    </row>
    <row r="594" spans="1:8" hidden="1" x14ac:dyDescent="0.2">
      <c r="A594" s="46">
        <v>86</v>
      </c>
      <c r="B594" s="66" t="s">
        <v>523</v>
      </c>
      <c r="C594" s="46" t="str">
        <f>FORMULACION!C574</f>
        <v>LENCERIA</v>
      </c>
      <c r="D594" s="46" t="str">
        <f>FORMULACION!D574</f>
        <v>LENCERIA</v>
      </c>
      <c r="E594" s="48" t="str">
        <f>FORMULACION!F574</f>
        <v>COJIN DE LACTANCIA MATERNA</v>
      </c>
      <c r="F594" s="46" t="e">
        <f>FORMULACION!P574</f>
        <v>#REF!</v>
      </c>
      <c r="G594" s="49">
        <v>45000</v>
      </c>
      <c r="H594" s="49" t="e">
        <f t="shared" si="9"/>
        <v>#REF!</v>
      </c>
    </row>
    <row r="595" spans="1:8" hidden="1" x14ac:dyDescent="0.2">
      <c r="A595" s="46">
        <v>87</v>
      </c>
      <c r="B595" s="66" t="s">
        <v>523</v>
      </c>
      <c r="C595" s="46" t="str">
        <f>FORMULACION!C570</f>
        <v>LENCERIA</v>
      </c>
      <c r="D595" s="46" t="str">
        <f>FORMULACION!D570</f>
        <v>LENCERIA DE CAMA</v>
      </c>
      <c r="E595" s="48" t="str">
        <f>FORMULACION!F570</f>
        <v>SÁBANAS PARA CUNAS</v>
      </c>
      <c r="F595" s="46">
        <f>FORMULACION!P570</f>
        <v>10</v>
      </c>
      <c r="G595" s="49">
        <v>32000</v>
      </c>
      <c r="H595" s="49">
        <f t="shared" si="9"/>
        <v>320000</v>
      </c>
    </row>
    <row r="596" spans="1:8" hidden="1" x14ac:dyDescent="0.2">
      <c r="A596" s="46">
        <v>88</v>
      </c>
      <c r="B596" s="66" t="s">
        <v>523</v>
      </c>
      <c r="C596" s="46" t="str">
        <f>FORMULACION!C571</f>
        <v>LENCERIA</v>
      </c>
      <c r="D596" s="46" t="str">
        <f>FORMULACION!D571</f>
        <v>LENCERIA DE CAMA</v>
      </c>
      <c r="E596" s="48" t="s">
        <v>411</v>
      </c>
      <c r="F596" s="46">
        <v>0</v>
      </c>
      <c r="G596" s="53">
        <v>32000</v>
      </c>
      <c r="H596" s="49">
        <f t="shared" si="9"/>
        <v>0</v>
      </c>
    </row>
    <row r="597" spans="1:8" hidden="1" x14ac:dyDescent="0.2">
      <c r="A597" s="46">
        <v>89</v>
      </c>
      <c r="B597" s="66" t="s">
        <v>523</v>
      </c>
      <c r="C597" s="46" t="str">
        <f>FORMULACION!C573</f>
        <v>LENCERIA</v>
      </c>
      <c r="D597" s="46" t="str">
        <f>FORMULACION!D573</f>
        <v>LENCERIA</v>
      </c>
      <c r="E597" s="48" t="str">
        <f>FORMULACION!F573</f>
        <v>HAMACA</v>
      </c>
      <c r="F597" s="46">
        <f>FORMULACION!P573</f>
        <v>0</v>
      </c>
      <c r="G597" s="49">
        <v>40000</v>
      </c>
      <c r="H597" s="49">
        <f t="shared" si="9"/>
        <v>0</v>
      </c>
    </row>
    <row r="598" spans="1:8" hidden="1" x14ac:dyDescent="0.2">
      <c r="A598" s="46">
        <v>90</v>
      </c>
      <c r="B598" s="66" t="s">
        <v>523</v>
      </c>
      <c r="C598" s="46" t="str">
        <f>FORMULACION!C572</f>
        <v>LENCERIA</v>
      </c>
      <c r="D598" s="46" t="str">
        <f>FORMULACION!D572</f>
        <v>LENCERIA DE CAMA</v>
      </c>
      <c r="E598" s="48" t="str">
        <f>FORMULACION!F572</f>
        <v>BORDE CUNA</v>
      </c>
      <c r="F598" s="46" t="e">
        <f>FORMULACION!P572</f>
        <v>#REF!</v>
      </c>
      <c r="G598" s="49">
        <v>32000</v>
      </c>
      <c r="H598" s="49" t="e">
        <f t="shared" si="9"/>
        <v>#REF!</v>
      </c>
    </row>
    <row r="599" spans="1:8" hidden="1" x14ac:dyDescent="0.2">
      <c r="A599" s="46">
        <v>91</v>
      </c>
      <c r="B599" s="66" t="s">
        <v>523</v>
      </c>
      <c r="C599" s="46" t="str">
        <f>FORMULACION!C700</f>
        <v>MATERIAL PEDAGÓGICO</v>
      </c>
      <c r="D599" s="46" t="str">
        <f>FORMULACION!E700</f>
        <v>JUEGO SIMBÓLICO Y DE ROLES</v>
      </c>
      <c r="E599" s="48" t="str">
        <f>FORMULACION!F700</f>
        <v>PESEBRERA CABALLITO DE PALO</v>
      </c>
      <c r="F599" s="46" t="e">
        <f>FORMULACION!P700</f>
        <v>#REF!</v>
      </c>
      <c r="G599" s="49">
        <v>35000</v>
      </c>
      <c r="H599" s="49" t="e">
        <f t="shared" si="9"/>
        <v>#REF!</v>
      </c>
    </row>
    <row r="600" spans="1:8" hidden="1" x14ac:dyDescent="0.2">
      <c r="A600" s="46">
        <v>92</v>
      </c>
      <c r="B600" s="66" t="s">
        <v>523</v>
      </c>
      <c r="C600" s="46" t="str">
        <f>FORMULACION!C666</f>
        <v>MATERIAL PEDAGÓGICO</v>
      </c>
      <c r="D600" s="46" t="str">
        <f>FORMULACION!E666</f>
        <v>EXPLORACIÓN CORPORAL</v>
      </c>
      <c r="E600" s="48" t="s">
        <v>416</v>
      </c>
      <c r="F600" s="46" t="e">
        <f>FORMULACION!P666</f>
        <v>#REF!</v>
      </c>
      <c r="G600" s="49">
        <v>2500</v>
      </c>
      <c r="H600" s="49" t="e">
        <f t="shared" si="9"/>
        <v>#REF!</v>
      </c>
    </row>
    <row r="601" spans="1:8" hidden="1" x14ac:dyDescent="0.2">
      <c r="A601" s="46">
        <v>93</v>
      </c>
      <c r="B601" s="66" t="s">
        <v>523</v>
      </c>
      <c r="C601" s="46" t="str">
        <f>FORMULACION!C667</f>
        <v>MATERIAL PEDAGÓGICO</v>
      </c>
      <c r="D601" s="46" t="str">
        <f>FORMULACION!E667</f>
        <v>EXPLORACIÓN CORPORAL</v>
      </c>
      <c r="E601" s="48" t="s">
        <v>417</v>
      </c>
      <c r="F601" s="46">
        <v>0</v>
      </c>
      <c r="G601" s="53">
        <v>55000</v>
      </c>
      <c r="H601" s="49">
        <f t="shared" si="9"/>
        <v>0</v>
      </c>
    </row>
    <row r="602" spans="1:8" hidden="1" x14ac:dyDescent="0.2">
      <c r="A602" s="46">
        <v>94</v>
      </c>
      <c r="B602" s="66" t="s">
        <v>523</v>
      </c>
      <c r="C602" s="46" t="e">
        <f>FORMULACION!#REF!</f>
        <v>#REF!</v>
      </c>
      <c r="D602" s="46" t="e">
        <f>FORMULACION!#REF!</f>
        <v>#REF!</v>
      </c>
      <c r="E602" s="48" t="s">
        <v>418</v>
      </c>
      <c r="F602" s="46">
        <v>0</v>
      </c>
      <c r="G602" s="53">
        <v>30000</v>
      </c>
      <c r="H602" s="49">
        <f t="shared" si="9"/>
        <v>0</v>
      </c>
    </row>
    <row r="603" spans="1:8" hidden="1" x14ac:dyDescent="0.2">
      <c r="A603" s="46">
        <v>95</v>
      </c>
      <c r="B603" s="66" t="s">
        <v>523</v>
      </c>
      <c r="C603" s="46" t="str">
        <f>FORMULACION!C668</f>
        <v>MATERIAL PEDAGÓGICO</v>
      </c>
      <c r="D603" s="46" t="str">
        <f>FORMULACION!E668</f>
        <v>EXPLORACIÓN CORPORAL</v>
      </c>
      <c r="E603" s="50" t="str">
        <f>FORMULACION!F668</f>
        <v>CUBO DE ACTIVIDADES MULTIPLES</v>
      </c>
      <c r="F603" s="46"/>
      <c r="G603" s="49">
        <v>38000</v>
      </c>
      <c r="H603" s="49">
        <f t="shared" si="9"/>
        <v>0</v>
      </c>
    </row>
    <row r="604" spans="1:8" hidden="1" x14ac:dyDescent="0.2">
      <c r="A604" s="46">
        <v>96</v>
      </c>
      <c r="B604" s="66" t="s">
        <v>523</v>
      </c>
      <c r="C604" s="46" t="str">
        <f>FORMULACION!C617</f>
        <v>MATERIAL PEDAGÓGICO</v>
      </c>
      <c r="D604" s="46" t="str">
        <f>FORMULACION!E617</f>
        <v>EXPLORACIÓN CORPORAL</v>
      </c>
      <c r="E604" s="48" t="s">
        <v>419</v>
      </c>
      <c r="F604" s="46" t="e">
        <f>FORMULACION!P617</f>
        <v>#REF!</v>
      </c>
      <c r="G604" s="49">
        <v>15000</v>
      </c>
      <c r="H604" s="49" t="e">
        <f t="shared" si="9"/>
        <v>#REF!</v>
      </c>
    </row>
    <row r="605" spans="1:8" hidden="1" x14ac:dyDescent="0.2">
      <c r="A605" s="46">
        <v>97</v>
      </c>
      <c r="B605" s="66" t="s">
        <v>523</v>
      </c>
      <c r="C605" s="46" t="str">
        <f>FORMULACION!C638</f>
        <v>MATERIAL PEDAGÓGICO</v>
      </c>
      <c r="D605" s="46" t="str">
        <f>FORMULACION!E638</f>
        <v>EXPLORACIÓN CORPORAL</v>
      </c>
      <c r="E605" s="48" t="str">
        <f>FORMULACION!F638</f>
        <v xml:space="preserve">SET DE CORREPASILLO - ANDADOR </v>
      </c>
      <c r="F605" s="46"/>
      <c r="G605" s="49">
        <v>8000</v>
      </c>
      <c r="H605" s="49">
        <f t="shared" si="9"/>
        <v>0</v>
      </c>
    </row>
    <row r="606" spans="1:8" hidden="1" x14ac:dyDescent="0.2">
      <c r="A606" s="46">
        <v>98</v>
      </c>
      <c r="B606" s="66" t="s">
        <v>523</v>
      </c>
      <c r="C606" s="46" t="str">
        <f>FORMULACION!C626</f>
        <v>MATERIAL PEDAGÓGICO</v>
      </c>
      <c r="D606" s="46" t="str">
        <f>FORMULACION!E626</f>
        <v>INSTRUMENTOS MUSICALES</v>
      </c>
      <c r="E606" s="48" t="str">
        <f>FORMULACION!F626</f>
        <v>JUEGO DE CAMPANAS AFINADAS</v>
      </c>
      <c r="F606" s="46">
        <f>FORMULACION!P626</f>
        <v>1</v>
      </c>
      <c r="G606" s="49">
        <v>60000</v>
      </c>
      <c r="H606" s="49">
        <f t="shared" si="9"/>
        <v>60000</v>
      </c>
    </row>
    <row r="607" spans="1:8" hidden="1" x14ac:dyDescent="0.2">
      <c r="A607" s="46">
        <v>99</v>
      </c>
      <c r="B607" s="66" t="s">
        <v>523</v>
      </c>
      <c r="C607" s="46" t="str">
        <f>FORMULACION!C701</f>
        <v>MATERIAL PEDAGÓGICO</v>
      </c>
      <c r="D607" s="46" t="str">
        <f>FORMULACION!E701</f>
        <v>EXPLORACIÓN CORPORAL</v>
      </c>
      <c r="E607" s="48" t="s">
        <v>420</v>
      </c>
      <c r="F607" s="46" t="e">
        <f>FORMULACION!P701</f>
        <v>#REF!</v>
      </c>
      <c r="G607" s="49">
        <v>35000</v>
      </c>
      <c r="H607" s="49" t="e">
        <f t="shared" si="9"/>
        <v>#REF!</v>
      </c>
    </row>
    <row r="608" spans="1:8" hidden="1" x14ac:dyDescent="0.2">
      <c r="A608" s="46">
        <v>100</v>
      </c>
      <c r="B608" s="66" t="s">
        <v>523</v>
      </c>
      <c r="C608" s="46" t="str">
        <f>FORMULACION!C639</f>
        <v>MATERIAL PEDAGÓGICO</v>
      </c>
      <c r="D608" s="46" t="str">
        <f>FORMULACION!E639</f>
        <v>EXPLORACIÓN CORPORAL</v>
      </c>
      <c r="E608" s="48" t="str">
        <f>FORMULACION!F639</f>
        <v>ESPEJO CUERPO ENTERO</v>
      </c>
      <c r="F608" s="46" t="e">
        <f>FORMULACION!P639</f>
        <v>#REF!</v>
      </c>
      <c r="G608" s="49">
        <v>27000</v>
      </c>
      <c r="H608" s="49" t="e">
        <f t="shared" si="9"/>
        <v>#REF!</v>
      </c>
    </row>
    <row r="609" spans="1:8" hidden="1" x14ac:dyDescent="0.2">
      <c r="A609" s="46">
        <v>101</v>
      </c>
      <c r="B609" s="66" t="s">
        <v>523</v>
      </c>
      <c r="C609" s="46" t="str">
        <f>FORMULACION!C640</f>
        <v>MATERIAL PEDAGÓGICO</v>
      </c>
      <c r="D609" s="46" t="str">
        <f>FORMULACION!E640</f>
        <v>EXPLORACIÓN CORPORAL</v>
      </c>
      <c r="E609" s="48" t="s">
        <v>421</v>
      </c>
      <c r="F609" s="46" t="e">
        <f>FORMULACION!P640</f>
        <v>#REF!</v>
      </c>
      <c r="G609" s="49">
        <v>190000</v>
      </c>
      <c r="H609" s="49" t="e">
        <f t="shared" si="9"/>
        <v>#REF!</v>
      </c>
    </row>
    <row r="610" spans="1:8" hidden="1" x14ac:dyDescent="0.2">
      <c r="A610" s="46">
        <v>102</v>
      </c>
      <c r="B610" s="66" t="s">
        <v>523</v>
      </c>
      <c r="C610" s="46" t="str">
        <f>FORMULACION!C669</f>
        <v>MATERIAL PEDAGÓGICO</v>
      </c>
      <c r="D610" s="46" t="str">
        <f>FORMULACION!E669</f>
        <v>EXPLORACIÓN CORPORAL</v>
      </c>
      <c r="E610" s="48" t="str">
        <f>FORMULACION!F669</f>
        <v>JUEGO DE ENCAJABLES</v>
      </c>
      <c r="F610" s="46"/>
      <c r="G610" s="49">
        <v>90000</v>
      </c>
      <c r="H610" s="49">
        <f t="shared" si="9"/>
        <v>0</v>
      </c>
    </row>
    <row r="611" spans="1:8" hidden="1" x14ac:dyDescent="0.2">
      <c r="A611" s="46">
        <v>103</v>
      </c>
      <c r="B611" s="66" t="s">
        <v>523</v>
      </c>
      <c r="C611" s="46" t="str">
        <f>FORMULACION!C670</f>
        <v>MATERIAL PEDAGÓGICO</v>
      </c>
      <c r="D611" s="46" t="str">
        <f>FORMULACION!E670</f>
        <v>EXPLORACIÓN CORPORAL</v>
      </c>
      <c r="E611" s="48" t="str">
        <f>FORMULACION!F670</f>
        <v>JUEGO DE PESOS</v>
      </c>
      <c r="F611" s="46"/>
      <c r="G611" s="49">
        <v>270000</v>
      </c>
      <c r="H611" s="49">
        <f t="shared" si="9"/>
        <v>0</v>
      </c>
    </row>
    <row r="612" spans="1:8" hidden="1" x14ac:dyDescent="0.2">
      <c r="A612" s="46">
        <v>104</v>
      </c>
      <c r="B612" s="66" t="s">
        <v>523</v>
      </c>
      <c r="C612" s="46" t="str">
        <f>FORMULACION!C671</f>
        <v>MATERIAL PEDAGÓGICO</v>
      </c>
      <c r="D612" s="46" t="str">
        <f>FORMULACION!E671</f>
        <v>EXPLORACIÓN CORPORAL</v>
      </c>
      <c r="E612" s="48" t="s">
        <v>422</v>
      </c>
      <c r="F612" s="46"/>
      <c r="G612" s="55"/>
      <c r="H612" s="49"/>
    </row>
    <row r="613" spans="1:8" hidden="1" x14ac:dyDescent="0.2">
      <c r="A613" s="46">
        <v>105</v>
      </c>
      <c r="B613" s="66" t="s">
        <v>523</v>
      </c>
      <c r="C613" s="46" t="str">
        <f>FORMULACION!C619</f>
        <v>MATERIAL PEDAGÓGICO</v>
      </c>
      <c r="D613" s="46" t="str">
        <f>FORMULACION!E619</f>
        <v>EXPLORACIÓN CORPORAL</v>
      </c>
      <c r="E613" s="48" t="str">
        <f>FORMULACION!F619</f>
        <v>GIMNASIO DE ESPUMA POLIMOTOR 2</v>
      </c>
      <c r="F613" s="46" t="e">
        <f>FORMULACION!P619</f>
        <v>#REF!</v>
      </c>
      <c r="G613" s="49">
        <v>720000</v>
      </c>
      <c r="H613" s="49" t="e">
        <f t="shared" ref="H613:H676" si="10">F613*G613</f>
        <v>#REF!</v>
      </c>
    </row>
    <row r="614" spans="1:8" hidden="1" x14ac:dyDescent="0.2">
      <c r="A614" s="46">
        <v>106</v>
      </c>
      <c r="B614" s="66" t="s">
        <v>523</v>
      </c>
      <c r="C614" s="46" t="str">
        <f>FORMULACION!C641</f>
        <v>MATERIAL PEDAGÓGICO</v>
      </c>
      <c r="D614" s="46" t="str">
        <f>FORMULACION!E641</f>
        <v>EXPLORACIÓN CORPORAL</v>
      </c>
      <c r="E614" s="48" t="str">
        <f>FORMULACION!F641</f>
        <v>KIT DE PERCEPCION PEQUEÑO</v>
      </c>
      <c r="F614" s="46"/>
      <c r="G614" s="49">
        <v>150000</v>
      </c>
      <c r="H614" s="49">
        <f t="shared" si="10"/>
        <v>0</v>
      </c>
    </row>
    <row r="615" spans="1:8" hidden="1" x14ac:dyDescent="0.2">
      <c r="A615" s="46">
        <v>107</v>
      </c>
      <c r="B615" s="66" t="s">
        <v>523</v>
      </c>
      <c r="C615" s="46" t="str">
        <f>FORMULACION!C620</f>
        <v>MATERIAL PEDAGÓGICO</v>
      </c>
      <c r="D615" s="46" t="str">
        <f>FORMULACION!E620</f>
        <v>EXPLORACIÓN CORPORAL</v>
      </c>
      <c r="E615" s="48" t="str">
        <f>FORMULACION!F620</f>
        <v>PARQUE INFANTIL TIPO A</v>
      </c>
      <c r="F615" s="46" t="e">
        <f>FORMULACION!P620</f>
        <v>#REF!</v>
      </c>
      <c r="G615" s="49">
        <v>3250000</v>
      </c>
      <c r="H615" s="49" t="e">
        <f t="shared" si="10"/>
        <v>#REF!</v>
      </c>
    </row>
    <row r="616" spans="1:8" hidden="1" x14ac:dyDescent="0.2">
      <c r="A616" s="46">
        <v>108</v>
      </c>
      <c r="B616" s="66" t="s">
        <v>523</v>
      </c>
      <c r="C616" s="46" t="str">
        <f>FORMULACION!C621</f>
        <v>MATERIAL PEDAGÓGICO</v>
      </c>
      <c r="D616" s="46" t="str">
        <f>FORMULACION!E621</f>
        <v>EXPLORACIÓN CORPORAL</v>
      </c>
      <c r="E616" s="48" t="str">
        <f>FORMULACION!F621</f>
        <v>PARQUE INFANTIL TIPO B</v>
      </c>
      <c r="F616" s="46" t="e">
        <f>FORMULACION!P621</f>
        <v>#REF!</v>
      </c>
      <c r="G616" s="49">
        <v>1650000</v>
      </c>
      <c r="H616" s="49" t="e">
        <f t="shared" si="10"/>
        <v>#REF!</v>
      </c>
    </row>
    <row r="617" spans="1:8" hidden="1" x14ac:dyDescent="0.2">
      <c r="A617" s="46">
        <v>109</v>
      </c>
      <c r="B617" s="66" t="s">
        <v>523</v>
      </c>
      <c r="C617" s="46" t="str">
        <f>FORMULACION!C642</f>
        <v>MATERIAL PEDAGÓGICO</v>
      </c>
      <c r="D617" s="46" t="str">
        <f>FORMULACION!E642</f>
        <v>EXPLORACIÓN CORPORAL</v>
      </c>
      <c r="E617" s="48" t="str">
        <f>FORMULACION!F642</f>
        <v>MOVILES</v>
      </c>
      <c r="F617" s="46">
        <f>FORMULACION!P642</f>
        <v>0</v>
      </c>
      <c r="G617" s="49">
        <v>32000</v>
      </c>
      <c r="H617" s="49">
        <f t="shared" si="10"/>
        <v>0</v>
      </c>
    </row>
    <row r="618" spans="1:8" hidden="1" x14ac:dyDescent="0.2">
      <c r="A618" s="46">
        <v>110</v>
      </c>
      <c r="B618" s="66" t="s">
        <v>523</v>
      </c>
      <c r="C618" s="46" t="str">
        <f>FORMULACION!C672</f>
        <v>MATERIAL PEDAGÓGICO</v>
      </c>
      <c r="D618" s="46" t="str">
        <f>FORMULACION!E672</f>
        <v>EXPLORACIÓN CORPORAL</v>
      </c>
      <c r="E618" s="48" t="str">
        <f>FORMULACION!F672</f>
        <v>JUEGO DE PELOTAS PEQUEÑAS TIPO ERIZO</v>
      </c>
      <c r="F618" s="46"/>
      <c r="G618" s="49">
        <v>23000</v>
      </c>
      <c r="H618" s="49">
        <f t="shared" si="10"/>
        <v>0</v>
      </c>
    </row>
    <row r="619" spans="1:8" hidden="1" x14ac:dyDescent="0.2">
      <c r="A619" s="46">
        <v>111</v>
      </c>
      <c r="B619" s="66" t="s">
        <v>523</v>
      </c>
      <c r="C619" s="46" t="str">
        <f>FORMULACION!C658</f>
        <v>MATERIAL PEDAGÓGICO</v>
      </c>
      <c r="D619" s="46" t="str">
        <f>FORMULACION!E658</f>
        <v>EXPLORACIÓN CORPORAL</v>
      </c>
      <c r="E619" s="48" t="str">
        <f>FORMULACION!F658</f>
        <v>RECIPIENTE PARA ENCAJAR FIGURAS</v>
      </c>
      <c r="F619" s="46"/>
      <c r="G619" s="49">
        <v>42000</v>
      </c>
      <c r="H619" s="49">
        <f t="shared" si="10"/>
        <v>0</v>
      </c>
    </row>
    <row r="620" spans="1:8" hidden="1" x14ac:dyDescent="0.2">
      <c r="A620" s="46">
        <v>112</v>
      </c>
      <c r="B620" s="66" t="s">
        <v>523</v>
      </c>
      <c r="C620" s="46" t="str">
        <f>FORMULACION!C659</f>
        <v>MATERIAL PEDAGÓGICO</v>
      </c>
      <c r="D620" s="46" t="str">
        <f>FORMULACION!E659</f>
        <v>INSTRUMENTOS MUSICALES</v>
      </c>
      <c r="E620" s="48" t="str">
        <f>FORMULACION!F659</f>
        <v>MARACAS PEQUEÑAS</v>
      </c>
      <c r="F620" s="46"/>
      <c r="G620" s="49">
        <v>42000</v>
      </c>
      <c r="H620" s="49">
        <f t="shared" si="10"/>
        <v>0</v>
      </c>
    </row>
    <row r="621" spans="1:8" hidden="1" x14ac:dyDescent="0.2">
      <c r="A621" s="46">
        <v>113</v>
      </c>
      <c r="B621" s="66" t="s">
        <v>523</v>
      </c>
      <c r="C621" s="46" t="str">
        <f>FORMULACION!C643</f>
        <v>MATERIAL PEDAGÓGICO</v>
      </c>
      <c r="D621" s="46" t="str">
        <f>FORMULACION!E643</f>
        <v>EXPLORACIÓN CORPORAL</v>
      </c>
      <c r="E621" s="48" t="str">
        <f>FORMULACION!F643</f>
        <v>JUEGO DE PELOTAS GRANDES TIPO ERIZO</v>
      </c>
      <c r="F621" s="46"/>
      <c r="G621" s="49">
        <v>65800</v>
      </c>
      <c r="H621" s="49">
        <f t="shared" si="10"/>
        <v>0</v>
      </c>
    </row>
    <row r="622" spans="1:8" hidden="1" x14ac:dyDescent="0.2">
      <c r="A622" s="46">
        <v>114</v>
      </c>
      <c r="B622" s="66" t="s">
        <v>523</v>
      </c>
      <c r="C622" s="46" t="str">
        <f>FORMULACION!C618</f>
        <v>MATERIAL PEDAGÓGICO</v>
      </c>
      <c r="D622" s="46" t="str">
        <f>FORMULACION!E618</f>
        <v>EXPLORACIÓN CORPORAL</v>
      </c>
      <c r="E622" s="48" t="str">
        <f>FORMULACION!F618</f>
        <v>GIMNASIO DE ESPUMA POLIMOTOR 1</v>
      </c>
      <c r="F622" s="46" t="e">
        <f>FORMULACION!P618</f>
        <v>#REF!</v>
      </c>
      <c r="G622" s="49">
        <v>50000</v>
      </c>
      <c r="H622" s="49" t="e">
        <f t="shared" si="10"/>
        <v>#REF!</v>
      </c>
    </row>
    <row r="623" spans="1:8" hidden="1" x14ac:dyDescent="0.2">
      <c r="A623" s="46">
        <v>115</v>
      </c>
      <c r="B623" s="66" t="s">
        <v>523</v>
      </c>
      <c r="C623" s="46" t="str">
        <f>FORMULACION!C625</f>
        <v>MATERIAL PEDAGÓGICO</v>
      </c>
      <c r="D623" s="46" t="str">
        <f>FORMULACION!E625</f>
        <v>INSTRUMENTOS MUSICALES</v>
      </c>
      <c r="E623" s="48" t="str">
        <f>FORMULACION!F625</f>
        <v>OCEANO</v>
      </c>
      <c r="F623" s="46">
        <f>FORMULACION!P625</f>
        <v>2</v>
      </c>
      <c r="G623" s="49">
        <v>250000</v>
      </c>
      <c r="H623" s="49">
        <f t="shared" si="10"/>
        <v>500000</v>
      </c>
    </row>
    <row r="624" spans="1:8" hidden="1" x14ac:dyDescent="0.2">
      <c r="A624" s="46">
        <v>116</v>
      </c>
      <c r="B624" s="66" t="s">
        <v>523</v>
      </c>
      <c r="C624" s="46" t="str">
        <f>FORMULACION!C624</f>
        <v>MATERIAL PEDAGÓGICO</v>
      </c>
      <c r="D624" s="46" t="str">
        <f>FORMULACION!E624</f>
        <v>EXPLORACIÓN CORPORAL</v>
      </c>
      <c r="E624" s="48" t="str">
        <f>FORMULACION!F624</f>
        <v>CARPA DE PLASTICO PLEGABLE</v>
      </c>
      <c r="F624" s="46" t="e">
        <f>FORMULACION!P624</f>
        <v>#REF!</v>
      </c>
      <c r="G624" s="49">
        <v>560000</v>
      </c>
      <c r="H624" s="49" t="e">
        <f t="shared" si="10"/>
        <v>#REF!</v>
      </c>
    </row>
    <row r="625" spans="1:8" hidden="1" x14ac:dyDescent="0.2">
      <c r="A625" s="46">
        <v>117</v>
      </c>
      <c r="B625" s="66" t="s">
        <v>523</v>
      </c>
      <c r="C625" s="46" t="str">
        <f>FORMULACION!C644:D644</f>
        <v>MATERIAL PEDAGÓGICO</v>
      </c>
      <c r="D625" s="46" t="str">
        <f>FORMULACION!E644</f>
        <v>EXPLORACIÓN CORPORAL</v>
      </c>
      <c r="E625" s="48" t="str">
        <f>FORMULACION!F644</f>
        <v>RODILLO GRANDE EN ESPUMA</v>
      </c>
      <c r="F625" s="46" t="e">
        <f>FORMULACION!P644</f>
        <v>#REF!</v>
      </c>
      <c r="G625" s="49">
        <v>25000</v>
      </c>
      <c r="H625" s="49" t="e">
        <f t="shared" si="10"/>
        <v>#REF!</v>
      </c>
    </row>
    <row r="626" spans="1:8" hidden="1" x14ac:dyDescent="0.2">
      <c r="A626" s="46">
        <v>118</v>
      </c>
      <c r="B626" s="66" t="s">
        <v>523</v>
      </c>
      <c r="C626" s="46" t="str">
        <f>FORMULACION!C622</f>
        <v>MATERIAL PEDAGÓGICO</v>
      </c>
      <c r="D626" s="46" t="str">
        <f>FORMULACION!E622</f>
        <v>EXPLORACIÓN CORPORAL</v>
      </c>
      <c r="E626" s="48" t="str">
        <f>FORMULACION!F622</f>
        <v>MESA DE LUZ</v>
      </c>
      <c r="F626" s="46" t="e">
        <f>FORMULACION!P622</f>
        <v>#REF!</v>
      </c>
      <c r="G626" s="49">
        <v>8600000</v>
      </c>
      <c r="H626" s="49" t="e">
        <f t="shared" si="10"/>
        <v>#REF!</v>
      </c>
    </row>
    <row r="627" spans="1:8" hidden="1" x14ac:dyDescent="0.2">
      <c r="A627" s="46">
        <v>119</v>
      </c>
      <c r="B627" s="66" t="s">
        <v>523</v>
      </c>
      <c r="C627" s="46" t="str">
        <f>FORMULACION!C623</f>
        <v>MATERIAL PEDAGÓGICO</v>
      </c>
      <c r="D627" s="46" t="str">
        <f>FORMULACION!E623</f>
        <v>EXPLORACIÓN CORPORAL</v>
      </c>
      <c r="E627" s="48" t="str">
        <f>FORMULACION!F623</f>
        <v>MESA DE AGUA Y ARENA</v>
      </c>
      <c r="F627" s="46" t="e">
        <f>FORMULACION!P623</f>
        <v>#REF!</v>
      </c>
      <c r="G627" s="49">
        <v>3000000</v>
      </c>
      <c r="H627" s="49" t="e">
        <f t="shared" si="10"/>
        <v>#REF!</v>
      </c>
    </row>
    <row r="628" spans="1:8" hidden="1" x14ac:dyDescent="0.2">
      <c r="A628" s="46">
        <v>120</v>
      </c>
      <c r="B628" s="66" t="s">
        <v>523</v>
      </c>
      <c r="C628" s="46" t="str">
        <f>FORMULACION!C616</f>
        <v>MATERIAL PEDAGÓGICO</v>
      </c>
      <c r="D628" s="46" t="str">
        <f>FORMULACION!E616</f>
        <v>EXPLORACIÓN CORPORAL</v>
      </c>
      <c r="E628" s="48" t="s">
        <v>424</v>
      </c>
      <c r="F628" s="46" t="e">
        <f>FORMULACION!P616</f>
        <v>#REF!</v>
      </c>
      <c r="G628" s="49">
        <v>56000</v>
      </c>
      <c r="H628" s="49" t="e">
        <f t="shared" si="10"/>
        <v>#REF!</v>
      </c>
    </row>
    <row r="629" spans="1:8" hidden="1" x14ac:dyDescent="0.2">
      <c r="A629" s="46">
        <v>121</v>
      </c>
      <c r="B629" s="66" t="s">
        <v>523</v>
      </c>
      <c r="C629" s="46" t="str">
        <f>FORMULACION!C673</f>
        <v>MATERIAL PEDAGÓGICO</v>
      </c>
      <c r="D629" s="46" t="str">
        <f>FORMULACION!E673</f>
        <v>EXPLORACIÓN CORPORAL</v>
      </c>
      <c r="E629" s="50" t="s">
        <v>423</v>
      </c>
      <c r="F629" s="46"/>
      <c r="G629" s="49">
        <v>11000</v>
      </c>
      <c r="H629" s="49">
        <f t="shared" si="10"/>
        <v>0</v>
      </c>
    </row>
    <row r="630" spans="1:8" hidden="1" x14ac:dyDescent="0.2">
      <c r="A630" s="46">
        <v>122</v>
      </c>
      <c r="B630" s="66" t="s">
        <v>523</v>
      </c>
      <c r="C630" s="46" t="str">
        <f>FORMULACION!C674:D674</f>
        <v>MATERIAL PEDAGÓGICO</v>
      </c>
      <c r="D630" s="46" t="str">
        <f>FORMULACION!E674</f>
        <v>EXPLORACIÓN CORPORAL</v>
      </c>
      <c r="E630" s="50" t="s">
        <v>425</v>
      </c>
      <c r="F630" s="46"/>
      <c r="G630" s="49">
        <v>18000</v>
      </c>
      <c r="H630" s="49">
        <f t="shared" si="10"/>
        <v>0</v>
      </c>
    </row>
    <row r="631" spans="1:8" hidden="1" x14ac:dyDescent="0.2">
      <c r="A631" s="46">
        <v>123</v>
      </c>
      <c r="B631" s="66" t="s">
        <v>523</v>
      </c>
      <c r="C631" s="46" t="str">
        <f>FORMULACION!C645</f>
        <v>MATERIAL PEDAGÓGICO</v>
      </c>
      <c r="D631" s="46" t="str">
        <f>FORMULACION!E645</f>
        <v>EXPLORACIÓN CORPORAL</v>
      </c>
      <c r="E631" s="50" t="s">
        <v>426</v>
      </c>
      <c r="F631" s="46"/>
      <c r="G631" s="49">
        <v>13000</v>
      </c>
      <c r="H631" s="49">
        <f t="shared" si="10"/>
        <v>0</v>
      </c>
    </row>
    <row r="632" spans="1:8" hidden="1" x14ac:dyDescent="0.2">
      <c r="A632" s="46">
        <v>124</v>
      </c>
      <c r="B632" s="66" t="s">
        <v>523</v>
      </c>
      <c r="C632" s="46" t="str">
        <f>FORMULACION!C660</f>
        <v>MATERIAL PEDAGÓGICO</v>
      </c>
      <c r="D632" s="46" t="str">
        <f>FORMULACION!E660</f>
        <v>INSTRUMENTOS MUSICALES</v>
      </c>
      <c r="E632" s="48" t="str">
        <f>FORMULACION!F660</f>
        <v>PAJARO CARPINTERO</v>
      </c>
      <c r="F632" s="46"/>
      <c r="G632" s="49">
        <v>25000</v>
      </c>
      <c r="H632" s="49">
        <f t="shared" si="10"/>
        <v>0</v>
      </c>
    </row>
    <row r="633" spans="1:8" hidden="1" x14ac:dyDescent="0.2">
      <c r="A633" s="46">
        <v>125</v>
      </c>
      <c r="B633" s="66" t="s">
        <v>523</v>
      </c>
      <c r="C633" s="46" t="str">
        <f>FORMULACION!C646</f>
        <v>MATERIAL PEDAGÓGICO</v>
      </c>
      <c r="D633" s="46" t="str">
        <f>FORMULACION!E646</f>
        <v>EXPLORACIÓN CORPORAL</v>
      </c>
      <c r="E633" s="48" t="str">
        <f>FORMULACION!F646</f>
        <v>TAPETE DE TEXTURAS</v>
      </c>
      <c r="F633" s="46" t="e">
        <f>FORMULACION!P646</f>
        <v>#REF!</v>
      </c>
      <c r="G633" s="49">
        <v>42000</v>
      </c>
      <c r="H633" s="49" t="e">
        <f t="shared" si="10"/>
        <v>#REF!</v>
      </c>
    </row>
    <row r="634" spans="1:8" hidden="1" x14ac:dyDescent="0.2">
      <c r="A634" s="46">
        <v>126</v>
      </c>
      <c r="B634" s="66" t="s">
        <v>523</v>
      </c>
      <c r="C634" s="46" t="str">
        <f>FORMULACION!C647:D647</f>
        <v>MATERIAL PEDAGÓGICO</v>
      </c>
      <c r="D634" s="46" t="str">
        <f>FORMULACION!E647</f>
        <v>INSTRUMENTOS MUSICALES</v>
      </c>
      <c r="E634" s="48" t="str">
        <f>FORMULACION!F647</f>
        <v>JUEGO DE MARACAS</v>
      </c>
      <c r="F634" s="46"/>
      <c r="G634" s="49">
        <v>35000</v>
      </c>
      <c r="H634" s="49">
        <f t="shared" si="10"/>
        <v>0</v>
      </c>
    </row>
    <row r="635" spans="1:8" hidden="1" x14ac:dyDescent="0.2">
      <c r="A635" s="46">
        <v>127</v>
      </c>
      <c r="B635" s="66" t="s">
        <v>523</v>
      </c>
      <c r="C635" s="46" t="str">
        <f>FORMULACION!C703</f>
        <v>MATERIAL PEDAGÓGICO</v>
      </c>
      <c r="D635" s="46" t="str">
        <f>FORMULACION!E703</f>
        <v>INSTRUMENTOS MUSICALES</v>
      </c>
      <c r="E635" s="48" t="str">
        <f>FORMULACION!F703</f>
        <v>MARACATAN</v>
      </c>
      <c r="F635" s="46" t="e">
        <f>FORMULACION!P703</f>
        <v>#REF!</v>
      </c>
      <c r="G635" s="49">
        <v>37000</v>
      </c>
      <c r="H635" s="49" t="e">
        <f t="shared" si="10"/>
        <v>#REF!</v>
      </c>
    </row>
    <row r="636" spans="1:8" hidden="1" x14ac:dyDescent="0.2">
      <c r="A636" s="46">
        <v>128</v>
      </c>
      <c r="B636" s="66" t="s">
        <v>523</v>
      </c>
      <c r="C636" s="46" t="str">
        <f>FORMULACION!C676</f>
        <v>MATERIAL PEDAGÓGICO</v>
      </c>
      <c r="D636" s="46" t="str">
        <f>FORMULACION!E676</f>
        <v>INSTRUMENTOS MUSICALES</v>
      </c>
      <c r="E636" s="48" t="str">
        <f>FORMULACION!F676</f>
        <v>CLAVES</v>
      </c>
      <c r="F636" s="46" t="e">
        <f>FORMULACION!P676</f>
        <v>#REF!</v>
      </c>
      <c r="G636" s="49">
        <v>32000</v>
      </c>
      <c r="H636" s="49" t="e">
        <f t="shared" si="10"/>
        <v>#REF!</v>
      </c>
    </row>
    <row r="637" spans="1:8" hidden="1" x14ac:dyDescent="0.2">
      <c r="A637" s="46">
        <v>129</v>
      </c>
      <c r="B637" s="66" t="s">
        <v>523</v>
      </c>
      <c r="C637" s="46" t="e">
        <f>FORMULACION!#REF!</f>
        <v>#REF!</v>
      </c>
      <c r="D637" s="46" t="e">
        <f>FORMULACION!#REF!</f>
        <v>#REF!</v>
      </c>
      <c r="E637" s="48" t="s">
        <v>471</v>
      </c>
      <c r="F637" s="46"/>
      <c r="G637" s="49">
        <v>150000</v>
      </c>
      <c r="H637" s="49">
        <f t="shared" si="10"/>
        <v>0</v>
      </c>
    </row>
    <row r="638" spans="1:8" hidden="1" x14ac:dyDescent="0.2">
      <c r="A638" s="46">
        <v>130</v>
      </c>
      <c r="B638" s="66" t="s">
        <v>523</v>
      </c>
      <c r="C638" s="46" t="str">
        <f>FORMULACION!C648</f>
        <v>MATERIAL PEDAGÓGICO</v>
      </c>
      <c r="D638" s="46" t="str">
        <f>FORMULACION!E648</f>
        <v>INSTRUMENTOS MUSICALES</v>
      </c>
      <c r="E638" s="48" t="str">
        <f>FORMULACION!F648</f>
        <v>PALO DE LLUVIA PEQUEÑO</v>
      </c>
      <c r="F638" s="46"/>
      <c r="G638" s="49">
        <v>56000</v>
      </c>
      <c r="H638" s="49">
        <f t="shared" si="10"/>
        <v>0</v>
      </c>
    </row>
    <row r="639" spans="1:8" hidden="1" x14ac:dyDescent="0.2">
      <c r="A639" s="46">
        <v>132</v>
      </c>
      <c r="B639" s="66" t="s">
        <v>523</v>
      </c>
      <c r="C639" s="46" t="str">
        <f>FORMULACION!C677</f>
        <v>MATERIAL PEDAGÓGICO</v>
      </c>
      <c r="D639" s="46" t="str">
        <f>FORMULACION!E677</f>
        <v>INSTRUMENTOS MUSICALES</v>
      </c>
      <c r="E639" s="48" t="str">
        <f>FORMULACION!F677</f>
        <v>FLAUTA DE EMBOLO</v>
      </c>
      <c r="F639" s="46" t="e">
        <f>FORMULACION!P677</f>
        <v>#REF!</v>
      </c>
      <c r="G639" s="49">
        <v>9000</v>
      </c>
      <c r="H639" s="49" t="e">
        <f t="shared" si="10"/>
        <v>#REF!</v>
      </c>
    </row>
    <row r="640" spans="1:8" hidden="1" x14ac:dyDescent="0.2">
      <c r="A640" s="46">
        <v>133</v>
      </c>
      <c r="B640" s="66" t="s">
        <v>523</v>
      </c>
      <c r="C640" s="46" t="str">
        <f>FORMULACION!C678</f>
        <v>MATERIAL PEDAGÓGICO</v>
      </c>
      <c r="D640" s="46" t="str">
        <f>FORMULACION!E678</f>
        <v>INSTRUMENTOS MUSICALES</v>
      </c>
      <c r="E640" s="48" t="str">
        <f>FORMULACION!F678</f>
        <v>GÜIRO PEQUEÑO</v>
      </c>
      <c r="F640" s="46"/>
      <c r="G640" s="49">
        <v>9000</v>
      </c>
      <c r="H640" s="49">
        <f t="shared" si="10"/>
        <v>0</v>
      </c>
    </row>
    <row r="641" spans="1:8" hidden="1" x14ac:dyDescent="0.2">
      <c r="A641" s="46">
        <v>135</v>
      </c>
      <c r="B641" s="66" t="s">
        <v>523</v>
      </c>
      <c r="C641" s="46" t="str">
        <f>FORMULACION!C679</f>
        <v>MATERIAL PEDAGÓGICO</v>
      </c>
      <c r="D641" s="46" t="str">
        <f>FORMULACION!E679</f>
        <v>JUEGO DE CONSTRUCCIÓN</v>
      </c>
      <c r="E641" s="48" t="str">
        <f>FORMULACION!F679</f>
        <v>CAMION BLOQUES DE CONTRUCCIÓN</v>
      </c>
      <c r="F641" s="46" t="e">
        <f>FORMULACION!P679</f>
        <v>#REF!</v>
      </c>
      <c r="G641" s="49">
        <v>45000</v>
      </c>
      <c r="H641" s="49" t="e">
        <f t="shared" si="10"/>
        <v>#REF!</v>
      </c>
    </row>
    <row r="642" spans="1:8" hidden="1" x14ac:dyDescent="0.2">
      <c r="A642" s="46">
        <v>136</v>
      </c>
      <c r="B642" s="66" t="s">
        <v>523</v>
      </c>
      <c r="C642" s="46" t="str">
        <f>FORMULACION!C704</f>
        <v>MATERIAL PEDAGÓGICO</v>
      </c>
      <c r="D642" s="46" t="str">
        <f>FORMULACION!E704</f>
        <v>INSTRUMENTOS MUSICALES</v>
      </c>
      <c r="E642" s="48" t="str">
        <f>FORMULACION!F704</f>
        <v xml:space="preserve">PALO DE LLUVIA </v>
      </c>
      <c r="F642" s="46" t="e">
        <f>FORMULACION!P704</f>
        <v>#REF!</v>
      </c>
      <c r="G642" s="49">
        <v>45000</v>
      </c>
      <c r="H642" s="49" t="e">
        <f t="shared" si="10"/>
        <v>#REF!</v>
      </c>
    </row>
    <row r="643" spans="1:8" hidden="1" x14ac:dyDescent="0.2">
      <c r="A643" s="46">
        <v>137</v>
      </c>
      <c r="B643" s="66" t="s">
        <v>523</v>
      </c>
      <c r="C643" s="46" t="str">
        <f>FORMULACION!C680</f>
        <v>MATERIAL PEDAGÓGICO</v>
      </c>
      <c r="D643" s="46" t="str">
        <f>FORMULACION!E680</f>
        <v>JUEGO DE CONSTRUCCIÓN</v>
      </c>
      <c r="E643" s="48" t="str">
        <f>FORMULACION!F680</f>
        <v>ROMPECABEZAS 2 A 4 PIEZAS</v>
      </c>
      <c r="F643" s="46" t="e">
        <f>FORMULACION!P680</f>
        <v>#REF!</v>
      </c>
      <c r="G643" s="49">
        <v>26900</v>
      </c>
      <c r="H643" s="49" t="e">
        <f t="shared" si="10"/>
        <v>#REF!</v>
      </c>
    </row>
    <row r="644" spans="1:8" hidden="1" x14ac:dyDescent="0.2">
      <c r="A644" s="46">
        <v>138</v>
      </c>
      <c r="B644" s="66" t="s">
        <v>523</v>
      </c>
      <c r="C644" s="46" t="str">
        <f>FORMULACION!C628</f>
        <v>MATERIAL PEDAGÓGICO</v>
      </c>
      <c r="D644" s="46" t="str">
        <f>FORMULACION!E628</f>
        <v>JUEGO SIMBÓLICO Y DE ROLES</v>
      </c>
      <c r="E644" s="48" t="str">
        <f>FORMULACION!F628</f>
        <v>TITERES DE GUANTE - SET ANIMALES DE GRANJA</v>
      </c>
      <c r="F644" s="46" t="e">
        <f>FORMULACION!P628</f>
        <v>#REF!</v>
      </c>
      <c r="G644" s="49">
        <v>110000</v>
      </c>
      <c r="H644" s="49" t="e">
        <f t="shared" si="10"/>
        <v>#REF!</v>
      </c>
    </row>
    <row r="645" spans="1:8" hidden="1" x14ac:dyDescent="0.2">
      <c r="A645" s="46">
        <v>139</v>
      </c>
      <c r="B645" s="66" t="s">
        <v>523</v>
      </c>
      <c r="C645" s="46" t="e">
        <f>FORMULACION!#REF!</f>
        <v>#REF!</v>
      </c>
      <c r="D645" s="46" t="e">
        <f>FORMULACION!#REF!</f>
        <v>#REF!</v>
      </c>
      <c r="E645" s="48" t="s">
        <v>427</v>
      </c>
      <c r="F645" s="46"/>
      <c r="G645" s="49">
        <v>32000</v>
      </c>
      <c r="H645" s="49">
        <f t="shared" si="10"/>
        <v>0</v>
      </c>
    </row>
    <row r="646" spans="1:8" hidden="1" x14ac:dyDescent="0.2">
      <c r="A646" s="46">
        <v>140</v>
      </c>
      <c r="B646" s="66" t="s">
        <v>523</v>
      </c>
      <c r="C646" s="46" t="str">
        <f>FORMULACION!C649</f>
        <v>MATERIAL PEDAGÓGICO</v>
      </c>
      <c r="D646" s="46" t="str">
        <f>FORMULACION!E649</f>
        <v>INSTRUMENTOS MUSICALES</v>
      </c>
      <c r="E646" s="48" t="s">
        <v>143</v>
      </c>
      <c r="F646" s="46" t="e">
        <f>FORMULACION!P649</f>
        <v>#REF!</v>
      </c>
      <c r="G646" s="49">
        <v>12900</v>
      </c>
      <c r="H646" s="49" t="e">
        <f t="shared" si="10"/>
        <v>#REF!</v>
      </c>
    </row>
    <row r="647" spans="1:8" hidden="1" x14ac:dyDescent="0.2">
      <c r="A647" s="46">
        <v>141</v>
      </c>
      <c r="B647" s="66" t="s">
        <v>523</v>
      </c>
      <c r="C647" s="46" t="str">
        <f>FORMULACION!C705</f>
        <v>MATERIAL PEDAGÓGICO</v>
      </c>
      <c r="D647" s="46" t="str">
        <f>FORMULACION!E705</f>
        <v>INSTRUMENTOS MUSICALES</v>
      </c>
      <c r="E647" s="48" t="str">
        <f>FORMULACION!F705</f>
        <v xml:space="preserve">PANDERETA </v>
      </c>
      <c r="F647" s="46" t="e">
        <f>FORMULACION!P705</f>
        <v>#REF!</v>
      </c>
      <c r="G647" s="49">
        <v>150000</v>
      </c>
      <c r="H647" s="49" t="e">
        <f t="shared" si="10"/>
        <v>#REF!</v>
      </c>
    </row>
    <row r="648" spans="1:8" hidden="1" x14ac:dyDescent="0.2">
      <c r="A648" s="46">
        <v>142</v>
      </c>
      <c r="B648" s="66" t="s">
        <v>523</v>
      </c>
      <c r="C648" s="46" t="str">
        <f>FORMULACION!C627</f>
        <v>MATERIAL PEDAGÓGICO</v>
      </c>
      <c r="D648" s="46" t="str">
        <f>FORMULACION!E627</f>
        <v>JUEGO SIMBÓLICO Y DE ROLES</v>
      </c>
      <c r="E648" s="48" t="str">
        <f>FORMULACION!F627</f>
        <v>TEATRINO MODULAR DE PISO</v>
      </c>
      <c r="F648" s="46" t="e">
        <f>FORMULACION!P627</f>
        <v>#REF!</v>
      </c>
      <c r="G648" s="49">
        <v>45000</v>
      </c>
      <c r="H648" s="49" t="e">
        <f t="shared" si="10"/>
        <v>#REF!</v>
      </c>
    </row>
    <row r="649" spans="1:8" hidden="1" x14ac:dyDescent="0.2">
      <c r="A649" s="46">
        <v>143</v>
      </c>
      <c r="B649" s="66" t="s">
        <v>523</v>
      </c>
      <c r="C649" s="46" t="str">
        <f>FORMULACION!C662</f>
        <v>MATERIAL PEDAGÓGICO</v>
      </c>
      <c r="D649" s="46" t="str">
        <f>FORMULACION!E662</f>
        <v>JUEGO DE CONSTRUCCIÓN</v>
      </c>
      <c r="E649" s="48" t="str">
        <f>FORMULACION!F662</f>
        <v>ROMPECABEZAS CUBOS EN ESPUMA</v>
      </c>
      <c r="F649" s="46" t="e">
        <f>FORMULACION!P662</f>
        <v>#REF!</v>
      </c>
      <c r="G649" s="49">
        <v>45000</v>
      </c>
      <c r="H649" s="49" t="e">
        <f t="shared" si="10"/>
        <v>#REF!</v>
      </c>
    </row>
    <row r="650" spans="1:8" hidden="1" x14ac:dyDescent="0.2">
      <c r="A650" s="46">
        <v>144</v>
      </c>
      <c r="B650" s="66" t="s">
        <v>523</v>
      </c>
      <c r="C650" s="46" t="str">
        <f>FORMULACION!C706</f>
        <v>MATERIAL PEDAGÓGICO</v>
      </c>
      <c r="D650" s="46" t="str">
        <f>FORMULACION!E706</f>
        <v>INSTRUMENTOS MUSICALES</v>
      </c>
      <c r="E650" s="48" t="s">
        <v>428</v>
      </c>
      <c r="F650" s="46" t="e">
        <f>FORMULACION!P706</f>
        <v>#REF!</v>
      </c>
      <c r="G650" s="49">
        <v>37000</v>
      </c>
      <c r="H650" s="49" t="e">
        <f t="shared" si="10"/>
        <v>#REF!</v>
      </c>
    </row>
    <row r="651" spans="1:8" hidden="1" x14ac:dyDescent="0.2">
      <c r="A651" s="46">
        <v>145</v>
      </c>
      <c r="B651" s="66" t="s">
        <v>523</v>
      </c>
      <c r="C651" s="46" t="str">
        <f>FORMULACION!C650</f>
        <v>MATERIAL PEDAGÓGICO</v>
      </c>
      <c r="D651" s="46" t="str">
        <f>FORMULACION!E650</f>
        <v>INSTRUMENTOS MUSICALES</v>
      </c>
      <c r="E651" s="48" t="str">
        <f>FORMULACION!F650</f>
        <v xml:space="preserve">RANA </v>
      </c>
      <c r="F651" s="46">
        <f>FORMULACION!P650</f>
        <v>0</v>
      </c>
      <c r="G651" s="49">
        <v>42900</v>
      </c>
      <c r="H651" s="49">
        <f t="shared" si="10"/>
        <v>0</v>
      </c>
    </row>
    <row r="652" spans="1:8" hidden="1" x14ac:dyDescent="0.2">
      <c r="A652" s="46">
        <v>146</v>
      </c>
      <c r="B652" s="66" t="s">
        <v>523</v>
      </c>
      <c r="C652" s="46" t="str">
        <f>FORMULACION!C707</f>
        <v>MATERIAL PEDAGÓGICO</v>
      </c>
      <c r="D652" s="46" t="str">
        <f>FORMULACION!E707</f>
        <v>INSTRUMENTOS MUSICALES</v>
      </c>
      <c r="E652" s="48" t="s">
        <v>429</v>
      </c>
      <c r="F652" s="46" t="e">
        <f>FORMULACION!P707</f>
        <v>#REF!</v>
      </c>
      <c r="G652" s="49">
        <v>17000</v>
      </c>
      <c r="H652" s="49" t="e">
        <f t="shared" si="10"/>
        <v>#REF!</v>
      </c>
    </row>
    <row r="653" spans="1:8" hidden="1" x14ac:dyDescent="0.2">
      <c r="A653" s="46">
        <v>147</v>
      </c>
      <c r="B653" s="66" t="s">
        <v>523</v>
      </c>
      <c r="C653" s="46" t="str">
        <f>FORMULACION!C651</f>
        <v>MATERIAL PEDAGÓGICO</v>
      </c>
      <c r="D653" s="46" t="str">
        <f>FORMULACION!E651</f>
        <v>INSTRUMENTOS MUSICALES</v>
      </c>
      <c r="E653" s="48" t="str">
        <f>FORMULACION!F651</f>
        <v>PAR DE SONAJEROS CASCABEL</v>
      </c>
      <c r="F653" s="46" t="e">
        <f>FORMULACION!P651</f>
        <v>#REF!</v>
      </c>
      <c r="G653" s="49">
        <v>42900</v>
      </c>
      <c r="H653" s="49" t="e">
        <f t="shared" si="10"/>
        <v>#REF!</v>
      </c>
    </row>
    <row r="654" spans="1:8" hidden="1" x14ac:dyDescent="0.2">
      <c r="A654" s="46">
        <v>148</v>
      </c>
      <c r="B654" s="66" t="s">
        <v>523</v>
      </c>
      <c r="C654" s="46" t="str">
        <f>FORMULACION!C708</f>
        <v>MATERIAL PEDAGÓGICO</v>
      </c>
      <c r="D654" s="46" t="str">
        <f>FORMULACION!E708</f>
        <v>INSTRUMENTOS MUSICALES</v>
      </c>
      <c r="E654" s="48" t="str">
        <f>FORMULACION!F708</f>
        <v xml:space="preserve">TRIANGULO </v>
      </c>
      <c r="F654" s="46" t="e">
        <f>FORMULACION!P708</f>
        <v>#REF!</v>
      </c>
      <c r="G654" s="49">
        <v>29900</v>
      </c>
      <c r="H654" s="49" t="e">
        <f t="shared" si="10"/>
        <v>#REF!</v>
      </c>
    </row>
    <row r="655" spans="1:8" hidden="1" x14ac:dyDescent="0.2">
      <c r="A655" s="46">
        <v>149</v>
      </c>
      <c r="B655" s="66" t="s">
        <v>523</v>
      </c>
      <c r="C655" s="46" t="str">
        <f>FORMULACION!C652</f>
        <v>MATERIAL PEDAGÓGICO</v>
      </c>
      <c r="D655" s="46" t="str">
        <f>FORMULACION!E652</f>
        <v>INSTRUMENTOS MUSICALES</v>
      </c>
      <c r="E655" s="48" t="str">
        <f>FORMULACION!F652</f>
        <v>TAMBOR PEQUEÑO</v>
      </c>
      <c r="F655" s="46" t="e">
        <f>FORMULACION!P652</f>
        <v>#REF!</v>
      </c>
      <c r="G655" s="49">
        <v>45000</v>
      </c>
      <c r="H655" s="49" t="e">
        <f t="shared" si="10"/>
        <v>#REF!</v>
      </c>
    </row>
    <row r="656" spans="1:8" hidden="1" x14ac:dyDescent="0.2">
      <c r="A656" s="46">
        <v>150</v>
      </c>
      <c r="B656" s="66" t="s">
        <v>523</v>
      </c>
      <c r="C656" s="46" t="str">
        <f>FORMULACION!C653</f>
        <v>MATERIAL PEDAGÓGICO</v>
      </c>
      <c r="D656" s="46" t="str">
        <f>FORMULACION!E653</f>
        <v>INSTRUMENTOS MUSICALES</v>
      </c>
      <c r="E656" s="48" t="s">
        <v>430</v>
      </c>
      <c r="F656" s="46"/>
      <c r="G656" s="49">
        <v>12900</v>
      </c>
      <c r="H656" s="49">
        <f t="shared" si="10"/>
        <v>0</v>
      </c>
    </row>
    <row r="657" spans="1:8" hidden="1" x14ac:dyDescent="0.2">
      <c r="A657" s="46">
        <v>151</v>
      </c>
      <c r="B657" s="66" t="s">
        <v>523</v>
      </c>
      <c r="C657" s="46" t="str">
        <f>FORMULACION!C709</f>
        <v>MATERIAL PEDAGÓGICO</v>
      </c>
      <c r="D657" s="46" t="str">
        <f>FORMULACION!E709</f>
        <v>INSTRUMENTOS MUSICALES</v>
      </c>
      <c r="E657" s="48" t="s">
        <v>431</v>
      </c>
      <c r="F657" s="46" t="e">
        <f>FORMULACION!P709</f>
        <v>#REF!</v>
      </c>
      <c r="G657" s="49">
        <v>33000</v>
      </c>
      <c r="H657" s="49" t="e">
        <f t="shared" si="10"/>
        <v>#REF!</v>
      </c>
    </row>
    <row r="658" spans="1:8" hidden="1" x14ac:dyDescent="0.2">
      <c r="A658" s="46">
        <v>152</v>
      </c>
      <c r="B658" s="66" t="s">
        <v>523</v>
      </c>
      <c r="C658" s="46" t="str">
        <f>FORMULACION!C654</f>
        <v>MATERIAL PEDAGÓGICO</v>
      </c>
      <c r="D658" s="46" t="str">
        <f>FORMULACION!E654</f>
        <v>JUEGO SIMBÓLICO Y DE ROLES</v>
      </c>
      <c r="E658" s="48" t="str">
        <f>FORMULACION!F654</f>
        <v>DISFRACES DE CAPA</v>
      </c>
      <c r="F658" s="46">
        <f>FORMULACION!P654</f>
        <v>0</v>
      </c>
      <c r="G658" s="49">
        <v>84900</v>
      </c>
      <c r="H658" s="49">
        <f t="shared" si="10"/>
        <v>0</v>
      </c>
    </row>
    <row r="659" spans="1:8" hidden="1" x14ac:dyDescent="0.2">
      <c r="A659" s="46">
        <v>153</v>
      </c>
      <c r="B659" s="66" t="s">
        <v>523</v>
      </c>
      <c r="C659" s="46" t="str">
        <f>FORMULACION!C710</f>
        <v>MATERIAL PEDAGÓGICO</v>
      </c>
      <c r="D659" s="46" t="str">
        <f>FORMULACION!E710</f>
        <v>JUEGO DE CONSTRUCCIÓN</v>
      </c>
      <c r="E659" s="48" t="s">
        <v>432</v>
      </c>
      <c r="F659" s="46" t="e">
        <f>FORMULACION!P710</f>
        <v>#REF!</v>
      </c>
      <c r="G659" s="49">
        <v>15000</v>
      </c>
      <c r="H659" s="49" t="e">
        <f t="shared" si="10"/>
        <v>#REF!</v>
      </c>
    </row>
    <row r="660" spans="1:8" hidden="1" x14ac:dyDescent="0.2">
      <c r="A660" s="46">
        <v>154</v>
      </c>
      <c r="B660" s="66" t="s">
        <v>523</v>
      </c>
      <c r="C660" s="46" t="str">
        <f>FORMULACION!C711</f>
        <v>MATERIAL PEDAGÓGICO</v>
      </c>
      <c r="D660" s="46" t="str">
        <f>FORMULACION!E711</f>
        <v>JUEGO DE CONSTRUCCIÓN</v>
      </c>
      <c r="E660" s="48" t="s">
        <v>433</v>
      </c>
      <c r="F660" s="46" t="e">
        <f>FORMULACION!P711</f>
        <v>#REF!</v>
      </c>
      <c r="G660" s="49">
        <v>45000</v>
      </c>
      <c r="H660" s="49" t="e">
        <f t="shared" si="10"/>
        <v>#REF!</v>
      </c>
    </row>
    <row r="661" spans="1:8" hidden="1" x14ac:dyDescent="0.2">
      <c r="A661" s="46">
        <v>155</v>
      </c>
      <c r="B661" s="66" t="s">
        <v>523</v>
      </c>
      <c r="C661" s="46" t="str">
        <f>FORMULACION!C655</f>
        <v>MATERIAL PEDAGÓGICO</v>
      </c>
      <c r="D661" s="46" t="str">
        <f>FORMULACION!E655</f>
        <v>JUEGO SIMBÓLICO Y DE ROLES</v>
      </c>
      <c r="E661" s="48" t="s">
        <v>434</v>
      </c>
      <c r="F661" s="46">
        <f>FORMULACION!P655</f>
        <v>0</v>
      </c>
      <c r="G661" s="49">
        <v>84900</v>
      </c>
      <c r="H661" s="49">
        <f t="shared" si="10"/>
        <v>0</v>
      </c>
    </row>
    <row r="662" spans="1:8" hidden="1" x14ac:dyDescent="0.2">
      <c r="A662" s="46">
        <v>156</v>
      </c>
      <c r="B662" s="66" t="s">
        <v>523</v>
      </c>
      <c r="C662" s="46" t="str">
        <f>FORMULACION!C712</f>
        <v>MATERIAL PEDAGÓGICO</v>
      </c>
      <c r="D662" s="46" t="str">
        <f>FORMULACION!E712</f>
        <v>JUEGO DE CONSTRUCCIÓN</v>
      </c>
      <c r="E662" s="48" t="str">
        <f>FORMULACION!F712</f>
        <v>ROMPECABEZAS 5 A 9 PIEZAS</v>
      </c>
      <c r="F662" s="46" t="e">
        <f>FORMULACION!P712</f>
        <v>#REF!</v>
      </c>
      <c r="G662" s="49">
        <v>22000</v>
      </c>
      <c r="H662" s="49" t="e">
        <f t="shared" si="10"/>
        <v>#REF!</v>
      </c>
    </row>
    <row r="663" spans="1:8" hidden="1" x14ac:dyDescent="0.2">
      <c r="A663" s="46">
        <v>157</v>
      </c>
      <c r="B663" s="66" t="s">
        <v>523</v>
      </c>
      <c r="C663" s="46" t="str">
        <f>FORMULACION!C663</f>
        <v>MATERIAL PEDAGÓGICO</v>
      </c>
      <c r="D663" s="46" t="str">
        <f>FORMULACION!E663</f>
        <v>JUEGO DE CONSTRUCCIÓN</v>
      </c>
      <c r="E663" s="48" t="s">
        <v>435</v>
      </c>
      <c r="F663" s="46" t="e">
        <f>FORMULACION!P663</f>
        <v>#REF!</v>
      </c>
      <c r="G663" s="49">
        <v>85000</v>
      </c>
      <c r="H663" s="49" t="e">
        <f t="shared" si="10"/>
        <v>#REF!</v>
      </c>
    </row>
    <row r="664" spans="1:8" hidden="1" x14ac:dyDescent="0.2">
      <c r="A664" s="46">
        <v>158</v>
      </c>
      <c r="B664" s="66" t="s">
        <v>523</v>
      </c>
      <c r="C664" s="46" t="str">
        <f>FORMULACION!C713</f>
        <v>MATERIAL PEDAGÓGICO</v>
      </c>
      <c r="D664" s="46" t="str">
        <f>FORMULACION!E713</f>
        <v>JUEGO SIMBÓLICO Y DE ROLES</v>
      </c>
      <c r="E664" s="48" t="str">
        <f>FORMULACION!F713</f>
        <v>CABALLITO DE PALO</v>
      </c>
      <c r="F664" s="46" t="e">
        <f>FORMULACION!P713</f>
        <v>#REF!</v>
      </c>
      <c r="G664" s="49">
        <v>23000</v>
      </c>
      <c r="H664" s="49" t="e">
        <f t="shared" si="10"/>
        <v>#REF!</v>
      </c>
    </row>
    <row r="665" spans="1:8" hidden="1" x14ac:dyDescent="0.2">
      <c r="A665" s="46">
        <v>159</v>
      </c>
      <c r="B665" s="66" t="s">
        <v>523</v>
      </c>
      <c r="C665" s="46" t="str">
        <f>FORMULACION!C681</f>
        <v>MATERIAL PEDAGÓGICO</v>
      </c>
      <c r="D665" s="46" t="str">
        <f>FORMULACION!E681</f>
        <v>JUEGO DE CONSTRUCCIÓN</v>
      </c>
      <c r="E665" s="48" t="str">
        <f>FORMULACION!F681</f>
        <v>ROMPECABEZAS DE TRES NIVELES PROGRESIVOS</v>
      </c>
      <c r="F665" s="46"/>
      <c r="G665" s="49">
        <v>34000</v>
      </c>
      <c r="H665" s="49">
        <f t="shared" si="10"/>
        <v>0</v>
      </c>
    </row>
    <row r="666" spans="1:8" hidden="1" x14ac:dyDescent="0.2">
      <c r="A666" s="46">
        <v>160</v>
      </c>
      <c r="B666" s="66" t="s">
        <v>523</v>
      </c>
      <c r="C666" s="46" t="str">
        <f>FORMULACION!C682</f>
        <v>MATERIAL PEDAGÓGICO</v>
      </c>
      <c r="D666" s="46" t="str">
        <f>FORMULACION!E682</f>
        <v>JUEGO DE CONSTRUCCIÓN</v>
      </c>
      <c r="E666" s="48" t="s">
        <v>436</v>
      </c>
      <c r="F666" s="46" t="e">
        <f>FORMULACION!P682</f>
        <v>#REF!</v>
      </c>
      <c r="G666" s="49">
        <v>14000</v>
      </c>
      <c r="H666" s="49" t="e">
        <f t="shared" si="10"/>
        <v>#REF!</v>
      </c>
    </row>
    <row r="667" spans="1:8" hidden="1" x14ac:dyDescent="0.2">
      <c r="A667" s="46">
        <v>161</v>
      </c>
      <c r="B667" s="66" t="s">
        <v>523</v>
      </c>
      <c r="C667" s="46" t="str">
        <f>FORMULACION!C714</f>
        <v>MATERIAL PEDAGÓGICO</v>
      </c>
      <c r="D667" s="46" t="str">
        <f>FORMULACION!E714</f>
        <v>JUEGO SIMBÓLICO Y DE ROLES</v>
      </c>
      <c r="E667" s="48" t="s">
        <v>437</v>
      </c>
      <c r="F667" s="46" t="e">
        <f>FORMULACION!P714</f>
        <v>#REF!</v>
      </c>
      <c r="G667" s="49">
        <v>14000</v>
      </c>
      <c r="H667" s="49" t="e">
        <f t="shared" si="10"/>
        <v>#REF!</v>
      </c>
    </row>
    <row r="668" spans="1:8" hidden="1" x14ac:dyDescent="0.2">
      <c r="A668" s="46">
        <v>162</v>
      </c>
      <c r="B668" s="66" t="s">
        <v>523</v>
      </c>
      <c r="C668" s="46" t="str">
        <f>FORMULACION!C664</f>
        <v>MATERIAL PEDAGÓGICO</v>
      </c>
      <c r="D668" s="46" t="str">
        <f>FORMULACION!E664</f>
        <v>EXPLORACIÓN CORPORAL</v>
      </c>
      <c r="E668" s="48" t="str">
        <f>FORMULACION!F664</f>
        <v xml:space="preserve">JUEGO DE ARO HULA HULA REDONDO </v>
      </c>
      <c r="F668" s="46" t="e">
        <f>FORMULACION!P664</f>
        <v>#REF!</v>
      </c>
      <c r="G668" s="49">
        <v>32000</v>
      </c>
      <c r="H668" s="49" t="e">
        <f t="shared" si="10"/>
        <v>#REF!</v>
      </c>
    </row>
    <row r="669" spans="1:8" hidden="1" x14ac:dyDescent="0.2">
      <c r="A669" s="46">
        <v>163</v>
      </c>
      <c r="B669" s="66" t="s">
        <v>523</v>
      </c>
      <c r="C669" s="46" t="str">
        <f>FORMULACION!C683</f>
        <v>MATERIAL PEDAGÓGICO</v>
      </c>
      <c r="D669" s="46" t="str">
        <f>FORMULACION!E683</f>
        <v>JUEGO DE CONSTRUCCIÓN</v>
      </c>
      <c r="E669" s="48" t="str">
        <f>FORMULACION!F683</f>
        <v>SET DE ENCADENABLES DE GRAN TAMAÑO</v>
      </c>
      <c r="F669" s="46"/>
      <c r="G669" s="49">
        <v>16000</v>
      </c>
      <c r="H669" s="49">
        <f t="shared" si="10"/>
        <v>0</v>
      </c>
    </row>
    <row r="670" spans="1:8" hidden="1" x14ac:dyDescent="0.2">
      <c r="A670" s="46">
        <v>164</v>
      </c>
      <c r="B670" s="66" t="s">
        <v>523</v>
      </c>
      <c r="C670" s="46" t="str">
        <f>FORMULACION!C684</f>
        <v>MATERIAL PEDAGÓGICO</v>
      </c>
      <c r="D670" s="46" t="str">
        <f>FORMULACION!E684</f>
        <v>JUEGO SIMBÓLICO Y DE ROLES</v>
      </c>
      <c r="E670" s="48" t="str">
        <f>FORMULACION!F684</f>
        <v>ACCESORIOS PARA DISFRACES</v>
      </c>
      <c r="F670" s="46" t="e">
        <f>FORMULACION!P684</f>
        <v>#REF!</v>
      </c>
      <c r="G670" s="49">
        <v>45000</v>
      </c>
      <c r="H670" s="49" t="e">
        <f t="shared" si="10"/>
        <v>#REF!</v>
      </c>
    </row>
    <row r="671" spans="1:8" hidden="1" x14ac:dyDescent="0.2">
      <c r="A671" s="46">
        <v>165</v>
      </c>
      <c r="B671" s="66" t="s">
        <v>523</v>
      </c>
      <c r="C671" s="46" t="str">
        <f>FORMULACION!C685</f>
        <v>MATERIAL PEDAGÓGICO</v>
      </c>
      <c r="D671" s="46" t="str">
        <f>FORMULACION!E685</f>
        <v>JUEGO SIMBÓLICO Y DE ROLES</v>
      </c>
      <c r="E671" s="48" t="str">
        <f>FORMULACION!F685</f>
        <v>CINTURON DE HERRAMIENTAS CON CASCO</v>
      </c>
      <c r="F671" s="46" t="e">
        <f>FORMULACION!P685</f>
        <v>#REF!</v>
      </c>
      <c r="G671" s="49">
        <v>45000</v>
      </c>
      <c r="H671" s="49" t="e">
        <f t="shared" si="10"/>
        <v>#REF!</v>
      </c>
    </row>
    <row r="672" spans="1:8" hidden="1" x14ac:dyDescent="0.2">
      <c r="A672" s="46">
        <v>166</v>
      </c>
      <c r="B672" s="66" t="s">
        <v>523</v>
      </c>
      <c r="C672" s="46" t="str">
        <f>FORMULACION!C665</f>
        <v>MATERIAL PEDAGÓGICO</v>
      </c>
      <c r="D672" s="46" t="str">
        <f>FORMULACION!E665</f>
        <v>EXPLORACIÓN CORPORAL</v>
      </c>
      <c r="E672" s="48" t="str">
        <f>FORMULACION!F665</f>
        <v>JUEGO DE BALONES CANGURO</v>
      </c>
      <c r="F672" s="46"/>
      <c r="G672" s="49">
        <v>24000</v>
      </c>
      <c r="H672" s="49">
        <f t="shared" si="10"/>
        <v>0</v>
      </c>
    </row>
    <row r="673" spans="1:8" hidden="1" x14ac:dyDescent="0.2">
      <c r="A673" s="46">
        <v>167</v>
      </c>
      <c r="B673" s="66" t="s">
        <v>523</v>
      </c>
      <c r="C673" s="46" t="str">
        <f>FORMULACION!C686</f>
        <v>MATERIAL PEDAGÓGICO</v>
      </c>
      <c r="D673" s="46" t="str">
        <f>FORMULACION!E686</f>
        <v>JUEGO SIMBÓLICO Y DE ROLES</v>
      </c>
      <c r="E673" s="48" t="str">
        <f>FORMULACION!F686</f>
        <v>DISFRACES DE VESTIDO - ANIMALES</v>
      </c>
      <c r="F673" s="46"/>
      <c r="G673" s="49">
        <v>100000</v>
      </c>
      <c r="H673" s="49">
        <f t="shared" si="10"/>
        <v>0</v>
      </c>
    </row>
    <row r="674" spans="1:8" hidden="1" x14ac:dyDescent="0.2">
      <c r="A674" s="46">
        <v>168</v>
      </c>
      <c r="B674" s="66" t="s">
        <v>523</v>
      </c>
      <c r="C674" s="46" t="str">
        <f>FORMULACION!C715</f>
        <v>MATERIAL PEDAGÓGICO</v>
      </c>
      <c r="D674" s="46" t="str">
        <f>FORMULACION!E715</f>
        <v>EXPLORACIÓN SENSORIAL</v>
      </c>
      <c r="E674" s="48" t="str">
        <f>FORMULACION!F715</f>
        <v xml:space="preserve"> JUEGO DE HABILIDAD 1</v>
      </c>
      <c r="F674" s="46">
        <f>FORMULACION!P715</f>
        <v>0</v>
      </c>
      <c r="G674" s="49">
        <v>11000</v>
      </c>
      <c r="H674" s="49">
        <f t="shared" si="10"/>
        <v>0</v>
      </c>
    </row>
    <row r="675" spans="1:8" hidden="1" x14ac:dyDescent="0.2">
      <c r="A675" s="46">
        <v>169</v>
      </c>
      <c r="B675" s="66" t="s">
        <v>523</v>
      </c>
      <c r="C675" s="46" t="str">
        <f>FORMULACION!C687</f>
        <v>MATERIAL PEDAGÓGICO</v>
      </c>
      <c r="D675" s="46" t="str">
        <f>FORMULACION!E687</f>
        <v>JUEGO SIMBÓLICO Y DE ROLES</v>
      </c>
      <c r="E675" s="48" t="str">
        <f>FORMULACION!F687</f>
        <v>DISFRACES DE VESTIDO - PROFESIONES</v>
      </c>
      <c r="F675" s="46"/>
      <c r="G675" s="49">
        <v>27000</v>
      </c>
      <c r="H675" s="49">
        <f t="shared" si="10"/>
        <v>0</v>
      </c>
    </row>
    <row r="676" spans="1:8" hidden="1" x14ac:dyDescent="0.2">
      <c r="A676" s="46">
        <v>170</v>
      </c>
      <c r="B676" s="66" t="s">
        <v>523</v>
      </c>
      <c r="C676" s="46" t="str">
        <f>FORMULACION!C656</f>
        <v>MATERIAL PEDAGÓGICO</v>
      </c>
      <c r="D676" s="46" t="str">
        <f>FORMULACION!E656</f>
        <v>EXPLORACIÓN CORPORAL</v>
      </c>
      <c r="E676" s="48" t="str">
        <f>FORMULACION!F656</f>
        <v>JUEGOS DE ARRASTRE</v>
      </c>
      <c r="F676" s="46"/>
      <c r="G676" s="49">
        <v>45000</v>
      </c>
      <c r="H676" s="49">
        <f t="shared" si="10"/>
        <v>0</v>
      </c>
    </row>
    <row r="677" spans="1:8" hidden="1" x14ac:dyDescent="0.2">
      <c r="A677" s="46">
        <v>171</v>
      </c>
      <c r="B677" s="66" t="s">
        <v>523</v>
      </c>
      <c r="C677" s="46" t="str">
        <f>FORMULACION!C688</f>
        <v>MATERIAL PEDAGÓGICO</v>
      </c>
      <c r="D677" s="46" t="str">
        <f>FORMULACION!E688</f>
        <v>JUEGO SIMBÓLICO Y DE ROLES</v>
      </c>
      <c r="E677" s="48" t="str">
        <f>FORMULACION!F688</f>
        <v>DISFRACES DE VESTIDO-TRAJES TIPICOS</v>
      </c>
      <c r="F677" s="46"/>
      <c r="G677" s="49">
        <v>79500</v>
      </c>
      <c r="H677" s="49">
        <f t="shared" ref="H677:H699" si="11">F677*G677</f>
        <v>0</v>
      </c>
    </row>
    <row r="678" spans="1:8" hidden="1" x14ac:dyDescent="0.2">
      <c r="A678" s="46">
        <v>172</v>
      </c>
      <c r="B678" s="66" t="s">
        <v>523</v>
      </c>
      <c r="C678" s="46" t="str">
        <f>FORMULACION!C689</f>
        <v>MATERIAL PEDAGÓGICO</v>
      </c>
      <c r="D678" s="46" t="str">
        <f>FORMULACION!E689</f>
        <v>JUEGO SIMBÓLICO Y DE ROLES</v>
      </c>
      <c r="E678" s="48" t="str">
        <f>FORMULACION!F689</f>
        <v>JUEGO DE COCINA (ESTUFA, LAVAPLATOS Y NEVERA)</v>
      </c>
      <c r="F678" s="46"/>
      <c r="G678" s="49">
        <v>79500</v>
      </c>
      <c r="H678" s="49">
        <f t="shared" si="11"/>
        <v>0</v>
      </c>
    </row>
    <row r="679" spans="1:8" hidden="1" x14ac:dyDescent="0.2">
      <c r="A679" s="46">
        <v>173</v>
      </c>
      <c r="B679" s="66" t="s">
        <v>523</v>
      </c>
      <c r="C679" s="46" t="str">
        <f>FORMULACION!C691</f>
        <v>MATERIAL PEDAGÓGICO</v>
      </c>
      <c r="D679" s="46" t="str">
        <f>FORMULACION!E691</f>
        <v>JUEGO SIMBÓLICO Y DE ROLES</v>
      </c>
      <c r="E679" s="48" t="str">
        <f>FORMULACION!F691</f>
        <v>JUEGO DE VAJILLA</v>
      </c>
      <c r="F679" s="46"/>
      <c r="G679" s="49">
        <v>270000</v>
      </c>
      <c r="H679" s="49">
        <f t="shared" si="11"/>
        <v>0</v>
      </c>
    </row>
    <row r="680" spans="1:8" hidden="1" x14ac:dyDescent="0.2">
      <c r="A680" s="46">
        <v>174</v>
      </c>
      <c r="B680" s="66" t="s">
        <v>523</v>
      </c>
      <c r="C680" s="46" t="str">
        <f>FORMULACION!C692</f>
        <v>MATERIAL PEDAGÓGICO</v>
      </c>
      <c r="D680" s="46" t="str">
        <f>FORMULACION!E692</f>
        <v>JUEGO SIMBÓLICO Y DE ROLES</v>
      </c>
      <c r="E680" s="48" t="str">
        <f>FORMULACION!F692</f>
        <v>JUEGO TIENDA DE MERCADO</v>
      </c>
      <c r="F680" s="46"/>
      <c r="G680" s="49">
        <v>56000</v>
      </c>
      <c r="H680" s="49">
        <f t="shared" si="11"/>
        <v>0</v>
      </c>
    </row>
    <row r="681" spans="1:8" hidden="1" x14ac:dyDescent="0.2">
      <c r="A681" s="46">
        <v>175</v>
      </c>
      <c r="B681" s="66" t="s">
        <v>523</v>
      </c>
      <c r="C681" s="46" t="str">
        <f>FORMULACION!C693</f>
        <v>MATERIAL PEDAGÓGICO</v>
      </c>
      <c r="D681" s="46" t="str">
        <f>FORMULACION!E693</f>
        <v>JUEGO SIMBÓLICO Y DE ROLES</v>
      </c>
      <c r="E681" s="48" t="str">
        <f>FORMULACION!F693</f>
        <v>KIT DE MEDICO</v>
      </c>
      <c r="F681" s="46"/>
      <c r="G681" s="49">
        <v>22000</v>
      </c>
      <c r="H681" s="49">
        <f t="shared" si="11"/>
        <v>0</v>
      </c>
    </row>
    <row r="682" spans="1:8" hidden="1" x14ac:dyDescent="0.2">
      <c r="A682" s="46">
        <v>176</v>
      </c>
      <c r="B682" s="66" t="s">
        <v>523</v>
      </c>
      <c r="C682" s="46" t="str">
        <f>FORMULACION!C694</f>
        <v>MATERIAL PEDAGÓGICO</v>
      </c>
      <c r="D682" s="46" t="str">
        <f>FORMULACION!E694</f>
        <v>JUEGO SIMBÓLICO Y DE ROLES</v>
      </c>
      <c r="E682" s="48" t="str">
        <f>FORMULACION!F694</f>
        <v>MUÑECASS DE TRAPO DE VESTIR</v>
      </c>
      <c r="F682" s="46"/>
      <c r="G682" s="49">
        <v>180000</v>
      </c>
      <c r="H682" s="49">
        <f t="shared" si="11"/>
        <v>0</v>
      </c>
    </row>
    <row r="683" spans="1:8" hidden="1" x14ac:dyDescent="0.2">
      <c r="A683" s="46">
        <v>177</v>
      </c>
      <c r="B683" s="66" t="s">
        <v>523</v>
      </c>
      <c r="C683" s="46" t="str">
        <f>FORMULACION!C695</f>
        <v>MATERIAL PEDAGÓGICO</v>
      </c>
      <c r="D683" s="46" t="str">
        <f>FORMULACION!E695</f>
        <v>JUEGO SIMBÓLICO Y DE ROLES</v>
      </c>
      <c r="E683" s="48" t="str">
        <f>FORMULACION!F695</f>
        <v>SET BARRILES DE FRUTAS Y VERDURAS</v>
      </c>
      <c r="F683" s="46"/>
      <c r="G683" s="49">
        <v>29000</v>
      </c>
      <c r="H683" s="49">
        <f t="shared" si="11"/>
        <v>0</v>
      </c>
    </row>
    <row r="684" spans="1:8" hidden="1" x14ac:dyDescent="0.2">
      <c r="A684" s="46">
        <v>178</v>
      </c>
      <c r="B684" s="66" t="s">
        <v>523</v>
      </c>
      <c r="C684" s="46" t="str">
        <f>FORMULACION!C716</f>
        <v>MATERIAL PEDAGÓGICO</v>
      </c>
      <c r="D684" s="46" t="str">
        <f>FORMULACION!E716</f>
        <v>EXPLORACIÓN SENSORIAL</v>
      </c>
      <c r="E684" s="48" t="str">
        <f>FORMULACION!F716</f>
        <v>JUEGO DE HABILIDAD 2</v>
      </c>
      <c r="F684" s="46">
        <f>FORMULACION!P716</f>
        <v>0</v>
      </c>
      <c r="G684" s="49">
        <v>43000</v>
      </c>
      <c r="H684" s="49">
        <f t="shared" si="11"/>
        <v>0</v>
      </c>
    </row>
    <row r="685" spans="1:8" hidden="1" x14ac:dyDescent="0.2">
      <c r="A685" s="46">
        <v>179</v>
      </c>
      <c r="B685" s="66" t="s">
        <v>523</v>
      </c>
      <c r="C685" s="46" t="str">
        <f>FORMULACION!C696</f>
        <v>MATERIAL PEDAGÓGICO</v>
      </c>
      <c r="D685" s="46" t="str">
        <f>FORMULACION!E696</f>
        <v>JUEGO SIMBÓLICO Y DE ROLES</v>
      </c>
      <c r="E685" s="48" t="s">
        <v>485</v>
      </c>
      <c r="F685" s="46" t="e">
        <f>FORMULACION!P696</f>
        <v>#REF!</v>
      </c>
      <c r="G685" s="49">
        <v>20000</v>
      </c>
      <c r="H685" s="49" t="e">
        <f t="shared" si="11"/>
        <v>#REF!</v>
      </c>
    </row>
    <row r="686" spans="1:8" hidden="1" x14ac:dyDescent="0.2">
      <c r="A686" s="46">
        <v>180</v>
      </c>
      <c r="B686" s="66" t="s">
        <v>523</v>
      </c>
      <c r="C686" s="46" t="str">
        <f>FORMULACION!C657</f>
        <v>MATERIAL PEDAGÓGICO</v>
      </c>
      <c r="D686" s="46" t="str">
        <f>FORMULACION!E657</f>
        <v>EXPLORACIÓN CORPORAL</v>
      </c>
      <c r="E686" s="48" t="str">
        <f>FORMULACION!F657</f>
        <v>JUEGOS DE EMPUJE</v>
      </c>
      <c r="F686" s="46"/>
      <c r="G686" s="49">
        <v>32000</v>
      </c>
      <c r="H686" s="49">
        <f t="shared" si="11"/>
        <v>0</v>
      </c>
    </row>
    <row r="687" spans="1:8" hidden="1" x14ac:dyDescent="0.2">
      <c r="A687" s="46">
        <v>181</v>
      </c>
      <c r="B687" s="66" t="s">
        <v>523</v>
      </c>
      <c r="C687" s="46" t="str">
        <f>FORMULACION!C702</f>
        <v>MATERIAL PEDAGÓGICO</v>
      </c>
      <c r="D687" s="46" t="str">
        <f>FORMULACION!E702</f>
        <v>INSTRUMENTOS MUSICALES</v>
      </c>
      <c r="E687" s="48" t="str">
        <f>FORMULACION!F702</f>
        <v>GALLINA</v>
      </c>
      <c r="F687" s="46" t="e">
        <f>FORMULACION!P702</f>
        <v>#REF!</v>
      </c>
      <c r="G687" s="49">
        <v>70000</v>
      </c>
      <c r="H687" s="49" t="e">
        <f t="shared" si="11"/>
        <v>#REF!</v>
      </c>
    </row>
    <row r="688" spans="1:8" hidden="1" x14ac:dyDescent="0.2">
      <c r="A688" s="46">
        <v>182</v>
      </c>
      <c r="B688" s="66" t="s">
        <v>523</v>
      </c>
      <c r="C688" s="46" t="str">
        <f>FORMULACION!C697</f>
        <v>MATERIAL PEDAGÓGICO</v>
      </c>
      <c r="D688" s="46" t="str">
        <f>FORMULACION!E697</f>
        <v>JUEGO SIMBÓLICO Y DE ROLES</v>
      </c>
      <c r="E688" s="48" t="str">
        <f>FORMULACION!F697</f>
        <v>SET DE MERCADO</v>
      </c>
      <c r="F688" s="46"/>
      <c r="G688" s="49">
        <v>180000</v>
      </c>
      <c r="H688" s="49">
        <f t="shared" si="11"/>
        <v>0</v>
      </c>
    </row>
    <row r="689" spans="1:8" hidden="1" x14ac:dyDescent="0.2">
      <c r="A689" s="46">
        <v>183</v>
      </c>
      <c r="B689" s="66" t="s">
        <v>523</v>
      </c>
      <c r="C689" s="46" t="str">
        <f>FORMULACION!C698</f>
        <v>MATERIAL PEDAGÓGICO</v>
      </c>
      <c r="D689" s="46" t="str">
        <f>FORMULACION!E698</f>
        <v>EXPLORACIÓN CORPORAL</v>
      </c>
      <c r="E689" s="48" t="str">
        <f>FORMULACION!F698</f>
        <v>ANIMALES PARA ENHEBRAR</v>
      </c>
      <c r="F689" s="46"/>
      <c r="G689" s="49">
        <v>32000</v>
      </c>
      <c r="H689" s="49">
        <f t="shared" si="11"/>
        <v>0</v>
      </c>
    </row>
    <row r="690" spans="1:8" hidden="1" x14ac:dyDescent="0.2">
      <c r="A690" s="46">
        <v>184</v>
      </c>
      <c r="B690" s="66" t="s">
        <v>523</v>
      </c>
      <c r="C690" s="46" t="str">
        <f>FORMULACION!C699</f>
        <v>MATERIAL PEDAGÓGICO</v>
      </c>
      <c r="D690" s="46" t="str">
        <f>FORMULACION!E699</f>
        <v>EXPLORACIÓN CORPORAL</v>
      </c>
      <c r="E690" s="48" t="str">
        <f>FORMULACION!F699</f>
        <v>FIGURAS PARA ENHEBRAR</v>
      </c>
      <c r="F690" s="46"/>
      <c r="G690" s="49">
        <v>27000</v>
      </c>
      <c r="H690" s="49">
        <f t="shared" si="11"/>
        <v>0</v>
      </c>
    </row>
    <row r="691" spans="1:8" hidden="1" x14ac:dyDescent="0.2">
      <c r="A691" s="46">
        <v>185</v>
      </c>
      <c r="B691" s="66" t="s">
        <v>523</v>
      </c>
      <c r="C691" s="46" t="str">
        <f>FORMULACION!C629</f>
        <v>MATERIAL PEDAGÓGICO</v>
      </c>
      <c r="D691" s="46" t="str">
        <f>FORMULACION!E629</f>
        <v>JUEGO SIMBÓLICO Y DE ROLES</v>
      </c>
      <c r="E691" s="48" t="str">
        <f>FORMULACION!F629</f>
        <v>TITERES DE GUANTE - SET ANIMALES DE LA SELVA</v>
      </c>
      <c r="F691" s="46" t="e">
        <f>FORMULACION!P629</f>
        <v>#REF!</v>
      </c>
      <c r="G691" s="49">
        <v>260000</v>
      </c>
      <c r="H691" s="49" t="e">
        <f t="shared" si="11"/>
        <v>#REF!</v>
      </c>
    </row>
    <row r="692" spans="1:8" hidden="1" x14ac:dyDescent="0.2">
      <c r="A692" s="46">
        <v>186</v>
      </c>
      <c r="B692" s="66" t="s">
        <v>523</v>
      </c>
      <c r="C692" s="46" t="str">
        <f>FORMULACION!C630</f>
        <v>MATERIAL PEDAGÓGICO</v>
      </c>
      <c r="D692" s="46" t="str">
        <f>FORMULACION!E630</f>
        <v>JUEGO SIMBÓLICO Y DE ROLES</v>
      </c>
      <c r="E692" s="48" t="str">
        <f>FORMULACION!F630</f>
        <v>TITERES DE GUANTE - SET FAMILIA</v>
      </c>
      <c r="F692" s="46" t="e">
        <f>FORMULACION!P630</f>
        <v>#REF!</v>
      </c>
      <c r="G692" s="49">
        <v>32000</v>
      </c>
      <c r="H692" s="49" t="e">
        <f t="shared" si="11"/>
        <v>#REF!</v>
      </c>
    </row>
    <row r="693" spans="1:8" hidden="1" x14ac:dyDescent="0.2">
      <c r="A693" s="46">
        <v>187</v>
      </c>
      <c r="B693" s="66" t="s">
        <v>523</v>
      </c>
      <c r="C693" s="46" t="str">
        <f>FORMULACION!C631</f>
        <v>MATERIAL PEDAGÓGICO</v>
      </c>
      <c r="D693" s="46" t="str">
        <f>FORMULACION!E631</f>
        <v>JUEGO SIMBÓLICO Y DE ROLES</v>
      </c>
      <c r="E693" s="48" t="str">
        <f>FORMULACION!F631</f>
        <v>TITERES DE GUANTE - SET DE ETNIAS COLOMBIANAS</v>
      </c>
      <c r="F693" s="46" t="e">
        <f>FORMULACION!P631</f>
        <v>#REF!</v>
      </c>
      <c r="G693" s="49">
        <v>48000</v>
      </c>
      <c r="H693" s="49" t="e">
        <f t="shared" si="11"/>
        <v>#REF!</v>
      </c>
    </row>
    <row r="694" spans="1:8" hidden="1" x14ac:dyDescent="0.2">
      <c r="A694" s="46">
        <v>188</v>
      </c>
      <c r="B694" s="66" t="s">
        <v>523</v>
      </c>
      <c r="C694" s="46" t="str">
        <f>FORMULACION!C633</f>
        <v>MATERIAL PEDAGÓGICO</v>
      </c>
      <c r="D694" s="46" t="str">
        <f>FORMULACION!E633</f>
        <v>MATERIAL AUDIO-VISUAL</v>
      </c>
      <c r="E694" s="48" t="str">
        <f>FORMULACION!F633</f>
        <v>COMPILADO DVD MUSICAL</v>
      </c>
      <c r="F694" s="46">
        <f>FORMULACION!P633</f>
        <v>1</v>
      </c>
      <c r="G694" s="49">
        <v>62000</v>
      </c>
      <c r="H694" s="49">
        <f t="shared" si="11"/>
        <v>62000</v>
      </c>
    </row>
    <row r="695" spans="1:8" hidden="1" x14ac:dyDescent="0.2">
      <c r="A695" s="46">
        <v>189</v>
      </c>
      <c r="B695" s="66" t="s">
        <v>523</v>
      </c>
      <c r="C695" s="46" t="str">
        <f>FORMULACION!C632</f>
        <v>MATERIAL PEDAGÓGICO</v>
      </c>
      <c r="D695" s="46" t="str">
        <f>FORMULACION!E632</f>
        <v>JUEGO SIMBÓLICO Y DE ROLES</v>
      </c>
      <c r="E695" s="48" t="str">
        <f>FORMULACION!F632</f>
        <v>TITERES DEDILES - SET PERSONAJES PARA LITERATURA</v>
      </c>
      <c r="F695" s="46" t="e">
        <f>FORMULACION!P632</f>
        <v>#REF!</v>
      </c>
      <c r="G695" s="49">
        <v>85000</v>
      </c>
      <c r="H695" s="49" t="e">
        <f t="shared" si="11"/>
        <v>#REF!</v>
      </c>
    </row>
    <row r="696" spans="1:8" hidden="1" x14ac:dyDescent="0.2">
      <c r="A696" s="46">
        <v>190</v>
      </c>
      <c r="B696" s="66" t="s">
        <v>523</v>
      </c>
      <c r="C696" s="46" t="str">
        <f>FORMULACION!C634</f>
        <v>MATERIAL PEDAGÓGICO</v>
      </c>
      <c r="D696" s="46" t="str">
        <f>FORMULACION!E634</f>
        <v>MATERIAL AUDIO-VISUAL</v>
      </c>
      <c r="E696" s="48" t="str">
        <f>FORMULACION!F634</f>
        <v xml:space="preserve">COMPILADO MUSICAL </v>
      </c>
      <c r="F696" s="46">
        <f>FORMULACION!P634</f>
        <v>1</v>
      </c>
      <c r="G696" s="49">
        <v>85000</v>
      </c>
      <c r="H696" s="49">
        <f t="shared" si="11"/>
        <v>85000</v>
      </c>
    </row>
    <row r="697" spans="1:8" ht="18.75" hidden="1" x14ac:dyDescent="0.2">
      <c r="A697" s="46">
        <v>191</v>
      </c>
      <c r="B697" s="66" t="s">
        <v>523</v>
      </c>
      <c r="C697" s="46" t="str">
        <f>FORMULACION!C690</f>
        <v>MATERIAL PEDAGÓGICO</v>
      </c>
      <c r="D697" s="46" t="str">
        <f>FORMULACION!E690</f>
        <v>JUEGO SIMBÓLICO Y DE ROLES</v>
      </c>
      <c r="E697" s="48" t="str">
        <f>FORMULACION!F690</f>
        <v>JUEGO DE GRANJA (CARRETILLA, BALDE, RASTRILLO, PALA Y REGADERA)</v>
      </c>
      <c r="F697" s="46"/>
      <c r="G697" s="49">
        <v>79500</v>
      </c>
      <c r="H697" s="49">
        <f t="shared" si="11"/>
        <v>0</v>
      </c>
    </row>
    <row r="698" spans="1:8" hidden="1" x14ac:dyDescent="0.2">
      <c r="A698" s="46">
        <v>192</v>
      </c>
      <c r="B698" s="66" t="s">
        <v>523</v>
      </c>
      <c r="C698" s="46" t="str">
        <f>FORMULACION!C691</f>
        <v>MATERIAL PEDAGÓGICO</v>
      </c>
      <c r="D698" s="46" t="s">
        <v>135</v>
      </c>
      <c r="E698" s="48" t="s">
        <v>487</v>
      </c>
      <c r="F698" s="46"/>
      <c r="G698" s="49">
        <v>400000</v>
      </c>
      <c r="H698" s="49">
        <f t="shared" si="11"/>
        <v>0</v>
      </c>
    </row>
    <row r="699" spans="1:8" hidden="1" x14ac:dyDescent="0.2">
      <c r="A699" s="46">
        <v>193</v>
      </c>
      <c r="B699" s="66" t="s">
        <v>523</v>
      </c>
      <c r="C699" s="46" t="str">
        <f>FORMULACION!C636</f>
        <v>MATERIAL PEDAGÓGICO</v>
      </c>
      <c r="D699" s="46" t="str">
        <f>FORMULACION!E636</f>
        <v>EXPLORACIÓN CORPORAL</v>
      </c>
      <c r="E699" s="48" t="s">
        <v>488</v>
      </c>
      <c r="F699" s="46" t="e">
        <f>FORMULACION!P636</f>
        <v>#REF!</v>
      </c>
      <c r="G699" s="49">
        <v>300000</v>
      </c>
      <c r="H699" s="49" t="e">
        <f t="shared" si="11"/>
        <v>#REF!</v>
      </c>
    </row>
    <row r="700" spans="1:8" hidden="1" x14ac:dyDescent="0.2">
      <c r="A700" s="46">
        <v>194</v>
      </c>
      <c r="B700" s="66" t="s">
        <v>523</v>
      </c>
      <c r="C700" s="46" t="str">
        <f>FORMULACION!C717</f>
        <v>MATERIAL PEDAGÓGICO</v>
      </c>
      <c r="D700" s="70" t="str">
        <f>FORMULACION!E717</f>
        <v>EXPLORACIÓN SENSORIAL</v>
      </c>
      <c r="E700" s="56" t="str">
        <f>FORMULACION!F717</f>
        <v>JUEGO DE HABILIDAD 3</v>
      </c>
      <c r="F700" s="57">
        <f>FORMULACION!P717</f>
        <v>0</v>
      </c>
      <c r="G700" s="49"/>
      <c r="H700" s="49"/>
    </row>
    <row r="701" spans="1:8" hidden="1" x14ac:dyDescent="0.2">
      <c r="A701" s="46">
        <v>195</v>
      </c>
      <c r="B701" s="66" t="s">
        <v>523</v>
      </c>
      <c r="C701" s="46" t="str">
        <f>FORMULACION!C637</f>
        <v>MATERIAL PEDAGÓGICO</v>
      </c>
      <c r="D701" s="70"/>
      <c r="E701" s="56" t="s">
        <v>438</v>
      </c>
      <c r="F701" s="46"/>
      <c r="G701" s="49"/>
      <c r="H701" s="49"/>
    </row>
    <row r="702" spans="1:8" hidden="1" x14ac:dyDescent="0.2">
      <c r="A702" s="46">
        <v>196</v>
      </c>
      <c r="B702" s="66" t="s">
        <v>523</v>
      </c>
      <c r="C702" s="46" t="str">
        <f>FORMULACION!C638</f>
        <v>MATERIAL PEDAGÓGICO</v>
      </c>
      <c r="D702" s="70"/>
      <c r="E702" s="56" t="s">
        <v>439</v>
      </c>
      <c r="F702" s="46"/>
      <c r="G702" s="49"/>
      <c r="H702" s="49"/>
    </row>
    <row r="703" spans="1:8" hidden="1" x14ac:dyDescent="0.2">
      <c r="A703" s="46">
        <v>197</v>
      </c>
      <c r="B703" s="66" t="s">
        <v>523</v>
      </c>
      <c r="C703" s="46" t="str">
        <f>FORMULACION!C639</f>
        <v>MATERIAL PEDAGÓGICO</v>
      </c>
      <c r="D703" s="70"/>
      <c r="E703" s="56" t="s">
        <v>440</v>
      </c>
      <c r="F703" s="46"/>
      <c r="G703" s="49"/>
      <c r="H703" s="49"/>
    </row>
    <row r="704" spans="1:8" hidden="1" x14ac:dyDescent="0.2">
      <c r="A704" s="46">
        <v>198</v>
      </c>
      <c r="B704" s="66" t="s">
        <v>523</v>
      </c>
      <c r="C704" s="46" t="str">
        <f>FORMULACION!C638</f>
        <v>MATERIAL PEDAGÓGICO</v>
      </c>
      <c r="D704" s="70"/>
      <c r="E704" s="56" t="s">
        <v>441</v>
      </c>
      <c r="F704" s="46"/>
      <c r="G704" s="49"/>
      <c r="H704" s="49"/>
    </row>
    <row r="705" spans="1:8" hidden="1" x14ac:dyDescent="0.2">
      <c r="A705" s="46">
        <v>199</v>
      </c>
      <c r="B705" s="66" t="s">
        <v>523</v>
      </c>
      <c r="C705" s="46" t="str">
        <f>FORMULACION!C639</f>
        <v>MATERIAL PEDAGÓGICO</v>
      </c>
      <c r="D705" s="70"/>
      <c r="E705" s="56" t="s">
        <v>490</v>
      </c>
      <c r="F705" s="46"/>
      <c r="G705" s="49"/>
      <c r="H705" s="49"/>
    </row>
    <row r="706" spans="1:8" hidden="1" x14ac:dyDescent="0.2">
      <c r="A706" s="46">
        <v>200</v>
      </c>
      <c r="B706" s="66" t="s">
        <v>523</v>
      </c>
      <c r="C706" s="46" t="str">
        <f>FORMULACION!C640</f>
        <v>MATERIAL PEDAGÓGICO</v>
      </c>
      <c r="D706" s="70"/>
      <c r="E706" s="56" t="s">
        <v>442</v>
      </c>
      <c r="F706" s="46"/>
      <c r="G706" s="49"/>
      <c r="H706" s="49"/>
    </row>
    <row r="707" spans="1:8" hidden="1" x14ac:dyDescent="0.2">
      <c r="A707" s="46">
        <v>201</v>
      </c>
      <c r="B707" s="66" t="s">
        <v>523</v>
      </c>
      <c r="C707" s="46" t="str">
        <f>FORMULACION!C641</f>
        <v>MATERIAL PEDAGÓGICO</v>
      </c>
      <c r="D707" s="70"/>
      <c r="E707" s="56" t="s">
        <v>443</v>
      </c>
      <c r="F707" s="46"/>
      <c r="G707" s="49"/>
      <c r="H707" s="49"/>
    </row>
    <row r="708" spans="1:8" hidden="1" x14ac:dyDescent="0.2">
      <c r="A708" s="46">
        <v>202</v>
      </c>
      <c r="B708" s="66" t="s">
        <v>523</v>
      </c>
      <c r="C708" s="46" t="str">
        <f>FORMULACION!C642</f>
        <v>MATERIAL PEDAGÓGICO</v>
      </c>
      <c r="D708" s="70"/>
      <c r="E708" s="56" t="s">
        <v>444</v>
      </c>
      <c r="F708" s="46"/>
      <c r="G708" s="49"/>
      <c r="H708" s="49"/>
    </row>
    <row r="709" spans="1:8" hidden="1" x14ac:dyDescent="0.2">
      <c r="A709" s="46">
        <v>203</v>
      </c>
      <c r="B709" s="66" t="s">
        <v>523</v>
      </c>
      <c r="C709" s="46" t="str">
        <f>FORMULACION!C585</f>
        <v>MOBILIARIO</v>
      </c>
      <c r="D709" s="46" t="str">
        <f>FORMULACION!D585</f>
        <v>MOBILIARIO COCINA</v>
      </c>
      <c r="E709" s="48" t="str">
        <f>FORMULACION!F585</f>
        <v>ESTANTERÍA EN ACERO INOXIDABLE PARA ZONAS HÚMEDAS</v>
      </c>
      <c r="F709" s="46" t="e">
        <f>FORMULACION!P585</f>
        <v>#REF!</v>
      </c>
      <c r="G709" s="49">
        <v>15000</v>
      </c>
      <c r="H709" s="49" t="e">
        <f t="shared" ref="H709:H750" si="12">F709*G709</f>
        <v>#REF!</v>
      </c>
    </row>
    <row r="710" spans="1:8" hidden="1" x14ac:dyDescent="0.2">
      <c r="A710" s="46">
        <v>204</v>
      </c>
      <c r="B710" s="66" t="s">
        <v>523</v>
      </c>
      <c r="C710" s="46" t="str">
        <f>FORMULACION!C582</f>
        <v>MOBILIARIO</v>
      </c>
      <c r="D710" s="46" t="str">
        <f>FORMULACION!D582</f>
        <v>MOBILIARIO AREA EDUCATIVA</v>
      </c>
      <c r="E710" s="48" t="str">
        <f>FORMULACION!F582</f>
        <v>MUEBLE HORIZONTAL DE ALMACENAMIENTO</v>
      </c>
      <c r="F710" s="46" t="e">
        <f>FORMULACION!P582</f>
        <v>#REF!</v>
      </c>
      <c r="G710" s="49">
        <v>220000</v>
      </c>
      <c r="H710" s="49" t="e">
        <f t="shared" si="12"/>
        <v>#REF!</v>
      </c>
    </row>
    <row r="711" spans="1:8" hidden="1" x14ac:dyDescent="0.2">
      <c r="A711" s="46">
        <v>205</v>
      </c>
      <c r="B711" s="66" t="s">
        <v>523</v>
      </c>
      <c r="C711" s="46" t="str">
        <f>FORMULACION!C586</f>
        <v>MOBILIARIO</v>
      </c>
      <c r="D711" s="46" t="str">
        <f>FORMULACION!D586</f>
        <v>MOBILIARIO COCINA</v>
      </c>
      <c r="E711" s="48" t="str">
        <f>FORMULACION!F586</f>
        <v>MESA DE TRABAJO EN ACERO INOXIDABLE</v>
      </c>
      <c r="F711" s="46" t="e">
        <f>FORMULACION!P586</f>
        <v>#REF!</v>
      </c>
      <c r="G711" s="49">
        <v>500000</v>
      </c>
      <c r="H711" s="49" t="e">
        <f t="shared" si="12"/>
        <v>#REF!</v>
      </c>
    </row>
    <row r="712" spans="1:8" hidden="1" x14ac:dyDescent="0.2">
      <c r="A712" s="46">
        <v>206</v>
      </c>
      <c r="B712" s="66" t="s">
        <v>523</v>
      </c>
      <c r="C712" s="46" t="str">
        <f>FORMULACION!C578</f>
        <v>MOBILIARIO</v>
      </c>
      <c r="D712" s="46" t="str">
        <f>FORMULACION!D578</f>
        <v>MOBILIARIO AREA EDUCATIVA</v>
      </c>
      <c r="E712" s="48" t="str">
        <f>FORMULACION!F578</f>
        <v>NIDO</v>
      </c>
      <c r="F712" s="46" t="e">
        <f>FORMULACION!P578</f>
        <v>#REF!</v>
      </c>
      <c r="G712" s="49">
        <v>430000</v>
      </c>
      <c r="H712" s="49" t="e">
        <f t="shared" si="12"/>
        <v>#REF!</v>
      </c>
    </row>
    <row r="713" spans="1:8" hidden="1" x14ac:dyDescent="0.2">
      <c r="A713" s="46">
        <v>207</v>
      </c>
      <c r="B713" s="66" t="s">
        <v>523</v>
      </c>
      <c r="C713" s="46" t="str">
        <f>FORMULACION!C579</f>
        <v>MOBILIARIO</v>
      </c>
      <c r="D713" s="46" t="str">
        <f>FORMULACION!D579</f>
        <v>MOBILIARIO AREA EDUCATIVA</v>
      </c>
      <c r="E713" s="48" t="str">
        <f>FORMULACION!F579</f>
        <v>SILLA RECLINABLE PARA BEBE</v>
      </c>
      <c r="F713" s="46" t="e">
        <f>FORMULACION!P579</f>
        <v>#REF!</v>
      </c>
      <c r="G713" s="49">
        <v>320000</v>
      </c>
      <c r="H713" s="49" t="e">
        <f t="shared" si="12"/>
        <v>#REF!</v>
      </c>
    </row>
    <row r="714" spans="1:8" hidden="1" x14ac:dyDescent="0.2">
      <c r="A714" s="46">
        <v>208</v>
      </c>
      <c r="B714" s="66" t="s">
        <v>523</v>
      </c>
      <c r="C714" s="46" t="str">
        <f>FORMULACION!C584</f>
        <v>MOBILIARIO</v>
      </c>
      <c r="D714" s="46" t="str">
        <f>FORMULACION!D584</f>
        <v>MOBILIARIO AREA EDUCATIVA</v>
      </c>
      <c r="E714" s="48" t="str">
        <f>FORMULACION!F584</f>
        <v>CAMBIADOR</v>
      </c>
      <c r="F714" s="46" t="e">
        <f>FORMULACION!P584</f>
        <v>#REF!</v>
      </c>
      <c r="G714" s="49">
        <v>420000</v>
      </c>
      <c r="H714" s="49" t="e">
        <f t="shared" si="12"/>
        <v>#REF!</v>
      </c>
    </row>
    <row r="715" spans="1:8" hidden="1" x14ac:dyDescent="0.2">
      <c r="A715" s="46">
        <v>209</v>
      </c>
      <c r="B715" s="66" t="s">
        <v>523</v>
      </c>
      <c r="C715" s="46" t="str">
        <f>FORMULACION!C583</f>
        <v>MOBILIARIO</v>
      </c>
      <c r="D715" s="46" t="str">
        <f>FORMULACION!D583</f>
        <v>MOBILIARIO AREA EDUCATIVA</v>
      </c>
      <c r="E715" s="48" t="str">
        <f>FORMULACION!F583</f>
        <v>BACINILLAS</v>
      </c>
      <c r="F715" s="46" t="e">
        <f>FORMULACION!P583</f>
        <v>#REF!</v>
      </c>
      <c r="G715" s="49">
        <v>87000</v>
      </c>
      <c r="H715" s="49" t="e">
        <f t="shared" si="12"/>
        <v>#REF!</v>
      </c>
    </row>
    <row r="716" spans="1:8" hidden="1" x14ac:dyDescent="0.2">
      <c r="A716" s="46">
        <v>210</v>
      </c>
      <c r="B716" s="66" t="s">
        <v>523</v>
      </c>
      <c r="C716" s="46" t="str">
        <f>FORMULACION!C580</f>
        <v>LENCERIA</v>
      </c>
      <c r="D716" s="46" t="str">
        <f>FORMULACION!D580</f>
        <v>MOBILIARIO AREA EDUCATIVA</v>
      </c>
      <c r="E716" s="48" t="str">
        <f>FORMULACION!F580</f>
        <v>CAMA APILABLE CICLO INICIAL</v>
      </c>
      <c r="F716" s="46"/>
      <c r="G716" s="49">
        <v>430000</v>
      </c>
      <c r="H716" s="49">
        <f t="shared" si="12"/>
        <v>0</v>
      </c>
    </row>
    <row r="717" spans="1:8" hidden="1" x14ac:dyDescent="0.2">
      <c r="A717" s="46">
        <v>211</v>
      </c>
      <c r="B717" s="66" t="s">
        <v>523</v>
      </c>
      <c r="C717" s="46" t="str">
        <f>FORMULACION!C577</f>
        <v>MOBILIARIO</v>
      </c>
      <c r="D717" s="46" t="str">
        <f>FORMULACION!D577</f>
        <v>MOBILIARIO AREA EDUCATIVA</v>
      </c>
      <c r="E717" s="48" t="str">
        <f>FORMULACION!F577</f>
        <v>ESTANTE PARA LIBROS</v>
      </c>
      <c r="F717" s="46" t="e">
        <f>FORMULACION!P577</f>
        <v>#REF!</v>
      </c>
      <c r="G717" s="49">
        <v>160000</v>
      </c>
      <c r="H717" s="49" t="e">
        <f t="shared" si="12"/>
        <v>#REF!</v>
      </c>
    </row>
    <row r="718" spans="1:8" hidden="1" x14ac:dyDescent="0.2">
      <c r="A718" s="46">
        <v>212</v>
      </c>
      <c r="B718" s="66" t="s">
        <v>523</v>
      </c>
      <c r="C718" s="46" t="str">
        <f>FORMULACION!C581</f>
        <v>MOBILIARIO</v>
      </c>
      <c r="D718" s="46" t="str">
        <f>FORMULACION!D581</f>
        <v>MOBILIARIO AREA EDUCATIVA</v>
      </c>
      <c r="E718" s="48" t="str">
        <f>FORMULACION!F581</f>
        <v xml:space="preserve">MUEBLE VERTICAL DE ALMACENAMIENTO CON PUERTAS </v>
      </c>
      <c r="F718" s="46" t="e">
        <f>FORMULACION!P581</f>
        <v>#REF!</v>
      </c>
      <c r="G718" s="49">
        <v>75000</v>
      </c>
      <c r="H718" s="49" t="e">
        <f t="shared" si="12"/>
        <v>#REF!</v>
      </c>
    </row>
    <row r="719" spans="1:8" hidden="1" x14ac:dyDescent="0.2">
      <c r="A719" s="46">
        <v>213</v>
      </c>
      <c r="B719" s="66" t="s">
        <v>523</v>
      </c>
      <c r="C719" s="46" t="str">
        <f>FORMULACION!C589</f>
        <v>MOBILIARIO</v>
      </c>
      <c r="D719" s="46" t="str">
        <f>FORMULACION!D589</f>
        <v>MOBILIARIO COMEDOR</v>
      </c>
      <c r="E719" s="48" t="s">
        <v>412</v>
      </c>
      <c r="F719" s="46" t="e">
        <f>FORMULACION!P589</f>
        <v>#REF!</v>
      </c>
      <c r="G719" s="49">
        <v>20000</v>
      </c>
      <c r="H719" s="49" t="e">
        <f t="shared" si="12"/>
        <v>#REF!</v>
      </c>
    </row>
    <row r="720" spans="1:8" hidden="1" x14ac:dyDescent="0.2">
      <c r="A720" s="46">
        <v>214</v>
      </c>
      <c r="B720" s="66" t="s">
        <v>523</v>
      </c>
      <c r="C720" s="46" t="str">
        <f>FORMULACION!C587</f>
        <v>MOBILIARIO</v>
      </c>
      <c r="D720" s="46" t="str">
        <f>FORMULACION!D587</f>
        <v>MOBILIARIO COCINA</v>
      </c>
      <c r="E720" s="48" t="str">
        <f>FORMULACION!F587</f>
        <v>JUEGO DE CANASTAS (PLÁSTICAS RECTANGULARES)</v>
      </c>
      <c r="F720" s="46" t="e">
        <f>FORMULACION!P587</f>
        <v>#REF!</v>
      </c>
      <c r="G720" s="49">
        <v>360000</v>
      </c>
      <c r="H720" s="49" t="e">
        <f t="shared" si="12"/>
        <v>#REF!</v>
      </c>
    </row>
    <row r="721" spans="1:8" hidden="1" x14ac:dyDescent="0.2">
      <c r="A721" s="46">
        <v>215</v>
      </c>
      <c r="B721" s="66" t="s">
        <v>523</v>
      </c>
      <c r="C721" s="46" t="str">
        <f>FORMULACION!C590</f>
        <v>MOBILIARIO</v>
      </c>
      <c r="D721" s="46" t="str">
        <f>FORMULACION!D590</f>
        <v>MOBILIARIO COMEDOR</v>
      </c>
      <c r="E721" s="48" t="str">
        <f>FORMULACION!F590</f>
        <v>MESA PLÁSTICA DE CUATRO CUPOS PARA ADULTOS</v>
      </c>
      <c r="F721" s="46" t="e">
        <f>FORMULACION!P590</f>
        <v>#REF!</v>
      </c>
      <c r="G721" s="49">
        <v>118000</v>
      </c>
      <c r="H721" s="49" t="e">
        <f t="shared" si="12"/>
        <v>#REF!</v>
      </c>
    </row>
    <row r="722" spans="1:8" hidden="1" x14ac:dyDescent="0.2">
      <c r="A722" s="46">
        <v>216</v>
      </c>
      <c r="B722" s="66" t="s">
        <v>523</v>
      </c>
      <c r="C722" s="46" t="str">
        <f>FORMULACION!C588</f>
        <v>MOBILIARIO</v>
      </c>
      <c r="D722" s="46" t="str">
        <f>FORMULACION!D588</f>
        <v>MOBILIARIO COCINA</v>
      </c>
      <c r="E722" s="48" t="str">
        <f>FORMULACION!F588</f>
        <v xml:space="preserve">ESTIBAS PLÁSTICAS </v>
      </c>
      <c r="F722" s="46" t="e">
        <f>FORMULACION!P588</f>
        <v>#REF!</v>
      </c>
      <c r="G722" s="49">
        <v>1600000</v>
      </c>
      <c r="H722" s="49" t="e">
        <f t="shared" si="12"/>
        <v>#REF!</v>
      </c>
    </row>
    <row r="723" spans="1:8" hidden="1" x14ac:dyDescent="0.2">
      <c r="A723" s="46">
        <v>217</v>
      </c>
      <c r="B723" s="66" t="s">
        <v>523</v>
      </c>
      <c r="C723" s="46" t="str">
        <f>FORMULACION!C592</f>
        <v>MOBILIARIO</v>
      </c>
      <c r="D723" s="46" t="str">
        <f>FORMULACION!D592</f>
        <v>MOBILIARIO COMEDOR</v>
      </c>
      <c r="E723" s="48" t="str">
        <f>FORMULACION!F592</f>
        <v>SILLA INFANTIL DE PLÁSTICO</v>
      </c>
      <c r="F723" s="46" t="e">
        <f>FORMULACION!P592</f>
        <v>#REF!</v>
      </c>
      <c r="G723" s="49">
        <v>50000</v>
      </c>
      <c r="H723" s="49" t="e">
        <f t="shared" si="12"/>
        <v>#REF!</v>
      </c>
    </row>
    <row r="724" spans="1:8" hidden="1" x14ac:dyDescent="0.2">
      <c r="A724" s="46">
        <v>218</v>
      </c>
      <c r="B724" s="66" t="s">
        <v>523</v>
      </c>
      <c r="C724" s="46" t="str">
        <f>FORMULACION!C593</f>
        <v>MOBILIARIO</v>
      </c>
      <c r="D724" s="46" t="str">
        <f>FORMULACION!D593</f>
        <v>MOBILIARIO ENFERMERIA</v>
      </c>
      <c r="E724" s="48" t="str">
        <f>FORMULACION!F593</f>
        <v>CAMILLA PEDIÁTRICA</v>
      </c>
      <c r="F724" s="46">
        <f>FORMULACION!P593</f>
        <v>1</v>
      </c>
      <c r="G724" s="49">
        <v>40000</v>
      </c>
      <c r="H724" s="49">
        <f t="shared" si="12"/>
        <v>40000</v>
      </c>
    </row>
    <row r="725" spans="1:8" hidden="1" x14ac:dyDescent="0.2">
      <c r="A725" s="46">
        <v>219</v>
      </c>
      <c r="B725" s="66" t="s">
        <v>523</v>
      </c>
      <c r="C725" s="46" t="str">
        <f>FORMULACION!C591</f>
        <v>MOBILIARIO</v>
      </c>
      <c r="D725" s="46" t="str">
        <f>FORMULACION!D591</f>
        <v>MOBILIARIO COMEDOR</v>
      </c>
      <c r="E725" s="48" t="str">
        <f>FORMULACION!F591</f>
        <v xml:space="preserve">MESA PLÁSTICA INFANTILES TIPO KÍNDER </v>
      </c>
      <c r="F725" s="46" t="e">
        <f>FORMULACION!P591</f>
        <v>#REF!</v>
      </c>
      <c r="G725" s="49">
        <v>430000</v>
      </c>
      <c r="H725" s="49" t="e">
        <f t="shared" si="12"/>
        <v>#REF!</v>
      </c>
    </row>
    <row r="726" spans="1:8" hidden="1" x14ac:dyDescent="0.2">
      <c r="A726" s="46">
        <v>220</v>
      </c>
      <c r="B726" s="66" t="s">
        <v>523</v>
      </c>
      <c r="C726" s="46" t="str">
        <f>FORMULACION!C594</f>
        <v>MOBILIARIO</v>
      </c>
      <c r="D726" s="46" t="str">
        <f>FORMULACION!D594</f>
        <v>MOBILIARIO ENFERMERIA</v>
      </c>
      <c r="E726" s="48" t="str">
        <f>FORMULACION!F594</f>
        <v>MESA AUXILIAR PLÁSTICA</v>
      </c>
      <c r="F726" s="46">
        <f>FORMULACION!P594</f>
        <v>1</v>
      </c>
      <c r="G726" s="49">
        <v>14000</v>
      </c>
      <c r="H726" s="49">
        <f t="shared" si="12"/>
        <v>14000</v>
      </c>
    </row>
    <row r="727" spans="1:8" hidden="1" x14ac:dyDescent="0.2">
      <c r="A727" s="46">
        <v>221</v>
      </c>
      <c r="B727" s="66" t="s">
        <v>523</v>
      </c>
      <c r="C727" s="46" t="str">
        <f>FORMULACION!C595</f>
        <v>MOBILIARIO</v>
      </c>
      <c r="D727" s="46" t="str">
        <f>FORMULACION!D595</f>
        <v>MOBILIARIO ENFERMERIA</v>
      </c>
      <c r="E727" s="48" t="str">
        <f>FORMULACION!F595</f>
        <v>GRADA DE DOS PASOS</v>
      </c>
      <c r="F727" s="46">
        <f>FORMULACION!P595</f>
        <v>1</v>
      </c>
      <c r="G727" s="49">
        <v>245000</v>
      </c>
      <c r="H727" s="49">
        <f t="shared" si="12"/>
        <v>245000</v>
      </c>
    </row>
    <row r="728" spans="1:8" hidden="1" x14ac:dyDescent="0.2">
      <c r="A728" s="46">
        <v>222</v>
      </c>
      <c r="B728" s="66" t="s">
        <v>523</v>
      </c>
      <c r="C728" s="46" t="str">
        <f>FORMULACION!C597</f>
        <v>MOBILIARIO</v>
      </c>
      <c r="D728" s="46" t="str">
        <f>FORMULACION!D597</f>
        <v>MOBILIARIO OFICINA</v>
      </c>
      <c r="E728" s="48" t="str">
        <f>FORMULACION!F597</f>
        <v>SILLAS SIN BRAZOS PARA ADULTOS</v>
      </c>
      <c r="F728" s="46">
        <f>FORMULACION!P597</f>
        <v>0</v>
      </c>
      <c r="G728" s="49">
        <v>70000</v>
      </c>
      <c r="H728" s="49">
        <f t="shared" si="12"/>
        <v>0</v>
      </c>
    </row>
    <row r="729" spans="1:8" hidden="1" x14ac:dyDescent="0.2">
      <c r="A729" s="46">
        <v>223</v>
      </c>
      <c r="B729" s="66" t="s">
        <v>523</v>
      </c>
      <c r="C729" s="46" t="str">
        <f>FORMULACION!C596</f>
        <v>MOBILIARIO</v>
      </c>
      <c r="D729" s="46" t="str">
        <f>FORMULACION!D596</f>
        <v>MOBILIARIO LACTARIO</v>
      </c>
      <c r="E729" s="48" t="str">
        <f>FORMULACION!F596</f>
        <v>SILLA CON BRAZOS PARA ADULTOS</v>
      </c>
      <c r="F729" s="46">
        <f>FORMULACION!P596</f>
        <v>3</v>
      </c>
      <c r="G729" s="49">
        <v>36000</v>
      </c>
      <c r="H729" s="49">
        <f t="shared" si="12"/>
        <v>108000</v>
      </c>
    </row>
    <row r="730" spans="1:8" hidden="1" x14ac:dyDescent="0.2">
      <c r="A730" s="46">
        <v>224</v>
      </c>
      <c r="B730" s="66" t="s">
        <v>523</v>
      </c>
      <c r="C730" s="46" t="str">
        <f>FORMULACION!C600</f>
        <v>MOBILIARIO</v>
      </c>
      <c r="D730" s="46" t="str">
        <f>FORMULACION!D600</f>
        <v>MOBILIARIO OFICINA</v>
      </c>
      <c r="E730" s="48" t="s">
        <v>413</v>
      </c>
      <c r="F730" s="46" t="e">
        <f>FORMULACION!P600</f>
        <v>#REF!</v>
      </c>
      <c r="G730" s="49">
        <v>8000</v>
      </c>
      <c r="H730" s="49" t="e">
        <f t="shared" si="12"/>
        <v>#REF!</v>
      </c>
    </row>
    <row r="731" spans="1:8" hidden="1" x14ac:dyDescent="0.2">
      <c r="A731" s="46">
        <v>225</v>
      </c>
      <c r="B731" s="66" t="s">
        <v>523</v>
      </c>
      <c r="C731" s="46" t="str">
        <f>FORMULACION!C598</f>
        <v>MOBILIARIO</v>
      </c>
      <c r="D731" s="46" t="str">
        <f>FORMULACION!D598</f>
        <v>MOBILIARIO LACTARIO</v>
      </c>
      <c r="E731" s="48" t="str">
        <f>FORMULACION!F598</f>
        <v>LEVANTAPIES PARA ZONA DE LACTANCIA</v>
      </c>
      <c r="F731" s="46">
        <f>FORMULACION!P598</f>
        <v>3</v>
      </c>
      <c r="G731" s="49">
        <v>25000</v>
      </c>
      <c r="H731" s="49">
        <f t="shared" si="12"/>
        <v>75000</v>
      </c>
    </row>
    <row r="732" spans="1:8" hidden="1" x14ac:dyDescent="0.2">
      <c r="A732" s="46">
        <v>226</v>
      </c>
      <c r="B732" s="66" t="s">
        <v>523</v>
      </c>
      <c r="C732" s="46" t="str">
        <f>FORMULACION!C602</f>
        <v>MOBILIARIO</v>
      </c>
      <c r="D732" s="46" t="str">
        <f>FORMULACION!D602</f>
        <v>MOBILIARIO OFICINA</v>
      </c>
      <c r="E732" s="48" t="str">
        <f>FORMULACION!F602</f>
        <v>SILLA NEUMATICA</v>
      </c>
      <c r="F732" s="46">
        <f>FORMULACION!P602</f>
        <v>2</v>
      </c>
      <c r="G732" s="49">
        <v>490000</v>
      </c>
      <c r="H732" s="49">
        <f t="shared" si="12"/>
        <v>980000</v>
      </c>
    </row>
    <row r="733" spans="1:8" hidden="1" x14ac:dyDescent="0.2">
      <c r="A733" s="46">
        <v>227</v>
      </c>
      <c r="B733" s="66" t="s">
        <v>523</v>
      </c>
      <c r="C733" s="46" t="str">
        <f>FORMULACION!C603</f>
        <v>MOBILIARIO</v>
      </c>
      <c r="D733" s="46" t="str">
        <f>FORMULACION!D603</f>
        <v>MOBILIARIO OFICINA</v>
      </c>
      <c r="E733" s="48" t="str">
        <f>FORMULACION!F603</f>
        <v>SILLA INTERLOCUTOR</v>
      </c>
      <c r="F733" s="46">
        <f>FORMULACION!P603</f>
        <v>4</v>
      </c>
      <c r="G733" s="49">
        <v>420000</v>
      </c>
      <c r="H733" s="49">
        <f t="shared" si="12"/>
        <v>1680000</v>
      </c>
    </row>
    <row r="734" spans="1:8" hidden="1" x14ac:dyDescent="0.2">
      <c r="A734" s="46">
        <v>228</v>
      </c>
      <c r="B734" s="66" t="s">
        <v>523</v>
      </c>
      <c r="C734" s="46" t="str">
        <f>FORMULACION!C601</f>
        <v>MOBILIARIO</v>
      </c>
      <c r="D734" s="46" t="str">
        <f>FORMULACION!D601</f>
        <v>MOBILIARIO OFICINA</v>
      </c>
      <c r="E734" s="48" t="s">
        <v>492</v>
      </c>
      <c r="F734" s="46">
        <f>FORMULACION!P601</f>
        <v>2</v>
      </c>
      <c r="G734" s="49">
        <v>290000</v>
      </c>
      <c r="H734" s="49">
        <f t="shared" si="12"/>
        <v>580000</v>
      </c>
    </row>
    <row r="735" spans="1:8" hidden="1" x14ac:dyDescent="0.2">
      <c r="A735" s="46">
        <v>229</v>
      </c>
      <c r="B735" s="66" t="s">
        <v>523</v>
      </c>
      <c r="C735" s="46" t="str">
        <f>FORMULACION!C604</f>
        <v>RECURSOS PARA LA EMERGENCIA</v>
      </c>
      <c r="D735" s="46" t="str">
        <f>FORMULACION!D604</f>
        <v>CONTRA INCENDIOS</v>
      </c>
      <c r="E735" s="48" t="s">
        <v>414</v>
      </c>
      <c r="F735" s="46" t="e">
        <f>FORMULACION!P604</f>
        <v>#REF!</v>
      </c>
      <c r="G735" s="49">
        <v>220000</v>
      </c>
      <c r="H735" s="49" t="e">
        <f t="shared" si="12"/>
        <v>#REF!</v>
      </c>
    </row>
    <row r="736" spans="1:8" hidden="1" x14ac:dyDescent="0.2">
      <c r="A736" s="46">
        <v>230</v>
      </c>
      <c r="B736" s="66" t="s">
        <v>523</v>
      </c>
      <c r="C736" s="46" t="str">
        <f>FORMULACION!C605</f>
        <v>RECURSOS PARA LA EMERGENCIA</v>
      </c>
      <c r="D736" s="46" t="str">
        <f>FORMULACION!D605</f>
        <v>CONTRA INCENDIOS</v>
      </c>
      <c r="E736" s="48" t="str">
        <f>FORMULACION!F605</f>
        <v>EXTINTOR PORTÁTIL AGENTE LIMPIO</v>
      </c>
      <c r="F736" s="46">
        <f>FORMULACION!P605</f>
        <v>1</v>
      </c>
      <c r="G736" s="49">
        <v>99000</v>
      </c>
      <c r="H736" s="49">
        <f t="shared" si="12"/>
        <v>99000</v>
      </c>
    </row>
    <row r="737" spans="1:8" hidden="1" x14ac:dyDescent="0.2">
      <c r="A737" s="46">
        <v>231</v>
      </c>
      <c r="B737" s="66" t="s">
        <v>523</v>
      </c>
      <c r="C737" s="46" t="str">
        <f>FORMULACION!C599</f>
        <v>MOBILIARIO</v>
      </c>
      <c r="D737" s="46" t="str">
        <f>FORMULACION!D599</f>
        <v>MOBILIARIO OFICINA</v>
      </c>
      <c r="E737" s="48" t="str">
        <f>FORMULACION!F599</f>
        <v>CASILLEROS DE TRES CUERPOS CON NUEVE PUERTAS</v>
      </c>
      <c r="F737" s="46" t="e">
        <f>FORMULACION!P599</f>
        <v>#REF!</v>
      </c>
      <c r="G737" s="49">
        <v>22000</v>
      </c>
      <c r="H737" s="49" t="e">
        <f t="shared" si="12"/>
        <v>#REF!</v>
      </c>
    </row>
    <row r="738" spans="1:8" hidden="1" x14ac:dyDescent="0.2">
      <c r="A738" s="46">
        <v>232</v>
      </c>
      <c r="B738" s="66" t="s">
        <v>523</v>
      </c>
      <c r="C738" s="46" t="str">
        <f>FORMULACION!C606</f>
        <v>RECURSOS PARA LA EMERGENCIA</v>
      </c>
      <c r="D738" s="46" t="str">
        <f>FORMULACION!D606</f>
        <v>PRIMEROS AUXILIOS</v>
      </c>
      <c r="E738" s="48" t="str">
        <f>FORMULACION!F606</f>
        <v>BOTIQUÍN TIPO A DOTADO CON GABINETE</v>
      </c>
      <c r="F738" s="46">
        <f>FORMULACION!P606</f>
        <v>1</v>
      </c>
      <c r="G738" s="49">
        <v>60000</v>
      </c>
      <c r="H738" s="49">
        <f t="shared" si="12"/>
        <v>60000</v>
      </c>
    </row>
    <row r="739" spans="1:8" hidden="1" x14ac:dyDescent="0.2">
      <c r="A739" s="46">
        <v>233</v>
      </c>
      <c r="B739" s="66" t="s">
        <v>523</v>
      </c>
      <c r="C739" s="46" t="str">
        <f>FORMULACION!C607</f>
        <v>RECURSOS PARA LA EMERGENCIA</v>
      </c>
      <c r="D739" s="46" t="str">
        <f>FORMULACION!D607</f>
        <v>PRIMEROS AUXILIOS</v>
      </c>
      <c r="E739" s="48" t="str">
        <f>FORMULACION!F607</f>
        <v>BOTIQUÍN TIPO B DOTADO CON GABINETE</v>
      </c>
      <c r="F739" s="46">
        <f>FORMULACION!P607</f>
        <v>0</v>
      </c>
      <c r="G739" s="49">
        <v>225000</v>
      </c>
      <c r="H739" s="49">
        <f t="shared" si="12"/>
        <v>0</v>
      </c>
    </row>
    <row r="740" spans="1:8" hidden="1" x14ac:dyDescent="0.2">
      <c r="A740" s="46">
        <v>234</v>
      </c>
      <c r="B740" s="66" t="s">
        <v>523</v>
      </c>
      <c r="C740" s="46" t="str">
        <f>FORMULACION!C608</f>
        <v>RECURSOS PARA LA EMERGENCIA</v>
      </c>
      <c r="D740" s="46" t="str">
        <f>FORMULACION!D608</f>
        <v>PRIMEROS AUXILIOS</v>
      </c>
      <c r="E740" s="48" t="str">
        <f>FORMULACION!F608</f>
        <v>BOTIQUIN  PORTATIL</v>
      </c>
      <c r="F740" s="46">
        <f>FORMULACION!P608</f>
        <v>1</v>
      </c>
      <c r="G740" s="49">
        <v>150000</v>
      </c>
      <c r="H740" s="49">
        <f t="shared" si="12"/>
        <v>150000</v>
      </c>
    </row>
    <row r="741" spans="1:8" hidden="1" x14ac:dyDescent="0.2">
      <c r="A741" s="46">
        <v>235</v>
      </c>
      <c r="B741" s="66" t="s">
        <v>523</v>
      </c>
      <c r="C741" s="46" t="str">
        <f>FORMULACION!C610</f>
        <v>RECURSOS PARA LA EMERGENCIA</v>
      </c>
      <c r="D741" s="46" t="str">
        <f>FORMULACION!D610</f>
        <v>PRIMEROS AUXILIOS</v>
      </c>
      <c r="E741" s="48" t="s">
        <v>415</v>
      </c>
      <c r="F741" s="46" t="e">
        <f>FORMULACION!P610</f>
        <v>#REF!</v>
      </c>
      <c r="G741" s="49">
        <v>100000</v>
      </c>
      <c r="H741" s="49" t="e">
        <f t="shared" si="12"/>
        <v>#REF!</v>
      </c>
    </row>
    <row r="742" spans="1:8" hidden="1" x14ac:dyDescent="0.2">
      <c r="A742" s="46">
        <v>236</v>
      </c>
      <c r="B742" s="66" t="s">
        <v>523</v>
      </c>
      <c r="C742" s="46" t="str">
        <f>FORMULACION!C609</f>
        <v>RECURSOS PARA LA EMERGENCIA</v>
      </c>
      <c r="D742" s="46" t="str">
        <f>FORMULACION!D609</f>
        <v>PRIMEROS AUXILIOS</v>
      </c>
      <c r="E742" s="48" t="str">
        <f>FORMULACION!F609</f>
        <v>MEGAFONO</v>
      </c>
      <c r="F742" s="46">
        <f>FORMULACION!P609</f>
        <v>1</v>
      </c>
      <c r="G742" s="49">
        <v>300000</v>
      </c>
      <c r="H742" s="49">
        <f t="shared" si="12"/>
        <v>300000</v>
      </c>
    </row>
    <row r="743" spans="1:8" hidden="1" x14ac:dyDescent="0.2">
      <c r="A743" s="46">
        <v>237</v>
      </c>
      <c r="B743" s="66" t="s">
        <v>523</v>
      </c>
      <c r="C743" s="46" t="str">
        <f>FORMULACION!C614</f>
        <v>MATERIAL PEDAGÓGICO</v>
      </c>
      <c r="D743" s="46" t="str">
        <f>FORMULACION!D614</f>
        <v>GRUPO DE EDAD 0 - 6 AÑOS</v>
      </c>
      <c r="E743" s="48" t="str">
        <f>FORMULACION!F614</f>
        <v>PELOTA O BALÓN ORTOPÉDICO</v>
      </c>
      <c r="F743" s="46" t="e">
        <f>FORMULACION!P614</f>
        <v>#REF!</v>
      </c>
      <c r="G743" s="49">
        <v>15000</v>
      </c>
      <c r="H743" s="49" t="e">
        <f t="shared" si="12"/>
        <v>#REF!</v>
      </c>
    </row>
    <row r="744" spans="1:8" hidden="1" x14ac:dyDescent="0.2">
      <c r="A744" s="46">
        <v>238</v>
      </c>
      <c r="B744" s="66" t="s">
        <v>523</v>
      </c>
      <c r="C744" s="46" t="str">
        <f>FORMULACION!C615</f>
        <v>MATERIAL PEDAGÓGICO</v>
      </c>
      <c r="D744" s="46" t="str">
        <f>FORMULACION!D615</f>
        <v>GRUPO DE EDAD ADULTOS</v>
      </c>
      <c r="E744" s="48" t="str">
        <f>FORMULACION!F615</f>
        <v>BOMBA  PARA INFLAR</v>
      </c>
      <c r="F744" s="46" t="e">
        <f>FORMULACION!P615</f>
        <v>#REF!</v>
      </c>
      <c r="G744" s="49">
        <v>25000</v>
      </c>
      <c r="H744" s="49" t="e">
        <f t="shared" si="12"/>
        <v>#REF!</v>
      </c>
    </row>
    <row r="745" spans="1:8" hidden="1" x14ac:dyDescent="0.2">
      <c r="A745" s="46">
        <v>239</v>
      </c>
      <c r="B745" s="66" t="s">
        <v>523</v>
      </c>
      <c r="C745" s="46" t="str">
        <f>FORMULACION!C613</f>
        <v>RECURSOS PARA LA EMERGENCIA</v>
      </c>
      <c r="D745" s="46" t="str">
        <f>FORMULACION!D613</f>
        <v>PRIMEROS AUXILIOS</v>
      </c>
      <c r="E745" s="48" t="str">
        <f>FORMULACION!F613</f>
        <v>JUEGO DE TARROS EN ACERO INOXIDABLE (ENFERMERÍA)</v>
      </c>
      <c r="F745" s="46">
        <f>FORMULACION!P613</f>
        <v>1</v>
      </c>
      <c r="G745" s="49">
        <v>40000</v>
      </c>
      <c r="H745" s="49">
        <f t="shared" si="12"/>
        <v>40000</v>
      </c>
    </row>
    <row r="746" spans="1:8" hidden="1" x14ac:dyDescent="0.2">
      <c r="A746" s="46">
        <v>240</v>
      </c>
      <c r="B746" s="66" t="s">
        <v>523</v>
      </c>
      <c r="C746" s="46" t="str">
        <f>FORMULACION!C611</f>
        <v>RECURSOS PARA LA EMERGENCIA</v>
      </c>
      <c r="D746" s="46" t="str">
        <f>FORMULACION!D611</f>
        <v>PRIMEROS AUXILIOS</v>
      </c>
      <c r="E746" s="48" t="str">
        <f>FORMULACION!F611</f>
        <v>LINTERNA</v>
      </c>
      <c r="F746" s="46" t="e">
        <f>FORMULACION!P611</f>
        <v>#REF!</v>
      </c>
      <c r="G746" s="49">
        <v>300000</v>
      </c>
      <c r="H746" s="49" t="e">
        <f t="shared" si="12"/>
        <v>#REF!</v>
      </c>
    </row>
    <row r="747" spans="1:8" hidden="1" x14ac:dyDescent="0.2">
      <c r="A747" s="46">
        <v>241</v>
      </c>
      <c r="B747" s="66" t="s">
        <v>523</v>
      </c>
      <c r="C747" s="46" t="str">
        <f>FORMULACION!C612</f>
        <v>RECURSOS PARA LA EMERGENCIA</v>
      </c>
      <c r="D747" s="46" t="str">
        <f>FORMULACION!D612</f>
        <v>PRIMEROS AUXILIOS</v>
      </c>
      <c r="E747" s="48" t="str">
        <f>FORMULACION!F612</f>
        <v>CUERDA DE EVACUACIÓN</v>
      </c>
      <c r="F747" s="46" t="e">
        <f>FORMULACION!P612</f>
        <v>#REF!</v>
      </c>
      <c r="G747" s="49">
        <v>150000</v>
      </c>
      <c r="H747" s="49" t="e">
        <f t="shared" si="12"/>
        <v>#REF!</v>
      </c>
    </row>
    <row r="748" spans="1:8" hidden="1" x14ac:dyDescent="0.2">
      <c r="A748" s="46">
        <v>1</v>
      </c>
      <c r="B748" s="68" t="s">
        <v>524</v>
      </c>
      <c r="C748" s="46" t="str">
        <f>FORMULACION!C726</f>
        <v>ASEO</v>
      </c>
      <c r="D748" s="46" t="str">
        <f>FORMULACION!D726</f>
        <v>LIMPIEZA Y DESINFECCION</v>
      </c>
      <c r="E748" s="48" t="str">
        <f>FORMULACION!F726</f>
        <v>BALDE PLÁSTICO CON ESCURRIDOR 12 LITROS</v>
      </c>
      <c r="F748" s="46">
        <v>1</v>
      </c>
      <c r="G748" s="49">
        <v>19000</v>
      </c>
      <c r="H748" s="49">
        <f t="shared" si="12"/>
        <v>19000</v>
      </c>
    </row>
    <row r="749" spans="1:8" hidden="1" x14ac:dyDescent="0.2">
      <c r="A749" s="46">
        <v>2</v>
      </c>
      <c r="B749" s="68" t="s">
        <v>524</v>
      </c>
      <c r="C749" s="46" t="str">
        <f>FORMULACION!C727</f>
        <v>ASEO</v>
      </c>
      <c r="D749" s="46" t="str">
        <f>FORMULACION!D727</f>
        <v>LIMPIEZA Y DESINFECCION</v>
      </c>
      <c r="E749" s="48" t="str">
        <f>FORMULACION!F727</f>
        <v>CANECA PLÁSTICA CON TAPA DE 120 LITROS</v>
      </c>
      <c r="F749" s="46" t="e">
        <f>FORMULACION!P727</f>
        <v>#REF!</v>
      </c>
      <c r="G749" s="49">
        <v>23000</v>
      </c>
      <c r="H749" s="49" t="e">
        <f t="shared" si="12"/>
        <v>#REF!</v>
      </c>
    </row>
    <row r="750" spans="1:8" hidden="1" x14ac:dyDescent="0.2">
      <c r="A750" s="46">
        <v>3</v>
      </c>
      <c r="B750" s="68" t="s">
        <v>524</v>
      </c>
      <c r="C750" s="46" t="str">
        <f>FORMULACION!C728</f>
        <v>ASEO</v>
      </c>
      <c r="D750" s="46" t="str">
        <f>FORMULACION!D728</f>
        <v>MANEJO DE RESIDUOS</v>
      </c>
      <c r="E750" s="48" t="str">
        <f>FORMULACION!F728</f>
        <v>PAPELERA PARA SANITARIO</v>
      </c>
      <c r="F750" s="46">
        <f>FORMULACION!P728</f>
        <v>1</v>
      </c>
      <c r="G750" s="49">
        <v>15000</v>
      </c>
      <c r="H750" s="49">
        <f t="shared" si="12"/>
        <v>15000</v>
      </c>
    </row>
    <row r="751" spans="1:8" hidden="1" x14ac:dyDescent="0.2">
      <c r="A751" s="46">
        <v>4</v>
      </c>
      <c r="B751" s="68" t="s">
        <v>524</v>
      </c>
      <c r="C751" s="46" t="s">
        <v>16</v>
      </c>
      <c r="D751" s="46" t="s">
        <v>20</v>
      </c>
      <c r="E751" s="48" t="s">
        <v>390</v>
      </c>
      <c r="F751" s="47"/>
      <c r="G751" s="49"/>
      <c r="H751" s="49"/>
    </row>
    <row r="752" spans="1:8" hidden="1" x14ac:dyDescent="0.2">
      <c r="A752" s="46">
        <v>5</v>
      </c>
      <c r="B752" s="68" t="s">
        <v>524</v>
      </c>
      <c r="C752" s="46" t="str">
        <f>FORMULACION!C730</f>
        <v>ASEO</v>
      </c>
      <c r="D752" s="46" t="str">
        <f>FORMULACION!D730</f>
        <v>MANEJO DE RESIDUOS</v>
      </c>
      <c r="E752" s="48" t="str">
        <f>FORMULACION!F730</f>
        <v>SET PAPELERAS PARA ENFERMERÍA</v>
      </c>
      <c r="F752" s="46">
        <f>FORMULACION!P730</f>
        <v>1</v>
      </c>
      <c r="G752" s="49">
        <v>55000</v>
      </c>
      <c r="H752" s="49">
        <f t="shared" ref="H752:H768" si="13">F752*G752</f>
        <v>55000</v>
      </c>
    </row>
    <row r="753" spans="1:8" hidden="1" x14ac:dyDescent="0.2">
      <c r="A753" s="46">
        <v>6</v>
      </c>
      <c r="B753" s="68" t="s">
        <v>524</v>
      </c>
      <c r="C753" s="46" t="str">
        <f>FORMULACION!C732</f>
        <v>COCINA</v>
      </c>
      <c r="D753" s="46" t="str">
        <f>FORMULACION!D732</f>
        <v>EQUIPOS</v>
      </c>
      <c r="E753" s="50" t="s">
        <v>396</v>
      </c>
      <c r="F753" s="47">
        <v>1</v>
      </c>
      <c r="G753" s="49">
        <v>50000</v>
      </c>
      <c r="H753" s="49">
        <f t="shared" si="13"/>
        <v>50000</v>
      </c>
    </row>
    <row r="754" spans="1:8" hidden="1" x14ac:dyDescent="0.2">
      <c r="A754" s="46">
        <v>7</v>
      </c>
      <c r="B754" s="68" t="s">
        <v>524</v>
      </c>
      <c r="C754" s="46" t="str">
        <f>FORMULACION!C731</f>
        <v>ASEO</v>
      </c>
      <c r="D754" s="46" t="str">
        <f>FORMULACION!D731</f>
        <v>MANEJO DE RESIDUOS</v>
      </c>
      <c r="E754" s="48" t="str">
        <f>FORMULACION!F731</f>
        <v>SET PUNTO ECOLÓGICO DE 3 PAPELERAS</v>
      </c>
      <c r="F754" s="46" t="e">
        <f>FORMULACION!P731</f>
        <v>#REF!</v>
      </c>
      <c r="G754" s="49">
        <v>17000</v>
      </c>
      <c r="H754" s="49" t="e">
        <f t="shared" si="13"/>
        <v>#REF!</v>
      </c>
    </row>
    <row r="755" spans="1:8" hidden="1" x14ac:dyDescent="0.2">
      <c r="A755" s="46">
        <v>8</v>
      </c>
      <c r="B755" s="68" t="s">
        <v>524</v>
      </c>
      <c r="C755" s="46" t="str">
        <f>FORMULACION!C733</f>
        <v>COCINA</v>
      </c>
      <c r="D755" s="46" t="str">
        <f>FORMULACION!D733</f>
        <v>EQUIPOS</v>
      </c>
      <c r="E755" s="48" t="str">
        <f>FORMULACION!F733</f>
        <v>ESTUFA INDUSTRIAL 4 PUESTO, PLANCHA Y HORNO A GAS</v>
      </c>
      <c r="F755" s="46" t="e">
        <f>FORMULACION!P733</f>
        <v>#REF!</v>
      </c>
      <c r="G755" s="49">
        <v>46000</v>
      </c>
      <c r="H755" s="49" t="e">
        <f t="shared" si="13"/>
        <v>#REF!</v>
      </c>
    </row>
    <row r="756" spans="1:8" hidden="1" x14ac:dyDescent="0.2">
      <c r="A756" s="46">
        <v>9</v>
      </c>
      <c r="B756" s="68" t="s">
        <v>524</v>
      </c>
      <c r="C756" s="46" t="str">
        <f>FORMULACION!C734</f>
        <v>COCINA</v>
      </c>
      <c r="D756" s="46" t="str">
        <f>FORMULACION!D734</f>
        <v>EQUIPOS</v>
      </c>
      <c r="E756" s="48" t="str">
        <f>FORMULACION!F734</f>
        <v>ESTUFA ENANA 1 PUESTO</v>
      </c>
      <c r="F756" s="46">
        <f>FORMULACION!P734</f>
        <v>1</v>
      </c>
      <c r="G756" s="49">
        <v>450000</v>
      </c>
      <c r="H756" s="49">
        <f t="shared" si="13"/>
        <v>450000</v>
      </c>
    </row>
    <row r="757" spans="1:8" hidden="1" x14ac:dyDescent="0.2">
      <c r="A757" s="46">
        <v>10</v>
      </c>
      <c r="B757" s="68" t="s">
        <v>524</v>
      </c>
      <c r="C757" s="46" t="str">
        <f>FORMULACION!C760</f>
        <v>COCINA</v>
      </c>
      <c r="D757" s="46" t="str">
        <f>FORMULACION!E760</f>
        <v>CUBERTERIA</v>
      </c>
      <c r="E757" s="48" t="str">
        <f>FORMULACION!F760</f>
        <v xml:space="preserve">CUCHARA PARA POSTRE EN ACERO INOXIDABLE PARA NIÑOS </v>
      </c>
      <c r="F757" s="46">
        <f>FORMULACION!P760</f>
        <v>0</v>
      </c>
      <c r="G757" s="49">
        <v>130000</v>
      </c>
      <c r="H757" s="49">
        <f t="shared" si="13"/>
        <v>0</v>
      </c>
    </row>
    <row r="758" spans="1:8" hidden="1" x14ac:dyDescent="0.2">
      <c r="A758" s="46">
        <v>11</v>
      </c>
      <c r="B758" s="68" t="s">
        <v>524</v>
      </c>
      <c r="C758" s="46" t="str">
        <f>FORMULACION!C751</f>
        <v>COCINA</v>
      </c>
      <c r="D758" s="46" t="str">
        <f>FORMULACION!E751</f>
        <v>BATERIA DE COCINA</v>
      </c>
      <c r="E758" s="48" t="str">
        <f>FORMULACION!F751</f>
        <v>OLLAS # 36 EN ALUMINIO</v>
      </c>
      <c r="F758" s="46" t="e">
        <f>FORMULACION!P751</f>
        <v>#REF!</v>
      </c>
      <c r="G758" s="49">
        <v>32000</v>
      </c>
      <c r="H758" s="49" t="e">
        <f t="shared" si="13"/>
        <v>#REF!</v>
      </c>
    </row>
    <row r="759" spans="1:8" hidden="1" x14ac:dyDescent="0.2">
      <c r="A759" s="46">
        <v>12</v>
      </c>
      <c r="B759" s="68" t="s">
        <v>524</v>
      </c>
      <c r="C759" s="46" t="str">
        <f>FORMULACION!C750</f>
        <v>COCINA</v>
      </c>
      <c r="D759" s="46" t="str">
        <f>FORMULACION!E750</f>
        <v>BATERIA DE COCINA</v>
      </c>
      <c r="E759" s="48" t="str">
        <f>FORMULACION!F750</f>
        <v>OLLAS # 32 EN ALUMINIO</v>
      </c>
      <c r="F759" s="46" t="e">
        <f>FORMULACION!P750</f>
        <v>#REF!</v>
      </c>
      <c r="G759" s="49">
        <v>200000</v>
      </c>
      <c r="H759" s="49" t="e">
        <f t="shared" si="13"/>
        <v>#REF!</v>
      </c>
    </row>
    <row r="760" spans="1:8" hidden="1" x14ac:dyDescent="0.2">
      <c r="A760" s="46">
        <v>13</v>
      </c>
      <c r="B760" s="68" t="s">
        <v>524</v>
      </c>
      <c r="C760" s="46" t="str">
        <f>FORMULACION!C756</f>
        <v>COCINA</v>
      </c>
      <c r="D760" s="46" t="str">
        <f>FORMULACION!E756</f>
        <v>BATERIA DE COCINA</v>
      </c>
      <c r="E760" s="48" t="str">
        <f>FORMULACION!F756</f>
        <v>SET SARTENES</v>
      </c>
      <c r="F760" s="46" t="e">
        <f>FORMULACION!P756</f>
        <v>#REF!</v>
      </c>
      <c r="G760" s="49">
        <v>80000</v>
      </c>
      <c r="H760" s="49" t="e">
        <f t="shared" si="13"/>
        <v>#REF!</v>
      </c>
    </row>
    <row r="761" spans="1:8" hidden="1" x14ac:dyDescent="0.2">
      <c r="A761" s="46">
        <v>14</v>
      </c>
      <c r="B761" s="68" t="s">
        <v>524</v>
      </c>
      <c r="C761" s="46" t="str">
        <f>FORMULACION!C752</f>
        <v>COCINA</v>
      </c>
      <c r="D761" s="46" t="str">
        <f>FORMULACION!E752</f>
        <v>BATERIA DE COCINA</v>
      </c>
      <c r="E761" s="48" t="str">
        <f>FORMULACION!F752</f>
        <v>OLLAS # 50 EN ALUMINIO</v>
      </c>
      <c r="F761" s="46" t="e">
        <f>FORMULACION!P752</f>
        <v>#REF!</v>
      </c>
      <c r="G761" s="49">
        <v>42000</v>
      </c>
      <c r="H761" s="49" t="e">
        <f t="shared" si="13"/>
        <v>#REF!</v>
      </c>
    </row>
    <row r="762" spans="1:8" hidden="1" x14ac:dyDescent="0.2">
      <c r="A762" s="46">
        <v>15</v>
      </c>
      <c r="B762" s="68" t="s">
        <v>524</v>
      </c>
      <c r="C762" s="46" t="str">
        <f>FORMULACION!C753</f>
        <v>COCINA</v>
      </c>
      <c r="D762" s="46" t="str">
        <f>FORMULACION!E753</f>
        <v>BATERIA DE COCINA</v>
      </c>
      <c r="E762" s="48" t="str">
        <f>FORMULACION!F753</f>
        <v>OLLA PARA ZONA DE LACTANCIA</v>
      </c>
      <c r="F762" s="46" t="e">
        <f>FORMULACION!P753</f>
        <v>#REF!</v>
      </c>
      <c r="G762" s="49">
        <v>58000</v>
      </c>
      <c r="H762" s="49" t="e">
        <f t="shared" si="13"/>
        <v>#REF!</v>
      </c>
    </row>
    <row r="763" spans="1:8" hidden="1" x14ac:dyDescent="0.2">
      <c r="A763" s="46">
        <v>16</v>
      </c>
      <c r="B763" s="68" t="s">
        <v>524</v>
      </c>
      <c r="C763" s="46" t="str">
        <f>FORMULACION!C754</f>
        <v>COCINA</v>
      </c>
      <c r="D763" s="46" t="str">
        <f>FORMULACION!E754</f>
        <v>BATERIA DE COCINA</v>
      </c>
      <c r="E763" s="48" t="str">
        <f>FORMULACION!F754</f>
        <v xml:space="preserve">OLLETA EN ALUMINIO GRANDE </v>
      </c>
      <c r="F763" s="46" t="e">
        <f>FORMULACION!P754</f>
        <v>#REF!</v>
      </c>
      <c r="G763" s="49">
        <v>95000</v>
      </c>
      <c r="H763" s="49" t="e">
        <f t="shared" si="13"/>
        <v>#REF!</v>
      </c>
    </row>
    <row r="764" spans="1:8" hidden="1" x14ac:dyDescent="0.2">
      <c r="A764" s="46">
        <v>17</v>
      </c>
      <c r="B764" s="68" t="s">
        <v>524</v>
      </c>
      <c r="C764" s="46" t="str">
        <f>FORMULACION!C755</f>
        <v>COCINA</v>
      </c>
      <c r="D764" s="46" t="str">
        <f>FORMULACION!E755</f>
        <v>BATERIA DE COCINA</v>
      </c>
      <c r="E764" s="48" t="str">
        <f>FORMULACION!F755</f>
        <v>PAILA EN ALUMINIO</v>
      </c>
      <c r="F764" s="46" t="e">
        <f>FORMULACION!P755</f>
        <v>#REF!</v>
      </c>
      <c r="G764" s="49">
        <v>153000</v>
      </c>
      <c r="H764" s="49" t="e">
        <f t="shared" si="13"/>
        <v>#REF!</v>
      </c>
    </row>
    <row r="765" spans="1:8" hidden="1" x14ac:dyDescent="0.2">
      <c r="A765" s="46">
        <v>18</v>
      </c>
      <c r="B765" s="68" t="s">
        <v>524</v>
      </c>
      <c r="C765" s="46" t="str">
        <f>FORMULACION!C757</f>
        <v>COCINA</v>
      </c>
      <c r="D765" s="46" t="str">
        <f>FORMULACION!E757</f>
        <v>BATERIA DE COCINA</v>
      </c>
      <c r="E765" s="48" t="str">
        <f>FORMULACION!F757</f>
        <v>CALDERO</v>
      </c>
      <c r="F765" s="46" t="e">
        <f>FORMULACION!P757</f>
        <v>#REF!</v>
      </c>
      <c r="G765" s="49">
        <v>53000</v>
      </c>
      <c r="H765" s="49" t="e">
        <f t="shared" si="13"/>
        <v>#REF!</v>
      </c>
    </row>
    <row r="766" spans="1:8" hidden="1" x14ac:dyDescent="0.2">
      <c r="A766" s="46">
        <v>19</v>
      </c>
      <c r="B766" s="68" t="s">
        <v>524</v>
      </c>
      <c r="C766" s="46" t="str">
        <f>FORMULACION!C758</f>
        <v>COCINA</v>
      </c>
      <c r="D766" s="46" t="str">
        <f>FORMULACION!E758</f>
        <v>CUBERTERIA</v>
      </c>
      <c r="E766" s="50" t="s">
        <v>395</v>
      </c>
      <c r="F766" s="47">
        <f>FORMULACION!P758</f>
        <v>0</v>
      </c>
      <c r="G766" s="49">
        <v>37000</v>
      </c>
      <c r="H766" s="49">
        <f t="shared" si="13"/>
        <v>0</v>
      </c>
    </row>
    <row r="767" spans="1:8" hidden="1" x14ac:dyDescent="0.2">
      <c r="A767" s="46">
        <v>20</v>
      </c>
      <c r="B767" s="68" t="s">
        <v>524</v>
      </c>
      <c r="C767" s="46" t="str">
        <f>FORMULACION!C759</f>
        <v>COCINA</v>
      </c>
      <c r="D767" s="46" t="str">
        <f>FORMULACION!E759</f>
        <v>CUBERTERIA</v>
      </c>
      <c r="E767" s="48" t="s">
        <v>391</v>
      </c>
      <c r="F767" s="46">
        <f>FORMULACION!P759</f>
        <v>0</v>
      </c>
      <c r="G767" s="49">
        <v>67000</v>
      </c>
      <c r="H767" s="49">
        <f t="shared" si="13"/>
        <v>0</v>
      </c>
    </row>
    <row r="768" spans="1:8" hidden="1" x14ac:dyDescent="0.2">
      <c r="A768" s="46">
        <v>21</v>
      </c>
      <c r="B768" s="68" t="s">
        <v>524</v>
      </c>
      <c r="C768" s="46" t="str">
        <f>FORMULACION!C762</f>
        <v>COCINA</v>
      </c>
      <c r="D768" s="46" t="str">
        <f>FORMULACION!E762</f>
        <v>RECIPIENTES</v>
      </c>
      <c r="E768" s="48" t="s">
        <v>392</v>
      </c>
      <c r="F768" s="46" t="e">
        <f>FORMULACION!P762</f>
        <v>#REF!</v>
      </c>
      <c r="G768" s="49">
        <v>6000</v>
      </c>
      <c r="H768" s="49" t="e">
        <f t="shared" si="13"/>
        <v>#REF!</v>
      </c>
    </row>
    <row r="769" spans="1:8" hidden="1" x14ac:dyDescent="0.2">
      <c r="A769" s="46">
        <v>22</v>
      </c>
      <c r="B769" s="68" t="s">
        <v>524</v>
      </c>
      <c r="C769" s="46" t="str">
        <f>FORMULACION!C764</f>
        <v>COCINA</v>
      </c>
      <c r="D769" s="46" t="s">
        <v>41</v>
      </c>
      <c r="E769" s="51" t="s">
        <v>393</v>
      </c>
      <c r="F769" s="47">
        <v>1</v>
      </c>
      <c r="G769" s="49"/>
      <c r="H769" s="49"/>
    </row>
    <row r="770" spans="1:8" hidden="1" x14ac:dyDescent="0.2">
      <c r="A770" s="46">
        <v>23</v>
      </c>
      <c r="B770" s="68" t="s">
        <v>524</v>
      </c>
      <c r="C770" s="46" t="str">
        <f>FORMULACION!C764</f>
        <v>COCINA</v>
      </c>
      <c r="D770" s="46" t="str">
        <f>FORMULACION!E764</f>
        <v>RECIPIENTES</v>
      </c>
      <c r="E770" s="52" t="s">
        <v>394</v>
      </c>
      <c r="F770" s="46" t="e">
        <f>FORMULACION!P764</f>
        <v>#REF!</v>
      </c>
      <c r="G770" s="49">
        <v>10000</v>
      </c>
      <c r="H770" s="49" t="e">
        <f t="shared" ref="H770:H827" si="14">F770*G770</f>
        <v>#REF!</v>
      </c>
    </row>
    <row r="771" spans="1:8" hidden="1" x14ac:dyDescent="0.2">
      <c r="A771" s="46">
        <v>24</v>
      </c>
      <c r="B771" s="68" t="s">
        <v>524</v>
      </c>
      <c r="C771" s="46" t="str">
        <f>FORMULACION!C761</f>
        <v>COCINA</v>
      </c>
      <c r="D771" s="46" t="str">
        <f>FORMULACION!E761</f>
        <v>CUBERTERIA</v>
      </c>
      <c r="E771" s="48" t="str">
        <f>FORMULACION!F761</f>
        <v>CUCHARA  SILICONA PARA BEBE</v>
      </c>
      <c r="F771" s="46">
        <f>FORMULACION!P761</f>
        <v>0</v>
      </c>
      <c r="G771" s="49">
        <v>12000</v>
      </c>
      <c r="H771" s="49">
        <f t="shared" si="14"/>
        <v>0</v>
      </c>
    </row>
    <row r="772" spans="1:8" hidden="1" x14ac:dyDescent="0.2">
      <c r="A772" s="46">
        <v>25</v>
      </c>
      <c r="B772" s="68" t="s">
        <v>524</v>
      </c>
      <c r="C772" s="46" t="str">
        <f>FORMULACION!C737</f>
        <v>COCINA</v>
      </c>
      <c r="D772" s="46" t="str">
        <f>FORMULACION!E737</f>
        <v>EQUIPOS DE CONSERVACION</v>
      </c>
      <c r="E772" s="48" t="str">
        <f>FORMULACION!F737</f>
        <v xml:space="preserve">NEVERA VERTICAL </v>
      </c>
      <c r="F772" s="46" t="e">
        <f>FORMULACION!P737</f>
        <v>#REF!</v>
      </c>
      <c r="G772" s="49">
        <v>950000</v>
      </c>
      <c r="H772" s="49" t="e">
        <f t="shared" si="14"/>
        <v>#REF!</v>
      </c>
    </row>
    <row r="773" spans="1:8" hidden="1" x14ac:dyDescent="0.2">
      <c r="A773" s="46">
        <v>26</v>
      </c>
      <c r="B773" s="68" t="s">
        <v>524</v>
      </c>
      <c r="C773" s="46" t="s">
        <v>22</v>
      </c>
      <c r="D773" s="46" t="s">
        <v>400</v>
      </c>
      <c r="E773" s="48" t="s">
        <v>449</v>
      </c>
      <c r="F773" s="46">
        <v>0</v>
      </c>
      <c r="G773" s="49">
        <v>40000</v>
      </c>
      <c r="H773" s="49">
        <f t="shared" si="14"/>
        <v>0</v>
      </c>
    </row>
    <row r="774" spans="1:8" hidden="1" x14ac:dyDescent="0.2">
      <c r="A774" s="46">
        <v>27</v>
      </c>
      <c r="B774" s="68" t="s">
        <v>524</v>
      </c>
      <c r="C774" s="46" t="str">
        <f>FORMULACION!C736</f>
        <v>COCINA</v>
      </c>
      <c r="D774" s="46" t="str">
        <f>FORMULACION!E736</f>
        <v>EQUIPOS DE CONSERVACION</v>
      </c>
      <c r="E774" s="48" t="str">
        <f>FORMULACION!F736</f>
        <v>CONGELADOR VERTICAL</v>
      </c>
      <c r="F774" s="46" t="e">
        <f>FORMULACION!P736</f>
        <v>#REF!</v>
      </c>
      <c r="G774" s="49">
        <v>5300000</v>
      </c>
      <c r="H774" s="49" t="e">
        <f t="shared" si="14"/>
        <v>#REF!</v>
      </c>
    </row>
    <row r="775" spans="1:8" hidden="1" x14ac:dyDescent="0.2">
      <c r="A775" s="46">
        <v>28</v>
      </c>
      <c r="B775" s="68" t="s">
        <v>524</v>
      </c>
      <c r="C775" s="46" t="str">
        <f>FORMULACION!C735</f>
        <v>COCINA</v>
      </c>
      <c r="D775" s="46" t="str">
        <f>FORMULACION!E735</f>
        <v>EQUIPOS DE CONSERVACION</v>
      </c>
      <c r="E775" s="48" t="str">
        <f>FORMULACION!F735</f>
        <v>EQUIPO DE REFRIGERACIÓN MIXTO</v>
      </c>
      <c r="F775" s="46" t="e">
        <f>FORMULACION!P735</f>
        <v>#REF!</v>
      </c>
      <c r="G775" s="49">
        <v>8000000</v>
      </c>
      <c r="H775" s="49" t="e">
        <f t="shared" si="14"/>
        <v>#REF!</v>
      </c>
    </row>
    <row r="776" spans="1:8" hidden="1" x14ac:dyDescent="0.2">
      <c r="A776" s="46">
        <v>29</v>
      </c>
      <c r="B776" s="68" t="s">
        <v>524</v>
      </c>
      <c r="C776" s="46" t="str">
        <f>FORMULACION!C739</f>
        <v>COCINA</v>
      </c>
      <c r="D776" s="46" t="str">
        <f>FORMULACION!E739</f>
        <v>EQUIPOS DE MEDICION</v>
      </c>
      <c r="E776" s="48" t="s">
        <v>397</v>
      </c>
      <c r="F776" s="46">
        <f>FORMULACION!P739</f>
        <v>2</v>
      </c>
      <c r="G776" s="49">
        <v>2300000</v>
      </c>
      <c r="H776" s="49">
        <f t="shared" si="14"/>
        <v>4600000</v>
      </c>
    </row>
    <row r="777" spans="1:8" hidden="1" x14ac:dyDescent="0.2">
      <c r="A777" s="46">
        <v>30</v>
      </c>
      <c r="B777" s="68" t="s">
        <v>524</v>
      </c>
      <c r="C777" s="46" t="str">
        <f>FORMULACION!C738</f>
        <v>COCINA</v>
      </c>
      <c r="D777" s="46" t="str">
        <f>FORMULACION!E738</f>
        <v>EQUIPOS DE CONSERVACION</v>
      </c>
      <c r="E777" s="48" t="str">
        <f>FORMULACION!F738</f>
        <v>NEVERA TIPO BAR (ZONA DE LACTANCIA)</v>
      </c>
      <c r="F777" s="46" t="e">
        <f>FORMULACION!P738</f>
        <v>#REF!</v>
      </c>
      <c r="G777" s="49">
        <v>10200000</v>
      </c>
      <c r="H777" s="49" t="e">
        <f t="shared" si="14"/>
        <v>#REF!</v>
      </c>
    </row>
    <row r="778" spans="1:8" hidden="1" x14ac:dyDescent="0.2">
      <c r="A778" s="46">
        <v>31</v>
      </c>
      <c r="B778" s="68" t="s">
        <v>524</v>
      </c>
      <c r="C778" s="46" t="str">
        <f>FORMULACION!C741</f>
        <v>COCINA</v>
      </c>
      <c r="D778" s="46" t="str">
        <f>FORMULACION!E741</f>
        <v>EQUIPOS DE MEDICION</v>
      </c>
      <c r="E778" s="48" t="str">
        <f>FORMULACION!F741</f>
        <v>GRAMERA PARA ALIMENTOS</v>
      </c>
      <c r="F778" s="46">
        <f>FORMULACION!P741</f>
        <v>1</v>
      </c>
      <c r="G778" s="49">
        <v>470000</v>
      </c>
      <c r="H778" s="49">
        <f t="shared" si="14"/>
        <v>470000</v>
      </c>
    </row>
    <row r="779" spans="1:8" hidden="1" x14ac:dyDescent="0.2">
      <c r="A779" s="46">
        <v>32</v>
      </c>
      <c r="B779" s="68" t="s">
        <v>524</v>
      </c>
      <c r="C779" s="46" t="str">
        <f>FORMULACION!C740</f>
        <v>COCINA</v>
      </c>
      <c r="D779" s="46" t="str">
        <f>FORMULACION!E740</f>
        <v>EQUIPOS DE MEDICION</v>
      </c>
      <c r="E779" s="48" t="s">
        <v>398</v>
      </c>
      <c r="F779" s="46">
        <f>FORMULACION!P740</f>
        <v>1</v>
      </c>
      <c r="G779" s="49">
        <v>6380000</v>
      </c>
      <c r="H779" s="49">
        <f t="shared" si="14"/>
        <v>6380000</v>
      </c>
    </row>
    <row r="780" spans="1:8" hidden="1" x14ac:dyDescent="0.2">
      <c r="A780" s="46">
        <v>33</v>
      </c>
      <c r="B780" s="68" t="s">
        <v>524</v>
      </c>
      <c r="C780" s="46" t="str">
        <f>FORMULACION!C743</f>
        <v>COCINA</v>
      </c>
      <c r="D780" s="46" t="str">
        <f>FORMULACION!E743</f>
        <v>EQUIPOS DE PROCESAMIENTO</v>
      </c>
      <c r="E780" s="48" t="str">
        <f>FORMULACION!F743</f>
        <v>LICUADORA INDUSTRIAL MEDIANA</v>
      </c>
      <c r="F780" s="46">
        <f>FORMULACION!P743</f>
        <v>1</v>
      </c>
      <c r="G780" s="49">
        <v>110000</v>
      </c>
      <c r="H780" s="49">
        <f t="shared" si="14"/>
        <v>110000</v>
      </c>
    </row>
    <row r="781" spans="1:8" hidden="1" x14ac:dyDescent="0.2">
      <c r="A781" s="46">
        <v>34</v>
      </c>
      <c r="B781" s="68" t="s">
        <v>524</v>
      </c>
      <c r="C781" s="46" t="str">
        <f>FORMULACION!C744</f>
        <v>COCINA</v>
      </c>
      <c r="D781" s="46" t="str">
        <f>FORMULACION!E744</f>
        <v>EQUIPOS DE PROCESAMIENTO</v>
      </c>
      <c r="E781" s="48" t="s">
        <v>399</v>
      </c>
      <c r="F781" s="46" t="e">
        <f>FORMULACION!P744</f>
        <v>#REF!</v>
      </c>
      <c r="G781" s="49">
        <v>280000</v>
      </c>
      <c r="H781" s="49" t="e">
        <f t="shared" si="14"/>
        <v>#REF!</v>
      </c>
    </row>
    <row r="782" spans="1:8" hidden="1" x14ac:dyDescent="0.2">
      <c r="A782" s="46">
        <v>35</v>
      </c>
      <c r="B782" s="68" t="s">
        <v>524</v>
      </c>
      <c r="C782" s="46" t="str">
        <f>FORMULACION!C742</f>
        <v>COCINA</v>
      </c>
      <c r="D782" s="46" t="str">
        <f>FORMULACION!E742</f>
        <v>EQUIPOS DE PROCESAMIENTO</v>
      </c>
      <c r="E782" s="48" t="str">
        <f>FORMULACION!F742</f>
        <v>LICUADORA PEQUEÑA 1,5 LITROS</v>
      </c>
      <c r="F782" s="46">
        <f>FORMULACION!P742</f>
        <v>1</v>
      </c>
      <c r="G782" s="49">
        <v>80000</v>
      </c>
      <c r="H782" s="49">
        <f t="shared" si="14"/>
        <v>80000</v>
      </c>
    </row>
    <row r="783" spans="1:8" hidden="1" x14ac:dyDescent="0.2">
      <c r="A783" s="46">
        <v>36</v>
      </c>
      <c r="B783" s="68" t="s">
        <v>524</v>
      </c>
      <c r="C783" s="46" t="str">
        <f>FORMULACION!C747</f>
        <v>COCINA</v>
      </c>
      <c r="D783" s="46" t="str">
        <f>FORMULACION!E747</f>
        <v>BATERIA DE COCINA</v>
      </c>
      <c r="E783" s="48" t="str">
        <f>FORMULACION!F747</f>
        <v>OLLA A PRESIÓN DE 10 LITROS</v>
      </c>
      <c r="F783" s="46" t="e">
        <f>FORMULACION!P747</f>
        <v>#REF!</v>
      </c>
      <c r="G783" s="49">
        <v>3000000</v>
      </c>
      <c r="H783" s="49" t="e">
        <f t="shared" si="14"/>
        <v>#REF!</v>
      </c>
    </row>
    <row r="784" spans="1:8" hidden="1" x14ac:dyDescent="0.2">
      <c r="A784" s="46">
        <v>37</v>
      </c>
      <c r="B784" s="68" t="s">
        <v>524</v>
      </c>
      <c r="C784" s="46" t="str">
        <f>FORMULACION!C746</f>
        <v>COCINA</v>
      </c>
      <c r="D784" s="46" t="str">
        <f>FORMULACION!E746</f>
        <v>EQUIPOS DE PROCESAMIENTO</v>
      </c>
      <c r="E784" s="48" t="str">
        <f>FORMULACION!F746</f>
        <v xml:space="preserve">ESTUFA ELECTRICA DE 1 PUESTO </v>
      </c>
      <c r="F784" s="46" t="e">
        <f>FORMULACION!P746</f>
        <v>#REF!</v>
      </c>
      <c r="G784" s="49">
        <v>1600000</v>
      </c>
      <c r="H784" s="49" t="e">
        <f t="shared" si="14"/>
        <v>#REF!</v>
      </c>
    </row>
    <row r="785" spans="1:8" hidden="1" x14ac:dyDescent="0.2">
      <c r="A785" s="46">
        <v>38</v>
      </c>
      <c r="B785" s="68" t="s">
        <v>524</v>
      </c>
      <c r="C785" s="46" t="str">
        <f>FORMULACION!C745</f>
        <v>COCINA</v>
      </c>
      <c r="D785" s="46" t="str">
        <f>FORMULACION!E745</f>
        <v>EQUIPOS DE PROCESAMIENTO</v>
      </c>
      <c r="E785" s="48" t="s">
        <v>452</v>
      </c>
      <c r="F785" s="46">
        <f>FORMULACION!P745</f>
        <v>1</v>
      </c>
      <c r="G785" s="49">
        <v>230000</v>
      </c>
      <c r="H785" s="49">
        <f t="shared" si="14"/>
        <v>230000</v>
      </c>
    </row>
    <row r="786" spans="1:8" hidden="1" x14ac:dyDescent="0.2">
      <c r="A786" s="46">
        <v>39</v>
      </c>
      <c r="B786" s="68" t="s">
        <v>524</v>
      </c>
      <c r="C786" s="46" t="str">
        <f>FORMULACION!C748</f>
        <v>COCINA</v>
      </c>
      <c r="D786" s="46" t="str">
        <f>FORMULACION!E748</f>
        <v>BATERIA DE COCINA</v>
      </c>
      <c r="E786" s="48" t="str">
        <f>FORMULACION!F748</f>
        <v>OLLA # 20 EN ALUMINIO</v>
      </c>
      <c r="F786" s="46" t="e">
        <f>FORMULACION!P748</f>
        <v>#REF!</v>
      </c>
      <c r="G786" s="49">
        <v>315000</v>
      </c>
      <c r="H786" s="49" t="e">
        <f t="shared" si="14"/>
        <v>#REF!</v>
      </c>
    </row>
    <row r="787" spans="1:8" hidden="1" x14ac:dyDescent="0.2">
      <c r="A787" s="46">
        <v>40</v>
      </c>
      <c r="B787" s="68" t="s">
        <v>524</v>
      </c>
      <c r="C787" s="46" t="str">
        <f>FORMULACION!C769</f>
        <v>COCINA</v>
      </c>
      <c r="D787" s="46" t="str">
        <f>FORMULACION!E769</f>
        <v>UTENSILIOS</v>
      </c>
      <c r="E787" s="48" t="s">
        <v>401</v>
      </c>
      <c r="F787" s="46" t="e">
        <f>FORMULACION!P769</f>
        <v>#REF!</v>
      </c>
      <c r="G787" s="49">
        <v>24000</v>
      </c>
      <c r="H787" s="49" t="e">
        <f t="shared" si="14"/>
        <v>#REF!</v>
      </c>
    </row>
    <row r="788" spans="1:8" hidden="1" x14ac:dyDescent="0.2">
      <c r="A788" s="46">
        <v>41</v>
      </c>
      <c r="B788" s="68" t="s">
        <v>524</v>
      </c>
      <c r="C788" s="46" t="str">
        <f>FORMULACION!C770</f>
        <v>COCINA</v>
      </c>
      <c r="D788" s="46" t="str">
        <f>FORMULACION!E770</f>
        <v>UTENSILIOS</v>
      </c>
      <c r="E788" s="48" t="str">
        <f>FORMULACION!F770</f>
        <v>BANDEJAS EN ACERO INOXIDABLE RECTANGULARES</v>
      </c>
      <c r="F788" s="46">
        <f>FORMULACION!P770</f>
        <v>15</v>
      </c>
      <c r="G788" s="49">
        <v>42000</v>
      </c>
      <c r="H788" s="49">
        <f t="shared" si="14"/>
        <v>630000</v>
      </c>
    </row>
    <row r="789" spans="1:8" hidden="1" x14ac:dyDescent="0.2">
      <c r="A789" s="46">
        <v>42</v>
      </c>
      <c r="B789" s="68" t="s">
        <v>524</v>
      </c>
      <c r="C789" s="46" t="str">
        <f>FORMULACION!C767</f>
        <v>COCINA</v>
      </c>
      <c r="D789" s="46" t="str">
        <f>FORMULACION!E767</f>
        <v>RECIPIENTES</v>
      </c>
      <c r="E789" s="48" t="str">
        <f>FORMULACION!F767</f>
        <v>CANECA PLÁSTICA CON TAPA 60 LITROS</v>
      </c>
      <c r="F789" s="46" t="e">
        <f>FORMULACION!P767</f>
        <v>#REF!</v>
      </c>
      <c r="G789" s="49">
        <v>9000</v>
      </c>
      <c r="H789" s="49" t="e">
        <f t="shared" si="14"/>
        <v>#REF!</v>
      </c>
    </row>
    <row r="790" spans="1:8" hidden="1" x14ac:dyDescent="0.2">
      <c r="A790" s="46">
        <v>43</v>
      </c>
      <c r="B790" s="68" t="s">
        <v>524</v>
      </c>
      <c r="C790" s="46" t="str">
        <f>FORMULACION!C768</f>
        <v>COCINA</v>
      </c>
      <c r="D790" s="46" t="str">
        <f>FORMULACION!E768</f>
        <v>RECIPIENTES</v>
      </c>
      <c r="E790" s="48" t="str">
        <f>FORMULACION!F768</f>
        <v>PONCHERA COCINA</v>
      </c>
      <c r="F790" s="46" t="e">
        <f>FORMULACION!P768</f>
        <v>#REF!</v>
      </c>
      <c r="G790" s="49">
        <v>20000</v>
      </c>
      <c r="H790" s="49" t="e">
        <f t="shared" si="14"/>
        <v>#REF!</v>
      </c>
    </row>
    <row r="791" spans="1:8" hidden="1" x14ac:dyDescent="0.2">
      <c r="A791" s="46">
        <v>44</v>
      </c>
      <c r="B791" s="68" t="s">
        <v>524</v>
      </c>
      <c r="C791" s="46" t="str">
        <f>FORMULACION!C771</f>
        <v>COCINA</v>
      </c>
      <c r="D791" s="46" t="str">
        <f>FORMULACION!E771</f>
        <v>UTENSILIOS</v>
      </c>
      <c r="E791" s="48" t="str">
        <f>FORMULACION!F771</f>
        <v>SET DE CUCHILLOS PARA COCINA</v>
      </c>
      <c r="F791" s="46" t="e">
        <f>FORMULACION!P771</f>
        <v>#REF!</v>
      </c>
      <c r="G791" s="49">
        <v>12000</v>
      </c>
      <c r="H791" s="49" t="e">
        <f t="shared" si="14"/>
        <v>#REF!</v>
      </c>
    </row>
    <row r="792" spans="1:8" hidden="1" x14ac:dyDescent="0.2">
      <c r="A792" s="46">
        <v>45</v>
      </c>
      <c r="B792" s="68" t="s">
        <v>524</v>
      </c>
      <c r="C792" s="46" t="str">
        <f>FORMULACION!C765</f>
        <v>COCINA</v>
      </c>
      <c r="D792" s="46" t="str">
        <f>FORMULACION!E765</f>
        <v>RECIPIENTES</v>
      </c>
      <c r="E792" s="48" t="str">
        <f>FORMULACION!F765</f>
        <v>PLATERO PLÁSTICO</v>
      </c>
      <c r="F792" s="46">
        <f>FORMULACION!P765</f>
        <v>2</v>
      </c>
      <c r="G792" s="49">
        <v>13000</v>
      </c>
      <c r="H792" s="49">
        <f t="shared" si="14"/>
        <v>26000</v>
      </c>
    </row>
    <row r="793" spans="1:8" hidden="1" x14ac:dyDescent="0.2">
      <c r="A793" s="46">
        <v>46</v>
      </c>
      <c r="B793" s="68" t="s">
        <v>524</v>
      </c>
      <c r="C793" s="46" t="str">
        <f>FORMULACION!C766</f>
        <v>COCINA</v>
      </c>
      <c r="D793" s="46" t="str">
        <f>FORMULACION!E766</f>
        <v>RECIPIENTES</v>
      </c>
      <c r="E793" s="48" t="str">
        <f>FORMULACION!F766</f>
        <v>CANECA PLÁSTICA CON TAPA 20 LITROS</v>
      </c>
      <c r="F793" s="46">
        <f>FORMULACION!P766</f>
        <v>3</v>
      </c>
      <c r="G793" s="49">
        <v>16000</v>
      </c>
      <c r="H793" s="49">
        <f t="shared" si="14"/>
        <v>48000</v>
      </c>
    </row>
    <row r="794" spans="1:8" hidden="1" x14ac:dyDescent="0.2">
      <c r="A794" s="46">
        <v>47</v>
      </c>
      <c r="B794" s="68" t="s">
        <v>524</v>
      </c>
      <c r="C794" s="46" t="str">
        <f>FORMULACION!C791</f>
        <v>COCINA</v>
      </c>
      <c r="D794" s="46" t="str">
        <f>FORMULACION!E791</f>
        <v>VAJILLA</v>
      </c>
      <c r="E794" s="48" t="str">
        <f>FORMULACION!F791</f>
        <v>VAJILLA DE 4 PUESTOS CERAMICA</v>
      </c>
      <c r="F794" s="46">
        <f>FORMULACION!P791</f>
        <v>0</v>
      </c>
      <c r="G794" s="49">
        <v>17000</v>
      </c>
      <c r="H794" s="49">
        <f t="shared" si="14"/>
        <v>0</v>
      </c>
    </row>
    <row r="795" spans="1:8" hidden="1" x14ac:dyDescent="0.2">
      <c r="A795" s="46">
        <v>48</v>
      </c>
      <c r="B795" s="68" t="s">
        <v>524</v>
      </c>
      <c r="C795" s="46" t="str">
        <f>FORMULACION!C773</f>
        <v>COCINA</v>
      </c>
      <c r="D795" s="46" t="str">
        <f>FORMULACION!E773</f>
        <v>UTENSILIOS</v>
      </c>
      <c r="E795" s="48" t="str">
        <f>FORMULACION!F773</f>
        <v>PINZA DE ALIMENTOS</v>
      </c>
      <c r="F795" s="46" t="e">
        <f>FORMULACION!P773</f>
        <v>#REF!</v>
      </c>
      <c r="G795" s="49">
        <v>82000</v>
      </c>
      <c r="H795" s="49" t="e">
        <f t="shared" si="14"/>
        <v>#REF!</v>
      </c>
    </row>
    <row r="796" spans="1:8" hidden="1" x14ac:dyDescent="0.2">
      <c r="A796" s="46">
        <v>49</v>
      </c>
      <c r="B796" s="68" t="s">
        <v>524</v>
      </c>
      <c r="C796" s="46" t="str">
        <f>FORMULACION!C775</f>
        <v>COCINA</v>
      </c>
      <c r="D796" s="46" t="str">
        <f>FORMULACION!E775</f>
        <v>UTENSILIOS</v>
      </c>
      <c r="E796" s="48" t="s">
        <v>402</v>
      </c>
      <c r="F796" s="46" t="e">
        <f>FORMULACION!P775</f>
        <v>#REF!</v>
      </c>
      <c r="G796" s="49">
        <v>10000</v>
      </c>
      <c r="H796" s="49" t="e">
        <f t="shared" si="14"/>
        <v>#REF!</v>
      </c>
    </row>
    <row r="797" spans="1:8" hidden="1" x14ac:dyDescent="0.2">
      <c r="A797" s="46">
        <v>50</v>
      </c>
      <c r="B797" s="68" t="s">
        <v>524</v>
      </c>
      <c r="C797" s="46" t="str">
        <f>FORMULACION!C782</f>
        <v>COCINA</v>
      </c>
      <c r="D797" s="46" t="str">
        <f>FORMULACION!E782</f>
        <v>UTENSILIOS</v>
      </c>
      <c r="E797" s="48" t="str">
        <f>FORMULACION!F782</f>
        <v>JUEGO DE COLADORES EN ACERO INOXIDABLE</v>
      </c>
      <c r="F797" s="46" t="e">
        <f>FORMULACION!P782</f>
        <v>#REF!</v>
      </c>
      <c r="G797" s="49">
        <v>13000</v>
      </c>
      <c r="H797" s="49" t="e">
        <f t="shared" si="14"/>
        <v>#REF!</v>
      </c>
    </row>
    <row r="798" spans="1:8" hidden="1" x14ac:dyDescent="0.2">
      <c r="A798" s="46">
        <v>51</v>
      </c>
      <c r="B798" s="68" t="s">
        <v>524</v>
      </c>
      <c r="C798" s="46" t="str">
        <f>FORMULACION!C784</f>
        <v>COCINA</v>
      </c>
      <c r="D798" s="46" t="str">
        <f>FORMULACION!E784</f>
        <v>UTENSILIOS</v>
      </c>
      <c r="E798" s="48" t="str">
        <f>FORMULACION!F784</f>
        <v>JUEGO DE CUCHARONES EN ACERO INOXIDABLE</v>
      </c>
      <c r="F798" s="46" t="e">
        <f>FORMULACION!P784</f>
        <v>#REF!</v>
      </c>
      <c r="G798" s="49">
        <v>33000</v>
      </c>
      <c r="H798" s="49" t="e">
        <f t="shared" si="14"/>
        <v>#REF!</v>
      </c>
    </row>
    <row r="799" spans="1:8" hidden="1" x14ac:dyDescent="0.2">
      <c r="A799" s="46">
        <v>52</v>
      </c>
      <c r="B799" s="68" t="s">
        <v>524</v>
      </c>
      <c r="C799" s="46" t="str">
        <f>FORMULACION!C783</f>
        <v>COCINA</v>
      </c>
      <c r="D799" s="46" t="str">
        <f>FORMULACION!E783</f>
        <v>UTENSILIOS</v>
      </c>
      <c r="E799" s="48" t="str">
        <f>FORMULACION!F783</f>
        <v>RALLADOR</v>
      </c>
      <c r="F799" s="46" t="e">
        <f>FORMULACION!P783</f>
        <v>#REF!</v>
      </c>
      <c r="G799" s="49">
        <v>13000</v>
      </c>
      <c r="H799" s="49" t="e">
        <f t="shared" si="14"/>
        <v>#REF!</v>
      </c>
    </row>
    <row r="800" spans="1:8" hidden="1" x14ac:dyDescent="0.2">
      <c r="A800" s="46">
        <v>53</v>
      </c>
      <c r="B800" s="68" t="s">
        <v>524</v>
      </c>
      <c r="C800" s="46" t="str">
        <f>FORMULACION!C785</f>
        <v>COCINA</v>
      </c>
      <c r="D800" s="46" t="str">
        <f>FORMULACION!E785</f>
        <v>UTENSILIOS</v>
      </c>
      <c r="E800" s="48" t="str">
        <f>FORMULACION!F785</f>
        <v>JUEGO DE MOLDES PARA HORNEAR</v>
      </c>
      <c r="F800" s="46" t="e">
        <f>FORMULACION!P785</f>
        <v>#REF!</v>
      </c>
      <c r="G800" s="49">
        <v>54000</v>
      </c>
      <c r="H800" s="49" t="e">
        <f t="shared" si="14"/>
        <v>#REF!</v>
      </c>
    </row>
    <row r="801" spans="1:8" hidden="1" x14ac:dyDescent="0.2">
      <c r="A801" s="46">
        <v>54</v>
      </c>
      <c r="B801" s="68" t="s">
        <v>524</v>
      </c>
      <c r="C801" s="46" t="str">
        <f>FORMULACION!C781</f>
        <v>COCINA</v>
      </c>
      <c r="D801" s="46" t="str">
        <f>FORMULACION!E781</f>
        <v>UTENSILIOS</v>
      </c>
      <c r="E801" s="50" t="s">
        <v>445</v>
      </c>
      <c r="F801" s="46" t="e">
        <f>FORMULACION!P781</f>
        <v>#REF!</v>
      </c>
      <c r="G801" s="49">
        <v>42000</v>
      </c>
      <c r="H801" s="49" t="e">
        <f t="shared" si="14"/>
        <v>#REF!</v>
      </c>
    </row>
    <row r="802" spans="1:8" hidden="1" x14ac:dyDescent="0.2">
      <c r="A802" s="46">
        <v>55</v>
      </c>
      <c r="B802" s="68" t="s">
        <v>524</v>
      </c>
      <c r="C802" s="46" t="str">
        <f>FORMULACION!C780</f>
        <v>COCINA</v>
      </c>
      <c r="D802" s="46" t="str">
        <f>FORMULACION!E780</f>
        <v>UTENSILIOS</v>
      </c>
      <c r="E802" s="48" t="str">
        <f>FORMULACION!F780</f>
        <v>ESPUMADERA TIPO INDUSTRIAL</v>
      </c>
      <c r="F802" s="46" t="e">
        <f>FORMULACION!P780</f>
        <v>#REF!</v>
      </c>
      <c r="G802" s="49">
        <v>14000</v>
      </c>
      <c r="H802" s="49" t="e">
        <f t="shared" si="14"/>
        <v>#REF!</v>
      </c>
    </row>
    <row r="803" spans="1:8" hidden="1" x14ac:dyDescent="0.2">
      <c r="A803" s="46">
        <v>56</v>
      </c>
      <c r="B803" s="68" t="s">
        <v>524</v>
      </c>
      <c r="C803" s="46" t="str">
        <f>FORMULACION!C787</f>
        <v>COCINA</v>
      </c>
      <c r="D803" s="46" t="str">
        <f>FORMULACION!E787</f>
        <v>UTENSILIOS</v>
      </c>
      <c r="E803" s="48" t="str">
        <f>FORMULACION!F787</f>
        <v>MOLINILLO DE PLASTICO</v>
      </c>
      <c r="F803" s="46" t="e">
        <f>FORMULACION!P787</f>
        <v>#REF!</v>
      </c>
      <c r="G803" s="49">
        <v>59000</v>
      </c>
      <c r="H803" s="49" t="e">
        <f t="shared" si="14"/>
        <v>#REF!</v>
      </c>
    </row>
    <row r="804" spans="1:8" hidden="1" x14ac:dyDescent="0.2">
      <c r="A804" s="46">
        <v>57</v>
      </c>
      <c r="B804" s="68" t="s">
        <v>524</v>
      </c>
      <c r="C804" s="46" t="str">
        <f>FORMULACION!C774</f>
        <v>COCINA</v>
      </c>
      <c r="D804" s="46" t="str">
        <f>FORMULACION!E774</f>
        <v>UTENSILIOS</v>
      </c>
      <c r="E804" s="50" t="s">
        <v>403</v>
      </c>
      <c r="F804" s="46" t="e">
        <f>FORMULACION!P774</f>
        <v>#REF!</v>
      </c>
      <c r="G804" s="53">
        <v>27000</v>
      </c>
      <c r="H804" s="49" t="e">
        <f t="shared" si="14"/>
        <v>#REF!</v>
      </c>
    </row>
    <row r="805" spans="1:8" hidden="1" x14ac:dyDescent="0.2">
      <c r="A805" s="46">
        <v>58</v>
      </c>
      <c r="B805" s="68" t="s">
        <v>524</v>
      </c>
      <c r="C805" s="46" t="str">
        <f>FORMULACION!C772</f>
        <v>COCINA</v>
      </c>
      <c r="D805" s="46" t="str">
        <f>FORMULACION!E772</f>
        <v>UTENSILIOS</v>
      </c>
      <c r="E805" s="48" t="str">
        <f>FORMULACION!F772</f>
        <v>CUCHARA PARA SERVIR</v>
      </c>
      <c r="F805" s="46" t="e">
        <f>FORMULACION!P772</f>
        <v>#REF!</v>
      </c>
      <c r="G805" s="49">
        <v>220000</v>
      </c>
      <c r="H805" s="49" t="e">
        <f t="shared" si="14"/>
        <v>#REF!</v>
      </c>
    </row>
    <row r="806" spans="1:8" hidden="1" x14ac:dyDescent="0.2">
      <c r="A806" s="46">
        <v>58</v>
      </c>
      <c r="B806" s="68" t="s">
        <v>524</v>
      </c>
      <c r="C806" s="46" t="str">
        <f>FORMULACION!C789</f>
        <v>COCINA</v>
      </c>
      <c r="D806" s="46" t="str">
        <f>FORMULACION!E789</f>
        <v>UTENSILIOS</v>
      </c>
      <c r="E806" s="48" t="str">
        <f>FORMULACION!F789</f>
        <v>TIJERAS PARA COCINA</v>
      </c>
      <c r="F806" s="46">
        <f>FORMULACION!P789</f>
        <v>1</v>
      </c>
      <c r="G806" s="49">
        <v>19000</v>
      </c>
      <c r="H806" s="49">
        <f t="shared" si="14"/>
        <v>19000</v>
      </c>
    </row>
    <row r="807" spans="1:8" hidden="1" x14ac:dyDescent="0.2">
      <c r="A807" s="46">
        <v>60</v>
      </c>
      <c r="B807" s="68" t="s">
        <v>524</v>
      </c>
      <c r="C807" s="46" t="str">
        <f>FORMULACION!C777</f>
        <v>COCINA</v>
      </c>
      <c r="D807" s="46" t="str">
        <f>FORMULACION!E777</f>
        <v>UTENSILIOS</v>
      </c>
      <c r="E807" s="48" t="str">
        <f>FORMULACION!F777</f>
        <v>JUEGO DE CUCHARAS MEDIDORAS</v>
      </c>
      <c r="F807" s="46">
        <f>FORMULACION!P777</f>
        <v>2</v>
      </c>
      <c r="G807" s="49">
        <v>27000</v>
      </c>
      <c r="H807" s="49">
        <f t="shared" si="14"/>
        <v>54000</v>
      </c>
    </row>
    <row r="808" spans="1:8" hidden="1" x14ac:dyDescent="0.2">
      <c r="A808" s="46">
        <v>61</v>
      </c>
      <c r="B808" s="68" t="s">
        <v>524</v>
      </c>
      <c r="C808" s="46" t="str">
        <f>FORMULACION!C788</f>
        <v>COCINA</v>
      </c>
      <c r="D808" s="46" t="str">
        <f>FORMULACION!E788</f>
        <v>UTENSILIOS</v>
      </c>
      <c r="E808" s="48" t="s">
        <v>455</v>
      </c>
      <c r="F808" s="46" t="e">
        <f>FORMULACION!P788</f>
        <v>#REF!</v>
      </c>
      <c r="G808" s="49">
        <v>18000</v>
      </c>
      <c r="H808" s="49" t="e">
        <f t="shared" si="14"/>
        <v>#REF!</v>
      </c>
    </row>
    <row r="809" spans="1:8" hidden="1" x14ac:dyDescent="0.2">
      <c r="A809" s="46">
        <v>62</v>
      </c>
      <c r="B809" s="68" t="s">
        <v>524</v>
      </c>
      <c r="C809" s="46" t="str">
        <f>FORMULACION!C790</f>
        <v>COCINA</v>
      </c>
      <c r="D809" s="46" t="str">
        <f>FORMULACION!E790</f>
        <v>VAJILLA</v>
      </c>
      <c r="E809" s="48" t="str">
        <f>FORMULACION!F790</f>
        <v>VAJILLA PLASTICA PARA NIÑOS</v>
      </c>
      <c r="F809" s="46" t="e">
        <f>FORMULACION!P790</f>
        <v>#REF!</v>
      </c>
      <c r="G809" s="49">
        <v>15000</v>
      </c>
      <c r="H809" s="49" t="e">
        <f t="shared" si="14"/>
        <v>#REF!</v>
      </c>
    </row>
    <row r="810" spans="1:8" hidden="1" x14ac:dyDescent="0.2">
      <c r="A810" s="46">
        <v>63</v>
      </c>
      <c r="B810" s="68" t="s">
        <v>524</v>
      </c>
      <c r="C810" s="46" t="str">
        <f>FORMULACION!C779</f>
        <v>COCINA</v>
      </c>
      <c r="D810" s="46" t="str">
        <f>FORMULACION!E779</f>
        <v>UTENSILIOS</v>
      </c>
      <c r="E810" s="48" t="str">
        <f>FORMULACION!F779</f>
        <v>CUCHARON DE ESPAGUETI</v>
      </c>
      <c r="F810" s="46" t="e">
        <f>FORMULACION!P779</f>
        <v>#REF!</v>
      </c>
      <c r="G810" s="49">
        <v>10000</v>
      </c>
      <c r="H810" s="49" t="e">
        <f t="shared" si="14"/>
        <v>#REF!</v>
      </c>
    </row>
    <row r="811" spans="1:8" hidden="1" x14ac:dyDescent="0.2">
      <c r="A811" s="46">
        <v>64</v>
      </c>
      <c r="B811" s="68" t="s">
        <v>524</v>
      </c>
      <c r="C811" s="46" t="str">
        <f>FORMULACION!C776</f>
        <v>COCINA</v>
      </c>
      <c r="D811" s="46" t="str">
        <f>FORMULACION!E776</f>
        <v>UTENSILIOS</v>
      </c>
      <c r="E811" s="48" t="str">
        <f>FORMULACION!F776</f>
        <v>PALA PARA TORTAS</v>
      </c>
      <c r="F811" s="46" t="e">
        <f>FORMULACION!P776</f>
        <v>#REF!</v>
      </c>
      <c r="G811" s="49">
        <v>12000</v>
      </c>
      <c r="H811" s="49" t="e">
        <f t="shared" si="14"/>
        <v>#REF!</v>
      </c>
    </row>
    <row r="812" spans="1:8" hidden="1" x14ac:dyDescent="0.2">
      <c r="A812" s="46">
        <v>65</v>
      </c>
      <c r="B812" s="68" t="s">
        <v>524</v>
      </c>
      <c r="C812" s="46" t="str">
        <f>FORMULACION!C786</f>
        <v>COCINA</v>
      </c>
      <c r="D812" s="46" t="str">
        <f>FORMULACION!E786</f>
        <v>UTENSILIOS</v>
      </c>
      <c r="E812" s="48" t="str">
        <f>FORMULACION!F786</f>
        <v>JUEGO DE TAZONES</v>
      </c>
      <c r="F812" s="46">
        <f>FORMULACION!P786</f>
        <v>1</v>
      </c>
      <c r="G812" s="49">
        <v>17000</v>
      </c>
      <c r="H812" s="49">
        <f t="shared" si="14"/>
        <v>17000</v>
      </c>
    </row>
    <row r="813" spans="1:8" hidden="1" x14ac:dyDescent="0.2">
      <c r="A813" s="46">
        <v>66</v>
      </c>
      <c r="B813" s="68" t="s">
        <v>524</v>
      </c>
      <c r="C813" s="46" t="str">
        <f>FORMULACION!C778</f>
        <v>COCINA</v>
      </c>
      <c r="D813" s="46" t="str">
        <f>FORMULACION!E778</f>
        <v>UTENSILIOS</v>
      </c>
      <c r="E813" s="48" t="s">
        <v>404</v>
      </c>
      <c r="F813" s="46">
        <f>FORMULACION!P778</f>
        <v>2</v>
      </c>
      <c r="G813" s="49">
        <v>17000</v>
      </c>
      <c r="H813" s="49">
        <f t="shared" si="14"/>
        <v>34000</v>
      </c>
    </row>
    <row r="814" spans="1:8" hidden="1" x14ac:dyDescent="0.2">
      <c r="A814" s="46">
        <v>67</v>
      </c>
      <c r="B814" s="68" t="s">
        <v>524</v>
      </c>
      <c r="C814" s="46" t="str">
        <f>FORMULACION!C792</f>
        <v>EQUIPO ANTROPOMETRICO</v>
      </c>
      <c r="D814" s="46" t="str">
        <f>FORMULACION!E792</f>
        <v>EQUIPO ANTROPOMETRICO</v>
      </c>
      <c r="E814" s="48" t="str">
        <f>FORMULACION!F792</f>
        <v>BALANZA PARA NIÑOS MAYORES DE DOS AÑOS</v>
      </c>
      <c r="F814" s="46">
        <f>FORMULACION!P792</f>
        <v>1</v>
      </c>
      <c r="G814" s="49">
        <v>10000</v>
      </c>
      <c r="H814" s="49">
        <f t="shared" si="14"/>
        <v>10000</v>
      </c>
    </row>
    <row r="815" spans="1:8" hidden="1" x14ac:dyDescent="0.2">
      <c r="A815" s="46">
        <v>68</v>
      </c>
      <c r="B815" s="68" t="s">
        <v>524</v>
      </c>
      <c r="C815" s="46" t="str">
        <f>FORMULACION!C794</f>
        <v>EQUIPO ANTROPOMETRICO</v>
      </c>
      <c r="D815" s="46" t="str">
        <f>FORMULACION!E794</f>
        <v>EQUIPO ANTROPOMETRICO</v>
      </c>
      <c r="E815" s="48" t="str">
        <f>FORMULACION!F794</f>
        <v>INFANTÓMETRO</v>
      </c>
      <c r="F815" s="46" t="e">
        <f>FORMULACION!P794</f>
        <v>#REF!</v>
      </c>
      <c r="G815" s="49">
        <v>64000</v>
      </c>
      <c r="H815" s="49" t="e">
        <f t="shared" si="14"/>
        <v>#REF!</v>
      </c>
    </row>
    <row r="816" spans="1:8" hidden="1" x14ac:dyDescent="0.2">
      <c r="A816" s="46">
        <v>69</v>
      </c>
      <c r="B816" s="68" t="s">
        <v>524</v>
      </c>
      <c r="C816" s="46" t="str">
        <f>FORMULACION!C793</f>
        <v>EQUIPO ANTROPOMETRICO</v>
      </c>
      <c r="D816" s="46" t="str">
        <f>FORMULACION!E793</f>
        <v>EQUIPO ANTROPOMETRICO</v>
      </c>
      <c r="E816" s="48" t="str">
        <f>FORMULACION!F793</f>
        <v>BALANZA PARA NIÑOS MENORES DE DOS AÑOS</v>
      </c>
      <c r="F816" s="46" t="e">
        <f>FORMULACION!P793</f>
        <v>#REF!</v>
      </c>
      <c r="G816" s="49">
        <v>25000</v>
      </c>
      <c r="H816" s="49" t="e">
        <f t="shared" si="14"/>
        <v>#REF!</v>
      </c>
    </row>
    <row r="817" spans="1:8" hidden="1" x14ac:dyDescent="0.2">
      <c r="A817" s="46">
        <v>70</v>
      </c>
      <c r="B817" s="68" t="s">
        <v>524</v>
      </c>
      <c r="C817" s="46" t="str">
        <f>FORMULACION!C795</f>
        <v>EQUIPO ANTROPOMETRICO</v>
      </c>
      <c r="D817" s="46" t="str">
        <f>FORMULACION!D795</f>
        <v>EQUIPO ANTROPOMETRICO</v>
      </c>
      <c r="E817" s="48" t="str">
        <f>FORMULACION!F795</f>
        <v>TALLÍMETRO</v>
      </c>
      <c r="F817" s="46">
        <f>FORMULACION!P795</f>
        <v>1</v>
      </c>
      <c r="G817" s="49">
        <v>60000</v>
      </c>
      <c r="H817" s="49">
        <f t="shared" si="14"/>
        <v>60000</v>
      </c>
    </row>
    <row r="818" spans="1:8" hidden="1" x14ac:dyDescent="0.2">
      <c r="A818" s="46">
        <v>71</v>
      </c>
      <c r="B818" s="68" t="s">
        <v>524</v>
      </c>
      <c r="C818" s="46" t="str">
        <f>FORMULACION!C796</f>
        <v>EQUIPOS DE APOYO</v>
      </c>
      <c r="D818" s="46" t="str">
        <f>FORMULACION!D796</f>
        <v>APOYO AUDIO - VISUAL</v>
      </c>
      <c r="E818" s="48" t="str">
        <f>FORMULACION!F796</f>
        <v>REPRODUCTOR DE VIDEO</v>
      </c>
      <c r="F818" s="46" t="e">
        <f>FORMULACION!P796</f>
        <v>#REF!</v>
      </c>
      <c r="G818" s="49">
        <v>160000</v>
      </c>
      <c r="H818" s="49" t="e">
        <f t="shared" si="14"/>
        <v>#REF!</v>
      </c>
    </row>
    <row r="819" spans="1:8" hidden="1" x14ac:dyDescent="0.2">
      <c r="A819" s="46">
        <v>72</v>
      </c>
      <c r="B819" s="68" t="s">
        <v>524</v>
      </c>
      <c r="C819" s="46" t="str">
        <f>FORMULACION!C797</f>
        <v>EQUIPOS DE APOYO</v>
      </c>
      <c r="D819" s="46" t="str">
        <f>FORMULACION!D797</f>
        <v>APOYO AUDIO - VISUAL</v>
      </c>
      <c r="E819" s="48" t="str">
        <f>FORMULACION!F797</f>
        <v>REPRODUCTOR DE AUDIO</v>
      </c>
      <c r="F819" s="46" t="e">
        <f>FORMULACION!P797</f>
        <v>#REF!</v>
      </c>
      <c r="G819" s="49">
        <v>120000</v>
      </c>
      <c r="H819" s="49" t="e">
        <f t="shared" si="14"/>
        <v>#REF!</v>
      </c>
    </row>
    <row r="820" spans="1:8" hidden="1" x14ac:dyDescent="0.2">
      <c r="A820" s="46">
        <v>73</v>
      </c>
      <c r="B820" s="68" t="s">
        <v>524</v>
      </c>
      <c r="C820" s="46" t="str">
        <f>FORMULACION!C798</f>
        <v>EQUIPOS DE APOYO</v>
      </c>
      <c r="D820" s="46" t="str">
        <f>FORMULACION!D798</f>
        <v>APOYO AUDIO - VISUAL</v>
      </c>
      <c r="E820" s="48" t="str">
        <f>FORMULACION!F798</f>
        <v xml:space="preserve">TELEVISOR </v>
      </c>
      <c r="F820" s="46" t="e">
        <f>FORMULACION!P798</f>
        <v>#REF!</v>
      </c>
      <c r="G820" s="49">
        <v>180000</v>
      </c>
      <c r="H820" s="49" t="e">
        <f t="shared" si="14"/>
        <v>#REF!</v>
      </c>
    </row>
    <row r="821" spans="1:8" hidden="1" x14ac:dyDescent="0.2">
      <c r="A821" s="46">
        <v>74</v>
      </c>
      <c r="B821" s="68" t="s">
        <v>524</v>
      </c>
      <c r="C821" s="46" t="str">
        <f>FORMULACION!C800</f>
        <v>EQUIPOS DE APOYO</v>
      </c>
      <c r="D821" s="46" t="str">
        <f>FORMULACION!D800</f>
        <v>APOYO CONFORT TERMICO</v>
      </c>
      <c r="E821" s="48" t="s">
        <v>405</v>
      </c>
      <c r="F821" s="46" t="e">
        <f>FORMULACION!P800</f>
        <v>#REF!</v>
      </c>
      <c r="G821" s="49">
        <v>250000</v>
      </c>
      <c r="H821" s="49" t="e">
        <f t="shared" si="14"/>
        <v>#REF!</v>
      </c>
    </row>
    <row r="822" spans="1:8" hidden="1" x14ac:dyDescent="0.2">
      <c r="A822" s="46">
        <v>75</v>
      </c>
      <c r="B822" s="68" t="s">
        <v>524</v>
      </c>
      <c r="C822" s="46" t="str">
        <f>FORMULACION!C799</f>
        <v>EQUIPOS DE APOYO</v>
      </c>
      <c r="D822" s="46" t="str">
        <f>FORMULACION!D799</f>
        <v>APOYO AUDIO - VISUAL</v>
      </c>
      <c r="E822" s="48" t="s">
        <v>406</v>
      </c>
      <c r="F822" s="46" t="e">
        <f>FORMULACION!P799</f>
        <v>#REF!</v>
      </c>
      <c r="G822" s="49">
        <v>150000</v>
      </c>
      <c r="H822" s="49" t="e">
        <f t="shared" si="14"/>
        <v>#REF!</v>
      </c>
    </row>
    <row r="823" spans="1:8" hidden="1" x14ac:dyDescent="0.2">
      <c r="A823" s="46">
        <v>76</v>
      </c>
      <c r="B823" s="68" t="s">
        <v>524</v>
      </c>
      <c r="C823" s="46" t="str">
        <f>FORMULACION!C801</f>
        <v>EQUIPOS DE APOYO</v>
      </c>
      <c r="D823" s="46" t="str">
        <f>FORMULACION!D801</f>
        <v>APOYO EN LAVADO</v>
      </c>
      <c r="E823" s="48" t="s">
        <v>408</v>
      </c>
      <c r="F823" s="46">
        <f>FORMULACION!P801</f>
        <v>1</v>
      </c>
      <c r="G823" s="49">
        <v>1600000</v>
      </c>
      <c r="H823" s="49">
        <f t="shared" si="14"/>
        <v>1600000</v>
      </c>
    </row>
    <row r="824" spans="1:8" hidden="1" x14ac:dyDescent="0.2">
      <c r="A824" s="46">
        <v>77</v>
      </c>
      <c r="B824" s="68" t="s">
        <v>524</v>
      </c>
      <c r="C824" s="46" t="str">
        <f>FORMULACION!C802</f>
        <v>LENCERIA</v>
      </c>
      <c r="D824" s="46" t="str">
        <f>FORMULACION!D802</f>
        <v>COLCHONES - COLCHONETAS</v>
      </c>
      <c r="E824" s="48" t="s">
        <v>407</v>
      </c>
      <c r="F824" s="46" t="e">
        <f>FORMULACION!P802</f>
        <v>#REF!</v>
      </c>
      <c r="G824" s="49" t="e">
        <f>FORMULACION!#REF!</f>
        <v>#REF!</v>
      </c>
      <c r="H824" s="49" t="e">
        <f t="shared" si="14"/>
        <v>#REF!</v>
      </c>
    </row>
    <row r="825" spans="1:8" hidden="1" x14ac:dyDescent="0.2">
      <c r="A825" s="46">
        <v>78</v>
      </c>
      <c r="B825" s="68" t="s">
        <v>524</v>
      </c>
      <c r="C825" s="46" t="str">
        <f>FORMULACION!C803</f>
        <v>LENCERIA</v>
      </c>
      <c r="D825" s="46" t="str">
        <f>FORMULACION!D803</f>
        <v>COLCHONES - COLCHONETAS</v>
      </c>
      <c r="E825" s="48" t="s">
        <v>409</v>
      </c>
      <c r="F825" s="46" t="e">
        <f>FORMULACION!P803</f>
        <v>#REF!</v>
      </c>
      <c r="G825" s="49">
        <v>180000</v>
      </c>
      <c r="H825" s="49" t="e">
        <f t="shared" si="14"/>
        <v>#REF!</v>
      </c>
    </row>
    <row r="826" spans="1:8" hidden="1" x14ac:dyDescent="0.2">
      <c r="A826" s="46">
        <v>79</v>
      </c>
      <c r="B826" s="68" t="s">
        <v>524</v>
      </c>
      <c r="C826" s="46" t="str">
        <f>FORMULACION!C804</f>
        <v>LENCERIA</v>
      </c>
      <c r="D826" s="46" t="str">
        <f>FORMULACION!D804</f>
        <v>COLCHONES - COLCHONETAS</v>
      </c>
      <c r="E826" s="48" t="str">
        <f>FORMULACION!F804</f>
        <v>COLCHONETA PARA CAMBIO DE PAÑAL</v>
      </c>
      <c r="F826" s="46" t="e">
        <f>FORMULACION!P804</f>
        <v>#REF!</v>
      </c>
      <c r="G826" s="49">
        <v>3300000</v>
      </c>
      <c r="H826" s="49" t="e">
        <f t="shared" si="14"/>
        <v>#REF!</v>
      </c>
    </row>
    <row r="827" spans="1:8" hidden="1" x14ac:dyDescent="0.2">
      <c r="A827" s="46">
        <v>80</v>
      </c>
      <c r="B827" s="68" t="s">
        <v>524</v>
      </c>
      <c r="C827" s="46" t="str">
        <f>FORMULACION!C805</f>
        <v>LENCERIA</v>
      </c>
      <c r="D827" s="46" t="str">
        <f>FORMULACION!D805</f>
        <v>LENCERIA DE BAÑO</v>
      </c>
      <c r="E827" s="48" t="str">
        <f>FORMULACION!F805</f>
        <v>TOALLA PARA BEBÉ</v>
      </c>
      <c r="F827" s="46" t="e">
        <f>FORMULACION!P805</f>
        <v>#REF!</v>
      </c>
      <c r="G827" s="49">
        <v>72000</v>
      </c>
      <c r="H827" s="49" t="e">
        <f t="shared" si="14"/>
        <v>#REF!</v>
      </c>
    </row>
    <row r="828" spans="1:8" hidden="1" x14ac:dyDescent="0.2">
      <c r="A828" s="46">
        <v>81</v>
      </c>
      <c r="B828" s="68" t="s">
        <v>524</v>
      </c>
      <c r="C828" s="46" t="str">
        <f>FORMULACION!C806</f>
        <v>LENCERIA</v>
      </c>
      <c r="D828" s="46" t="str">
        <f>FORMULACION!D806</f>
        <v>LENCERIA DE CAMA</v>
      </c>
      <c r="E828" s="54" t="s">
        <v>410</v>
      </c>
      <c r="F828" s="46"/>
      <c r="G828" s="53"/>
      <c r="H828" s="49"/>
    </row>
    <row r="829" spans="1:8" hidden="1" x14ac:dyDescent="0.2">
      <c r="A829" s="46">
        <v>82</v>
      </c>
      <c r="B829" s="68" t="s">
        <v>524</v>
      </c>
      <c r="C829" s="46" t="str">
        <f>FORMULACION!C807</f>
        <v>LENCERIA</v>
      </c>
      <c r="D829" s="46" t="str">
        <f>FORMULACION!D807</f>
        <v>LENCERIA DE CAMA</v>
      </c>
      <c r="E829" s="48" t="str">
        <f>FORMULACION!F807</f>
        <v>COBIJA TÉRMICA PARA CUNA Y  NIDO</v>
      </c>
      <c r="F829" s="46">
        <f>FORMULACION!P807</f>
        <v>0</v>
      </c>
      <c r="G829" s="49">
        <v>42000</v>
      </c>
      <c r="H829" s="49">
        <f t="shared" ref="H829:H850" si="15">F829*G829</f>
        <v>0</v>
      </c>
    </row>
    <row r="830" spans="1:8" hidden="1" x14ac:dyDescent="0.2">
      <c r="A830" s="46">
        <v>83</v>
      </c>
      <c r="B830" s="68" t="s">
        <v>524</v>
      </c>
      <c r="C830" s="46" t="str">
        <f>FORMULACION!C815</f>
        <v>MOBILIARIO</v>
      </c>
      <c r="D830" s="46" t="str">
        <f>FORMULACION!D815</f>
        <v>MOBILIARIO AREA EDUCATIVA</v>
      </c>
      <c r="E830" s="48" t="str">
        <f>FORMULACION!F815</f>
        <v>ESTANTE PARA LIBROS</v>
      </c>
      <c r="F830" s="46" t="e">
        <f>FORMULACION!P815</f>
        <v>#REF!</v>
      </c>
      <c r="G830" s="49">
        <v>60000</v>
      </c>
      <c r="H830" s="49" t="e">
        <f t="shared" si="15"/>
        <v>#REF!</v>
      </c>
    </row>
    <row r="831" spans="1:8" hidden="1" x14ac:dyDescent="0.2">
      <c r="A831" s="46">
        <v>84</v>
      </c>
      <c r="B831" s="68" t="s">
        <v>524</v>
      </c>
      <c r="C831" s="46" t="str">
        <f>FORMULACION!C814</f>
        <v>MOBILIARIO</v>
      </c>
      <c r="D831" s="46" t="str">
        <f>FORMULACION!D814</f>
        <v>MOBILIARIO AREA EDUCATIVA</v>
      </c>
      <c r="E831" s="48" t="str">
        <f>FORMULACION!F814</f>
        <v>CUNA DE MADERA</v>
      </c>
      <c r="F831" s="46" t="e">
        <f>FORMULACION!P814</f>
        <v>#REF!</v>
      </c>
      <c r="G831" s="49">
        <v>180000</v>
      </c>
      <c r="H831" s="49" t="e">
        <f t="shared" si="15"/>
        <v>#REF!</v>
      </c>
    </row>
    <row r="832" spans="1:8" hidden="1" x14ac:dyDescent="0.2">
      <c r="A832" s="46">
        <v>85</v>
      </c>
      <c r="B832" s="68" t="s">
        <v>524</v>
      </c>
      <c r="C832" s="46" t="str">
        <f>FORMULACION!C808</f>
        <v>LENCERIA</v>
      </c>
      <c r="D832" s="46" t="str">
        <f>FORMULACION!D808</f>
        <v>LENCERIA DE CAMA</v>
      </c>
      <c r="E832" s="48" t="str">
        <f>FORMULACION!F808</f>
        <v>SÁBANAS PARA CUNAS</v>
      </c>
      <c r="F832" s="46">
        <f>FORMULACION!P808</f>
        <v>10</v>
      </c>
      <c r="G832" s="49">
        <v>9000</v>
      </c>
      <c r="H832" s="49">
        <f t="shared" si="15"/>
        <v>90000</v>
      </c>
    </row>
    <row r="833" spans="1:8" hidden="1" x14ac:dyDescent="0.2">
      <c r="A833" s="46">
        <v>86</v>
      </c>
      <c r="B833" s="68" t="s">
        <v>524</v>
      </c>
      <c r="C833" s="46" t="str">
        <f>FORMULACION!C813</f>
        <v>MOBILIARIO</v>
      </c>
      <c r="D833" s="46" t="str">
        <f>FORMULACION!D813</f>
        <v>MOBILIARIO AREA EDUCATIVA</v>
      </c>
      <c r="E833" s="48" t="str">
        <f>FORMULACION!F813</f>
        <v>PERCHERO</v>
      </c>
      <c r="F833" s="46" t="e">
        <f>FORMULACION!P813</f>
        <v>#REF!</v>
      </c>
      <c r="G833" s="49">
        <v>45000</v>
      </c>
      <c r="H833" s="49" t="e">
        <f t="shared" si="15"/>
        <v>#REF!</v>
      </c>
    </row>
    <row r="834" spans="1:8" hidden="1" x14ac:dyDescent="0.2">
      <c r="A834" s="46">
        <v>87</v>
      </c>
      <c r="B834" s="68" t="s">
        <v>524</v>
      </c>
      <c r="C834" s="46" t="str">
        <f>FORMULACION!C809</f>
        <v>LENCERIA</v>
      </c>
      <c r="D834" s="46" t="str">
        <f>FORMULACION!D809</f>
        <v>LENCERIA DE CAMA</v>
      </c>
      <c r="E834" s="48" t="str">
        <f>FORMULACION!F809</f>
        <v>SÁBANAS PARA CAMA APILABLES</v>
      </c>
      <c r="F834" s="46" t="e">
        <f>FORMULACION!P809</f>
        <v>#REF!</v>
      </c>
      <c r="G834" s="49">
        <v>32000</v>
      </c>
      <c r="H834" s="49" t="e">
        <f t="shared" si="15"/>
        <v>#REF!</v>
      </c>
    </row>
    <row r="835" spans="1:8" hidden="1" x14ac:dyDescent="0.2">
      <c r="A835" s="46">
        <v>88</v>
      </c>
      <c r="B835" s="68" t="s">
        <v>524</v>
      </c>
      <c r="C835" s="46" t="str">
        <f>FORMULACION!C810</f>
        <v>LENCERIA</v>
      </c>
      <c r="D835" s="46" t="str">
        <f>FORMULACION!D810</f>
        <v>LENCERIA DE CAMA</v>
      </c>
      <c r="E835" s="48" t="s">
        <v>411</v>
      </c>
      <c r="F835" s="46">
        <v>0</v>
      </c>
      <c r="G835" s="53">
        <v>32000</v>
      </c>
      <c r="H835" s="49">
        <f t="shared" si="15"/>
        <v>0</v>
      </c>
    </row>
    <row r="836" spans="1:8" hidden="1" x14ac:dyDescent="0.2">
      <c r="A836" s="46">
        <v>89</v>
      </c>
      <c r="B836" s="68" t="s">
        <v>524</v>
      </c>
      <c r="C836" s="46" t="str">
        <f>FORMULACION!C812</f>
        <v>LENCERIA</v>
      </c>
      <c r="D836" s="46" t="str">
        <f>FORMULACION!D812</f>
        <v>LENCERIA</v>
      </c>
      <c r="E836" s="48" t="str">
        <f>FORMULACION!F812</f>
        <v>COJIN DE LACTANCIA MATERNA</v>
      </c>
      <c r="F836" s="46" t="e">
        <f>FORMULACION!P812</f>
        <v>#REF!</v>
      </c>
      <c r="G836" s="49">
        <v>40000</v>
      </c>
      <c r="H836" s="49" t="e">
        <f t="shared" si="15"/>
        <v>#REF!</v>
      </c>
    </row>
    <row r="837" spans="1:8" hidden="1" x14ac:dyDescent="0.2">
      <c r="A837" s="46">
        <v>90</v>
      </c>
      <c r="B837" s="68" t="s">
        <v>524</v>
      </c>
      <c r="C837" s="46" t="str">
        <f>FORMULACION!C811</f>
        <v>LENCERIA</v>
      </c>
      <c r="D837" s="46" t="str">
        <f>FORMULACION!D811</f>
        <v>LENCERIA</v>
      </c>
      <c r="E837" s="48" t="str">
        <f>FORMULACION!F811</f>
        <v>HAMACA</v>
      </c>
      <c r="F837" s="46">
        <f>FORMULACION!P811</f>
        <v>0</v>
      </c>
      <c r="G837" s="49">
        <v>32000</v>
      </c>
      <c r="H837" s="49">
        <f t="shared" si="15"/>
        <v>0</v>
      </c>
    </row>
    <row r="838" spans="1:8" hidden="1" x14ac:dyDescent="0.2">
      <c r="A838" s="46">
        <v>91</v>
      </c>
      <c r="B838" s="68" t="s">
        <v>524</v>
      </c>
      <c r="C838" s="46" t="str">
        <f>FORMULACION!C939</f>
        <v>MATERIAL PEDAGÓGICO</v>
      </c>
      <c r="D838" s="46" t="str">
        <f>FORMULACION!E939</f>
        <v>EXPLORACIÓN CORPORAL</v>
      </c>
      <c r="E838" s="48" t="str">
        <f>FORMULACION!F939</f>
        <v>SALTARIN GRANDE</v>
      </c>
      <c r="F838" s="46" t="e">
        <f>FORMULACION!P939</f>
        <v>#REF!</v>
      </c>
      <c r="G838" s="49">
        <v>35000</v>
      </c>
      <c r="H838" s="49" t="e">
        <f t="shared" si="15"/>
        <v>#REF!</v>
      </c>
    </row>
    <row r="839" spans="1:8" hidden="1" x14ac:dyDescent="0.2">
      <c r="A839" s="46">
        <v>92</v>
      </c>
      <c r="B839" s="68" t="s">
        <v>524</v>
      </c>
      <c r="C839" s="46" t="str">
        <f>FORMULACION!C905</f>
        <v>MATERIAL PEDAGÓGICO</v>
      </c>
      <c r="D839" s="46" t="str">
        <f>FORMULACION!E905</f>
        <v>EXPLORACIÓN CORPORAL</v>
      </c>
      <c r="E839" s="48" t="s">
        <v>416</v>
      </c>
      <c r="F839" s="46" t="e">
        <f>FORMULACION!P905</f>
        <v>#REF!</v>
      </c>
      <c r="G839" s="49">
        <v>2500</v>
      </c>
      <c r="H839" s="49" t="e">
        <f t="shared" si="15"/>
        <v>#REF!</v>
      </c>
    </row>
    <row r="840" spans="1:8" hidden="1" x14ac:dyDescent="0.2">
      <c r="A840" s="46">
        <v>93</v>
      </c>
      <c r="B840" s="68" t="s">
        <v>524</v>
      </c>
      <c r="C840" s="46" t="str">
        <f>FORMULACION!C906</f>
        <v>MATERIAL PEDAGÓGICO</v>
      </c>
      <c r="D840" s="46" t="str">
        <f>FORMULACION!E906</f>
        <v>EXPLORACIÓN CORPORAL</v>
      </c>
      <c r="E840" s="48" t="s">
        <v>417</v>
      </c>
      <c r="F840" s="46">
        <v>0</v>
      </c>
      <c r="G840" s="53">
        <v>55000</v>
      </c>
      <c r="H840" s="49">
        <f t="shared" si="15"/>
        <v>0</v>
      </c>
    </row>
    <row r="841" spans="1:8" hidden="1" x14ac:dyDescent="0.2">
      <c r="A841" s="46">
        <v>94</v>
      </c>
      <c r="B841" s="68" t="s">
        <v>524</v>
      </c>
      <c r="C841" s="46" t="e">
        <f>FORMULACION!#REF!</f>
        <v>#REF!</v>
      </c>
      <c r="D841" s="46" t="e">
        <f>FORMULACION!#REF!</f>
        <v>#REF!</v>
      </c>
      <c r="E841" s="48" t="s">
        <v>418</v>
      </c>
      <c r="F841" s="46">
        <v>0</v>
      </c>
      <c r="G841" s="53">
        <v>30000</v>
      </c>
      <c r="H841" s="49">
        <f t="shared" si="15"/>
        <v>0</v>
      </c>
    </row>
    <row r="842" spans="1:8" hidden="1" x14ac:dyDescent="0.2">
      <c r="A842" s="46">
        <v>95</v>
      </c>
      <c r="B842" s="68" t="s">
        <v>524</v>
      </c>
      <c r="C842" s="46" t="str">
        <f>FORMULACION!C907</f>
        <v>MATERIAL PEDAGÓGICO</v>
      </c>
      <c r="D842" s="46" t="str">
        <f>FORMULACION!E907</f>
        <v>EXPLORACIÓN CORPORAL</v>
      </c>
      <c r="E842" s="50" t="str">
        <f>FORMULACION!F907</f>
        <v>JUEGO DE ENCAJABLES</v>
      </c>
      <c r="F842" s="46"/>
      <c r="G842" s="49">
        <v>38000</v>
      </c>
      <c r="H842" s="49">
        <f t="shared" si="15"/>
        <v>0</v>
      </c>
    </row>
    <row r="843" spans="1:8" hidden="1" x14ac:dyDescent="0.2">
      <c r="A843" s="46">
        <v>96</v>
      </c>
      <c r="B843" s="68" t="s">
        <v>524</v>
      </c>
      <c r="C843" s="46" t="str">
        <f>FORMULACION!C856</f>
        <v>MATERIAL PEDAGÓGICO</v>
      </c>
      <c r="D843" s="46" t="str">
        <f>FORMULACION!E856</f>
        <v>EXPLORACIÓN CORPORAL</v>
      </c>
      <c r="E843" s="48" t="s">
        <v>419</v>
      </c>
      <c r="F843" s="46" t="e">
        <f>FORMULACION!P856</f>
        <v>#REF!</v>
      </c>
      <c r="G843" s="49">
        <v>15000</v>
      </c>
      <c r="H843" s="49" t="e">
        <f t="shared" si="15"/>
        <v>#REF!</v>
      </c>
    </row>
    <row r="844" spans="1:8" hidden="1" x14ac:dyDescent="0.2">
      <c r="A844" s="46">
        <v>97</v>
      </c>
      <c r="B844" s="68" t="s">
        <v>524</v>
      </c>
      <c r="C844" s="46" t="str">
        <f>FORMULACION!C877</f>
        <v>MATERIAL PEDAGÓGICO</v>
      </c>
      <c r="D844" s="46" t="str">
        <f>FORMULACION!E877</f>
        <v>EXPLORACIÓN CORPORAL</v>
      </c>
      <c r="E844" s="48" t="str">
        <f>FORMULACION!F877</f>
        <v>ESPEJO CUERPO ENTERO</v>
      </c>
      <c r="F844" s="46"/>
      <c r="G844" s="49">
        <v>8000</v>
      </c>
      <c r="H844" s="49">
        <f t="shared" si="15"/>
        <v>0</v>
      </c>
    </row>
    <row r="845" spans="1:8" hidden="1" x14ac:dyDescent="0.2">
      <c r="A845" s="46">
        <v>98</v>
      </c>
      <c r="B845" s="68" t="s">
        <v>524</v>
      </c>
      <c r="C845" s="46" t="str">
        <f>FORMULACION!C865</f>
        <v>MATERIAL PEDAGÓGICO</v>
      </c>
      <c r="D845" s="46" t="str">
        <f>FORMULACION!E865</f>
        <v>JUEGO SIMBÓLICO Y DE ROLES</v>
      </c>
      <c r="E845" s="48" t="str">
        <f>FORMULACION!F865</f>
        <v>TEATRINO MODULAR DE PISO</v>
      </c>
      <c r="F845" s="46" t="e">
        <f>FORMULACION!P865</f>
        <v>#REF!</v>
      </c>
      <c r="G845" s="49">
        <v>60000</v>
      </c>
      <c r="H845" s="49" t="e">
        <f t="shared" si="15"/>
        <v>#REF!</v>
      </c>
    </row>
    <row r="846" spans="1:8" hidden="1" x14ac:dyDescent="0.2">
      <c r="A846" s="46">
        <v>99</v>
      </c>
      <c r="B846" s="68" t="s">
        <v>524</v>
      </c>
      <c r="C846" s="46" t="str">
        <f>FORMULACION!C940</f>
        <v>MATERIAL PEDAGÓGICO</v>
      </c>
      <c r="D846" s="46" t="str">
        <f>FORMULACION!E940</f>
        <v>INSTRUMENTOS MUSICALES</v>
      </c>
      <c r="E846" s="48" t="s">
        <v>420</v>
      </c>
      <c r="F846" s="46" t="e">
        <f>FORMULACION!P940</f>
        <v>#REF!</v>
      </c>
      <c r="G846" s="49">
        <v>35000</v>
      </c>
      <c r="H846" s="49" t="e">
        <f t="shared" si="15"/>
        <v>#REF!</v>
      </c>
    </row>
    <row r="847" spans="1:8" hidden="1" x14ac:dyDescent="0.2">
      <c r="A847" s="46">
        <v>100</v>
      </c>
      <c r="B847" s="68" t="s">
        <v>524</v>
      </c>
      <c r="C847" s="46" t="str">
        <f>FORMULACION!C878</f>
        <v>MATERIAL PEDAGÓGICO</v>
      </c>
      <c r="D847" s="46" t="str">
        <f>FORMULACION!E878</f>
        <v>EXPLORACIÓN CORPORAL</v>
      </c>
      <c r="E847" s="48" t="str">
        <f>FORMULACION!F878</f>
        <v>GUANTE DE TEXTURAS Y ACTIVIDADES</v>
      </c>
      <c r="F847" s="46" t="e">
        <f>FORMULACION!P878</f>
        <v>#REF!</v>
      </c>
      <c r="G847" s="49">
        <v>27000</v>
      </c>
      <c r="H847" s="49" t="e">
        <f t="shared" si="15"/>
        <v>#REF!</v>
      </c>
    </row>
    <row r="848" spans="1:8" hidden="1" x14ac:dyDescent="0.2">
      <c r="A848" s="46">
        <v>101</v>
      </c>
      <c r="B848" s="68" t="s">
        <v>524</v>
      </c>
      <c r="C848" s="46" t="str">
        <f>FORMULACION!C879</f>
        <v>MATERIAL PEDAGÓGICO</v>
      </c>
      <c r="D848" s="46" t="str">
        <f>FORMULACION!E879</f>
        <v>EXPLORACIÓN CORPORAL</v>
      </c>
      <c r="E848" s="48" t="s">
        <v>421</v>
      </c>
      <c r="F848" s="46" t="e">
        <f>FORMULACION!P879</f>
        <v>#REF!</v>
      </c>
      <c r="G848" s="49">
        <v>190000</v>
      </c>
      <c r="H848" s="49" t="e">
        <f t="shared" si="15"/>
        <v>#REF!</v>
      </c>
    </row>
    <row r="849" spans="1:8" hidden="1" x14ac:dyDescent="0.2">
      <c r="A849" s="46">
        <v>102</v>
      </c>
      <c r="B849" s="68" t="s">
        <v>524</v>
      </c>
      <c r="C849" s="46" t="str">
        <f>FORMULACION!C908</f>
        <v>MATERIAL PEDAGÓGICO</v>
      </c>
      <c r="D849" s="46" t="str">
        <f>FORMULACION!E908</f>
        <v>EXPLORACIÓN CORPORAL</v>
      </c>
      <c r="E849" s="48" t="str">
        <f>FORMULACION!F908</f>
        <v>JUEGO DE PESOS</v>
      </c>
      <c r="F849" s="46"/>
      <c r="G849" s="49">
        <v>90000</v>
      </c>
      <c r="H849" s="49">
        <f t="shared" si="15"/>
        <v>0</v>
      </c>
    </row>
    <row r="850" spans="1:8" hidden="1" x14ac:dyDescent="0.2">
      <c r="A850" s="46">
        <v>103</v>
      </c>
      <c r="B850" s="68" t="s">
        <v>524</v>
      </c>
      <c r="C850" s="46" t="str">
        <f>FORMULACION!C909</f>
        <v>MATERIAL PEDAGÓGICO</v>
      </c>
      <c r="D850" s="46" t="str">
        <f>FORMULACION!E909</f>
        <v>EXPLORACIÓN CORPORAL</v>
      </c>
      <c r="E850" s="48" t="str">
        <f>FORMULACION!F909</f>
        <v>JUEGO DE PELOTAS</v>
      </c>
      <c r="F850" s="46"/>
      <c r="G850" s="49">
        <v>270000</v>
      </c>
      <c r="H850" s="49">
        <f t="shared" si="15"/>
        <v>0</v>
      </c>
    </row>
    <row r="851" spans="1:8" hidden="1" x14ac:dyDescent="0.2">
      <c r="A851" s="46">
        <v>104</v>
      </c>
      <c r="B851" s="68" t="s">
        <v>524</v>
      </c>
      <c r="C851" s="46" t="str">
        <f>FORMULACION!C910</f>
        <v>MATERIAL PEDAGÓGICO</v>
      </c>
      <c r="D851" s="46" t="str">
        <f>FORMULACION!E910</f>
        <v>EXPLORACIÓN CORPORAL</v>
      </c>
      <c r="E851" s="48" t="s">
        <v>422</v>
      </c>
      <c r="F851" s="46"/>
      <c r="G851" s="55"/>
      <c r="H851" s="49"/>
    </row>
    <row r="852" spans="1:8" hidden="1" x14ac:dyDescent="0.2">
      <c r="A852" s="46">
        <v>105</v>
      </c>
      <c r="B852" s="68" t="s">
        <v>524</v>
      </c>
      <c r="C852" s="46" t="str">
        <f>FORMULACION!C858</f>
        <v>MATERIAL PEDAGÓGICO</v>
      </c>
      <c r="D852" s="46" t="str">
        <f>FORMULACION!E858</f>
        <v>EXPLORACIÓN CORPORAL</v>
      </c>
      <c r="E852" s="48" t="str">
        <f>FORMULACION!F858</f>
        <v>PARQUE INFANTIL TIPO A</v>
      </c>
      <c r="F852" s="46" t="e">
        <f>FORMULACION!P858</f>
        <v>#REF!</v>
      </c>
      <c r="G852" s="49">
        <v>720000</v>
      </c>
      <c r="H852" s="49" t="e">
        <f t="shared" ref="H852:H915" si="16">F852*G852</f>
        <v>#REF!</v>
      </c>
    </row>
    <row r="853" spans="1:8" hidden="1" x14ac:dyDescent="0.2">
      <c r="A853" s="46">
        <v>106</v>
      </c>
      <c r="B853" s="68" t="s">
        <v>524</v>
      </c>
      <c r="C853" s="46" t="str">
        <f>FORMULACION!C880</f>
        <v>MATERIAL PEDAGÓGICO</v>
      </c>
      <c r="D853" s="46" t="str">
        <f>FORMULACION!E880</f>
        <v>EXPLORACIÓN CORPORAL</v>
      </c>
      <c r="E853" s="48" t="str">
        <f>FORMULACION!F880</f>
        <v>MOVILES</v>
      </c>
      <c r="F853" s="46"/>
      <c r="G853" s="49">
        <v>150000</v>
      </c>
      <c r="H853" s="49">
        <f t="shared" si="16"/>
        <v>0</v>
      </c>
    </row>
    <row r="854" spans="1:8" hidden="1" x14ac:dyDescent="0.2">
      <c r="A854" s="46">
        <v>107</v>
      </c>
      <c r="B854" s="68" t="s">
        <v>524</v>
      </c>
      <c r="C854" s="46" t="str">
        <f>FORMULACION!C859</f>
        <v>MATERIAL PEDAGÓGICO</v>
      </c>
      <c r="D854" s="46" t="str">
        <f>FORMULACION!E859</f>
        <v>EXPLORACIÓN CORPORAL</v>
      </c>
      <c r="E854" s="48" t="str">
        <f>FORMULACION!F859</f>
        <v>PARQUE INFANTIL TIPO B</v>
      </c>
      <c r="F854" s="46" t="e">
        <f>FORMULACION!P859</f>
        <v>#REF!</v>
      </c>
      <c r="G854" s="49">
        <v>3250000</v>
      </c>
      <c r="H854" s="49" t="e">
        <f t="shared" si="16"/>
        <v>#REF!</v>
      </c>
    </row>
    <row r="855" spans="1:8" hidden="1" x14ac:dyDescent="0.2">
      <c r="A855" s="46">
        <v>108</v>
      </c>
      <c r="B855" s="68" t="s">
        <v>524</v>
      </c>
      <c r="C855" s="46" t="str">
        <f>FORMULACION!C860</f>
        <v>MATERIAL PEDAGÓGICO</v>
      </c>
      <c r="D855" s="46" t="str">
        <f>FORMULACION!E860</f>
        <v>EXPLORACIÓN CORPORAL</v>
      </c>
      <c r="E855" s="48" t="str">
        <f>FORMULACION!F860</f>
        <v>MESA DE LUZ</v>
      </c>
      <c r="F855" s="46" t="e">
        <f>FORMULACION!P860</f>
        <v>#REF!</v>
      </c>
      <c r="G855" s="49">
        <v>1650000</v>
      </c>
      <c r="H855" s="49" t="e">
        <f t="shared" si="16"/>
        <v>#REF!</v>
      </c>
    </row>
    <row r="856" spans="1:8" hidden="1" x14ac:dyDescent="0.2">
      <c r="A856" s="46">
        <v>109</v>
      </c>
      <c r="B856" s="68" t="s">
        <v>524</v>
      </c>
      <c r="C856" s="46" t="str">
        <f>FORMULACION!C881</f>
        <v>MATERIAL PEDAGÓGICO</v>
      </c>
      <c r="D856" s="46" t="str">
        <f>FORMULACION!E881</f>
        <v>EXPLORACIÓN CORPORAL</v>
      </c>
      <c r="E856" s="48" t="str">
        <f>FORMULACION!F881</f>
        <v>JUEGO DE PELOTAS GRANDES TIPO ERIZO</v>
      </c>
      <c r="F856" s="46" t="e">
        <f>FORMULACION!P881</f>
        <v>#REF!</v>
      </c>
      <c r="G856" s="49">
        <v>32000</v>
      </c>
      <c r="H856" s="49" t="e">
        <f t="shared" si="16"/>
        <v>#REF!</v>
      </c>
    </row>
    <row r="857" spans="1:8" hidden="1" x14ac:dyDescent="0.2">
      <c r="A857" s="46">
        <v>110</v>
      </c>
      <c r="B857" s="68" t="s">
        <v>524</v>
      </c>
      <c r="C857" s="46" t="str">
        <f>FORMULACION!C911</f>
        <v>MATERIAL PEDAGÓGICO</v>
      </c>
      <c r="D857" s="46" t="str">
        <f>FORMULACION!E911</f>
        <v>EXPLORACIÓN CORPORAL</v>
      </c>
      <c r="E857" s="48" t="str">
        <f>FORMULACION!F911</f>
        <v>SET MESA DE LUZ</v>
      </c>
      <c r="F857" s="46"/>
      <c r="G857" s="49">
        <v>23000</v>
      </c>
      <c r="H857" s="49">
        <f t="shared" si="16"/>
        <v>0</v>
      </c>
    </row>
    <row r="858" spans="1:8" hidden="1" x14ac:dyDescent="0.2">
      <c r="A858" s="46">
        <v>111</v>
      </c>
      <c r="B858" s="68" t="s">
        <v>524</v>
      </c>
      <c r="C858" s="46" t="str">
        <f>FORMULACION!C897</f>
        <v>MATERIAL PEDAGÓGICO</v>
      </c>
      <c r="D858" s="46" t="str">
        <f>FORMULACION!E897</f>
        <v>INSTRUMENTOS MUSICALES</v>
      </c>
      <c r="E858" s="48" t="str">
        <f>FORMULACION!F897</f>
        <v>MARACAS PEQUEÑAS</v>
      </c>
      <c r="F858" s="46"/>
      <c r="G858" s="49">
        <v>42000</v>
      </c>
      <c r="H858" s="49">
        <f t="shared" si="16"/>
        <v>0</v>
      </c>
    </row>
    <row r="859" spans="1:8" hidden="1" x14ac:dyDescent="0.2">
      <c r="A859" s="46">
        <v>112</v>
      </c>
      <c r="B859" s="68" t="s">
        <v>524</v>
      </c>
      <c r="C859" s="46" t="str">
        <f>FORMULACION!C898</f>
        <v>MATERIAL PEDAGÓGICO</v>
      </c>
      <c r="D859" s="46" t="str">
        <f>FORMULACION!E898</f>
        <v>INSTRUMENTOS MUSICALES</v>
      </c>
      <c r="E859" s="48" t="str">
        <f>FORMULACION!F898</f>
        <v>PAJARO CARPINTERO</v>
      </c>
      <c r="F859" s="46"/>
      <c r="G859" s="49">
        <v>42000</v>
      </c>
      <c r="H859" s="49">
        <f t="shared" si="16"/>
        <v>0</v>
      </c>
    </row>
    <row r="860" spans="1:8" hidden="1" x14ac:dyDescent="0.2">
      <c r="A860" s="46">
        <v>113</v>
      </c>
      <c r="B860" s="68" t="s">
        <v>524</v>
      </c>
      <c r="C860" s="46" t="str">
        <f>FORMULACION!C882</f>
        <v>MATERIAL PEDAGÓGICO</v>
      </c>
      <c r="D860" s="46" t="str">
        <f>FORMULACION!E882</f>
        <v>EXPLORACIÓN CORPORAL</v>
      </c>
      <c r="E860" s="48" t="str">
        <f>FORMULACION!F882</f>
        <v>RODILLO GRANDE EN ESPUMA</v>
      </c>
      <c r="F860" s="46"/>
      <c r="G860" s="49">
        <v>65800</v>
      </c>
      <c r="H860" s="49">
        <f t="shared" si="16"/>
        <v>0</v>
      </c>
    </row>
    <row r="861" spans="1:8" hidden="1" x14ac:dyDescent="0.2">
      <c r="A861" s="46">
        <v>114</v>
      </c>
      <c r="B861" s="68" t="s">
        <v>524</v>
      </c>
      <c r="C861" s="46" t="str">
        <f>FORMULACION!C857</f>
        <v>MATERIAL PEDAGÓGICO</v>
      </c>
      <c r="D861" s="46" t="str">
        <f>FORMULACION!E857</f>
        <v>EXPLORACIÓN CORPORAL</v>
      </c>
      <c r="E861" s="48" t="str">
        <f>FORMULACION!F857</f>
        <v>GIMNASIO DE ESPUMA POLIMOTOR 2</v>
      </c>
      <c r="F861" s="46" t="e">
        <f>FORMULACION!P857</f>
        <v>#REF!</v>
      </c>
      <c r="G861" s="49">
        <v>50000</v>
      </c>
      <c r="H861" s="49" t="e">
        <f t="shared" si="16"/>
        <v>#REF!</v>
      </c>
    </row>
    <row r="862" spans="1:8" hidden="1" x14ac:dyDescent="0.2">
      <c r="A862" s="46">
        <v>115</v>
      </c>
      <c r="B862" s="68" t="s">
        <v>524</v>
      </c>
      <c r="C862" s="46" t="str">
        <f>FORMULACION!C864</f>
        <v>MATERIAL PEDAGÓGICO</v>
      </c>
      <c r="D862" s="46" t="str">
        <f>FORMULACION!E864</f>
        <v>INSTRUMENTOS MUSICALES</v>
      </c>
      <c r="E862" s="48" t="str">
        <f>FORMULACION!F864</f>
        <v>JUEGO DE CAMPANAS AFINADAS</v>
      </c>
      <c r="F862" s="46">
        <f>FORMULACION!P864</f>
        <v>1</v>
      </c>
      <c r="G862" s="49">
        <v>250000</v>
      </c>
      <c r="H862" s="49">
        <f t="shared" si="16"/>
        <v>250000</v>
      </c>
    </row>
    <row r="863" spans="1:8" hidden="1" x14ac:dyDescent="0.2">
      <c r="A863" s="46">
        <v>116</v>
      </c>
      <c r="B863" s="68" t="s">
        <v>524</v>
      </c>
      <c r="C863" s="46" t="str">
        <f>FORMULACION!C863</f>
        <v>MATERIAL PEDAGÓGICO</v>
      </c>
      <c r="D863" s="46" t="str">
        <f>FORMULACION!E863</f>
        <v>INSTRUMENTOS MUSICALES</v>
      </c>
      <c r="E863" s="48" t="str">
        <f>FORMULACION!F863</f>
        <v>OCEANO</v>
      </c>
      <c r="F863" s="46">
        <f>FORMULACION!P863</f>
        <v>2</v>
      </c>
      <c r="G863" s="49">
        <v>560000</v>
      </c>
      <c r="H863" s="49">
        <f t="shared" si="16"/>
        <v>1120000</v>
      </c>
    </row>
    <row r="864" spans="1:8" hidden="1" x14ac:dyDescent="0.2">
      <c r="A864" s="46">
        <v>117</v>
      </c>
      <c r="B864" s="68" t="s">
        <v>524</v>
      </c>
      <c r="C864" s="46" t="str">
        <f>FORMULACION!C883:D883</f>
        <v>MATERIAL PEDAGÓGICO</v>
      </c>
      <c r="D864" s="46" t="str">
        <f>FORMULACION!E883</f>
        <v>EXPLORACIÓN CORPORAL</v>
      </c>
      <c r="E864" s="48" t="str">
        <f>FORMULACION!F883</f>
        <v>RODILLO MEDIANO EN ESPUMA</v>
      </c>
      <c r="F864" s="46" t="e">
        <f>FORMULACION!P883</f>
        <v>#REF!</v>
      </c>
      <c r="G864" s="49">
        <v>25000</v>
      </c>
      <c r="H864" s="49" t="e">
        <f t="shared" si="16"/>
        <v>#REF!</v>
      </c>
    </row>
    <row r="865" spans="1:8" hidden="1" x14ac:dyDescent="0.2">
      <c r="A865" s="46">
        <v>118</v>
      </c>
      <c r="B865" s="68" t="s">
        <v>524</v>
      </c>
      <c r="C865" s="46" t="str">
        <f>FORMULACION!C861</f>
        <v>MATERIAL PEDAGÓGICO</v>
      </c>
      <c r="D865" s="46" t="str">
        <f>FORMULACION!E861</f>
        <v>EXPLORACIÓN CORPORAL</v>
      </c>
      <c r="E865" s="48" t="str">
        <f>FORMULACION!F861</f>
        <v>MESA DE AGUA Y ARENA</v>
      </c>
      <c r="F865" s="46" t="e">
        <f>FORMULACION!P861</f>
        <v>#REF!</v>
      </c>
      <c r="G865" s="49">
        <v>8600000</v>
      </c>
      <c r="H865" s="49" t="e">
        <f t="shared" si="16"/>
        <v>#REF!</v>
      </c>
    </row>
    <row r="866" spans="1:8" hidden="1" x14ac:dyDescent="0.2">
      <c r="A866" s="46">
        <v>119</v>
      </c>
      <c r="B866" s="68" t="s">
        <v>524</v>
      </c>
      <c r="C866" s="46" t="str">
        <f>FORMULACION!C862</f>
        <v>MATERIAL PEDAGÓGICO</v>
      </c>
      <c r="D866" s="46" t="str">
        <f>FORMULACION!E862</f>
        <v>EXPLORACIÓN CORPORAL</v>
      </c>
      <c r="E866" s="48" t="str">
        <f>FORMULACION!F862</f>
        <v>CARPA DE PLASTICO PLEGABLE</v>
      </c>
      <c r="F866" s="46" t="e">
        <f>FORMULACION!P862</f>
        <v>#REF!</v>
      </c>
      <c r="G866" s="49">
        <v>3000000</v>
      </c>
      <c r="H866" s="49" t="e">
        <f t="shared" si="16"/>
        <v>#REF!</v>
      </c>
    </row>
    <row r="867" spans="1:8" hidden="1" x14ac:dyDescent="0.2">
      <c r="A867" s="46">
        <v>120</v>
      </c>
      <c r="B867" s="68" t="s">
        <v>524</v>
      </c>
      <c r="C867" s="46" t="str">
        <f>FORMULACION!C855</f>
        <v>MATERIAL PEDAGÓGICO</v>
      </c>
      <c r="D867" s="46" t="str">
        <f>FORMULACION!E855</f>
        <v>EXPLORACIÓN CORPORAL</v>
      </c>
      <c r="E867" s="48" t="s">
        <v>424</v>
      </c>
      <c r="F867" s="46" t="e">
        <f>FORMULACION!P855</f>
        <v>#REF!</v>
      </c>
      <c r="G867" s="49">
        <v>56000</v>
      </c>
      <c r="H867" s="49" t="e">
        <f t="shared" si="16"/>
        <v>#REF!</v>
      </c>
    </row>
    <row r="868" spans="1:8" hidden="1" x14ac:dyDescent="0.2">
      <c r="A868" s="46">
        <v>121</v>
      </c>
      <c r="B868" s="68" t="s">
        <v>524</v>
      </c>
      <c r="C868" s="46" t="str">
        <f>FORMULACION!C912</f>
        <v>MATERIAL PEDAGÓGICO</v>
      </c>
      <c r="D868" s="46" t="str">
        <f>FORMULACION!E912</f>
        <v>EXPLORACIÓN CORPORAL</v>
      </c>
      <c r="E868" s="50" t="s">
        <v>423</v>
      </c>
      <c r="F868" s="46"/>
      <c r="G868" s="49">
        <v>11000</v>
      </c>
      <c r="H868" s="49">
        <f t="shared" si="16"/>
        <v>0</v>
      </c>
    </row>
    <row r="869" spans="1:8" hidden="1" x14ac:dyDescent="0.2">
      <c r="A869" s="46">
        <v>122</v>
      </c>
      <c r="B869" s="68" t="s">
        <v>524</v>
      </c>
      <c r="C869" s="46" t="str">
        <f>FORMULACION!C913:D913</f>
        <v>MATERIAL PEDAGÓGICO</v>
      </c>
      <c r="D869" s="46" t="str">
        <f>FORMULACION!E913</f>
        <v>INSTRUMENTOS MUSICALES</v>
      </c>
      <c r="E869" s="50" t="s">
        <v>425</v>
      </c>
      <c r="F869" s="46"/>
      <c r="G869" s="49">
        <v>18000</v>
      </c>
      <c r="H869" s="49">
        <f t="shared" si="16"/>
        <v>0</v>
      </c>
    </row>
    <row r="870" spans="1:8" hidden="1" x14ac:dyDescent="0.2">
      <c r="A870" s="46">
        <v>123</v>
      </c>
      <c r="B870" s="68" t="s">
        <v>524</v>
      </c>
      <c r="C870" s="46" t="str">
        <f>FORMULACION!C884</f>
        <v>MATERIAL PEDAGÓGICO</v>
      </c>
      <c r="D870" s="46" t="str">
        <f>FORMULACION!E884</f>
        <v>EXPLORACIÓN CORPORAL</v>
      </c>
      <c r="E870" s="50" t="s">
        <v>426</v>
      </c>
      <c r="F870" s="46"/>
      <c r="G870" s="49">
        <v>13000</v>
      </c>
      <c r="H870" s="49">
        <f t="shared" si="16"/>
        <v>0</v>
      </c>
    </row>
    <row r="871" spans="1:8" hidden="1" x14ac:dyDescent="0.2">
      <c r="A871" s="46">
        <v>124</v>
      </c>
      <c r="B871" s="68" t="s">
        <v>524</v>
      </c>
      <c r="C871" s="46" t="str">
        <f>FORMULACION!C899</f>
        <v>MATERIAL PEDAGÓGICO</v>
      </c>
      <c r="D871" s="46" t="str">
        <f>FORMULACION!E899</f>
        <v>JUEGO DE CONSTRUCCIÓN</v>
      </c>
      <c r="E871" s="48" t="str">
        <f>FORMULACION!F899</f>
        <v xml:space="preserve">BLOQUES GRANDES  DE CONSTRUCCION </v>
      </c>
      <c r="F871" s="46"/>
      <c r="G871" s="49">
        <v>25000</v>
      </c>
      <c r="H871" s="49">
        <f t="shared" si="16"/>
        <v>0</v>
      </c>
    </row>
    <row r="872" spans="1:8" hidden="1" x14ac:dyDescent="0.2">
      <c r="A872" s="46">
        <v>125</v>
      </c>
      <c r="B872" s="68" t="s">
        <v>524</v>
      </c>
      <c r="C872" s="46" t="str">
        <f>FORMULACION!C885</f>
        <v>MATERIAL PEDAGÓGICO</v>
      </c>
      <c r="D872" s="46" t="str">
        <f>FORMULACION!E885</f>
        <v>INSTRUMENTOS MUSICALES</v>
      </c>
      <c r="E872" s="48" t="str">
        <f>FORMULACION!F885</f>
        <v>JUEGO DE MARACAS</v>
      </c>
      <c r="F872" s="46" t="e">
        <f>FORMULACION!P885</f>
        <v>#REF!</v>
      </c>
      <c r="G872" s="49">
        <v>42000</v>
      </c>
      <c r="H872" s="49" t="e">
        <f t="shared" si="16"/>
        <v>#REF!</v>
      </c>
    </row>
    <row r="873" spans="1:8" hidden="1" x14ac:dyDescent="0.2">
      <c r="A873" s="46">
        <v>126</v>
      </c>
      <c r="B873" s="68" t="s">
        <v>524</v>
      </c>
      <c r="C873" s="46" t="str">
        <f>FORMULACION!C886:D886</f>
        <v>MATERIAL PEDAGÓGICO</v>
      </c>
      <c r="D873" s="46" t="str">
        <f>FORMULACION!E886</f>
        <v>INSTRUMENTOS MUSICALES</v>
      </c>
      <c r="E873" s="48" t="str">
        <f>FORMULACION!F886</f>
        <v>PALO DE LLUVIA PEQUEÑO</v>
      </c>
      <c r="F873" s="46"/>
      <c r="G873" s="49">
        <v>35000</v>
      </c>
      <c r="H873" s="49">
        <f t="shared" si="16"/>
        <v>0</v>
      </c>
    </row>
    <row r="874" spans="1:8" hidden="1" x14ac:dyDescent="0.2">
      <c r="A874" s="46">
        <v>127</v>
      </c>
      <c r="B874" s="68" t="s">
        <v>524</v>
      </c>
      <c r="C874" s="46" t="str">
        <f>FORMULACION!C942</f>
        <v>MATERIAL PEDAGÓGICO</v>
      </c>
      <c r="D874" s="46" t="str">
        <f>FORMULACION!E942</f>
        <v>INSTRUMENTOS MUSICALES</v>
      </c>
      <c r="E874" s="48" t="str">
        <f>FORMULACION!F942</f>
        <v xml:space="preserve">PALO DE LLUVIA </v>
      </c>
      <c r="F874" s="46" t="e">
        <f>FORMULACION!P942</f>
        <v>#REF!</v>
      </c>
      <c r="G874" s="49">
        <v>37000</v>
      </c>
      <c r="H874" s="49" t="e">
        <f t="shared" si="16"/>
        <v>#REF!</v>
      </c>
    </row>
    <row r="875" spans="1:8" hidden="1" x14ac:dyDescent="0.2">
      <c r="A875" s="46">
        <v>128</v>
      </c>
      <c r="B875" s="68" t="s">
        <v>524</v>
      </c>
      <c r="C875" s="46" t="str">
        <f>FORMULACION!C915</f>
        <v>MATERIAL PEDAGÓGICO</v>
      </c>
      <c r="D875" s="46" t="str">
        <f>FORMULACION!E915</f>
        <v>INSTRUMENTOS MUSICALES</v>
      </c>
      <c r="E875" s="48" t="str">
        <f>FORMULACION!F915</f>
        <v>FLAUTA DE EMBOLO</v>
      </c>
      <c r="F875" s="46" t="e">
        <f>FORMULACION!P915</f>
        <v>#REF!</v>
      </c>
      <c r="G875" s="49">
        <v>32000</v>
      </c>
      <c r="H875" s="49" t="e">
        <f t="shared" si="16"/>
        <v>#REF!</v>
      </c>
    </row>
    <row r="876" spans="1:8" hidden="1" x14ac:dyDescent="0.2">
      <c r="A876" s="46">
        <v>129</v>
      </c>
      <c r="B876" s="68" t="s">
        <v>524</v>
      </c>
      <c r="C876" s="46" t="e">
        <f>FORMULACION!#REF!</f>
        <v>#REF!</v>
      </c>
      <c r="D876" s="46" t="e">
        <f>FORMULACION!#REF!</f>
        <v>#REF!</v>
      </c>
      <c r="E876" s="48" t="s">
        <v>471</v>
      </c>
      <c r="F876" s="46"/>
      <c r="G876" s="49">
        <v>150000</v>
      </c>
      <c r="H876" s="49">
        <f t="shared" si="16"/>
        <v>0</v>
      </c>
    </row>
    <row r="877" spans="1:8" hidden="1" x14ac:dyDescent="0.2">
      <c r="A877" s="46">
        <v>130</v>
      </c>
      <c r="B877" s="68" t="s">
        <v>524</v>
      </c>
      <c r="C877" s="46" t="str">
        <f>FORMULACION!C887</f>
        <v>MATERIAL PEDAGÓGICO</v>
      </c>
      <c r="D877" s="46" t="str">
        <f>FORMULACION!E887</f>
        <v>INSTRUMENTOS MUSICALES</v>
      </c>
      <c r="E877" s="48" t="str">
        <f>FORMULACION!F887</f>
        <v>PANDERETA PEQUEÑA</v>
      </c>
      <c r="F877" s="46"/>
      <c r="G877" s="49">
        <v>56000</v>
      </c>
      <c r="H877" s="49">
        <f t="shared" si="16"/>
        <v>0</v>
      </c>
    </row>
    <row r="878" spans="1:8" hidden="1" x14ac:dyDescent="0.2">
      <c r="A878" s="46">
        <v>132</v>
      </c>
      <c r="B878" s="68" t="s">
        <v>524</v>
      </c>
      <c r="C878" s="46" t="str">
        <f>FORMULACION!C916</f>
        <v>MATERIAL PEDAGÓGICO</v>
      </c>
      <c r="D878" s="46" t="str">
        <f>FORMULACION!E916</f>
        <v>INSTRUMENTOS MUSICALES</v>
      </c>
      <c r="E878" s="48" t="str">
        <f>FORMULACION!F916</f>
        <v>GÜIRO PEQUEÑO</v>
      </c>
      <c r="F878" s="46" t="e">
        <f>FORMULACION!P916</f>
        <v>#REF!</v>
      </c>
      <c r="G878" s="49">
        <v>9000</v>
      </c>
      <c r="H878" s="49" t="e">
        <f t="shared" si="16"/>
        <v>#REF!</v>
      </c>
    </row>
    <row r="879" spans="1:8" hidden="1" x14ac:dyDescent="0.2">
      <c r="A879" s="46">
        <v>133</v>
      </c>
      <c r="B879" s="68" t="s">
        <v>524</v>
      </c>
      <c r="C879" s="46" t="str">
        <f>FORMULACION!C917</f>
        <v>MATERIAL PEDAGÓGICO</v>
      </c>
      <c r="D879" s="46" t="str">
        <f>FORMULACION!E917</f>
        <v>JUEGO DE CONSTRUCCIÓN</v>
      </c>
      <c r="E879" s="48" t="str">
        <f>FORMULACION!F917</f>
        <v>CAMION BLOQUES DE CONTRUCCIÓN</v>
      </c>
      <c r="F879" s="46"/>
      <c r="G879" s="49">
        <v>9000</v>
      </c>
      <c r="H879" s="49">
        <f t="shared" si="16"/>
        <v>0</v>
      </c>
    </row>
    <row r="880" spans="1:8" hidden="1" x14ac:dyDescent="0.2">
      <c r="A880" s="46">
        <v>135</v>
      </c>
      <c r="B880" s="68" t="s">
        <v>524</v>
      </c>
      <c r="C880" s="46" t="str">
        <f>FORMULACION!C918</f>
        <v>MATERIAL PEDAGÓGICO</v>
      </c>
      <c r="D880" s="46" t="str">
        <f>FORMULACION!E918</f>
        <v>JUEGO DE CONSTRUCCIÓN</v>
      </c>
      <c r="E880" s="48" t="str">
        <f>FORMULACION!F918</f>
        <v>ROMPECABEZAS 2 A 4 PIEZAS</v>
      </c>
      <c r="F880" s="46" t="e">
        <f>FORMULACION!P918</f>
        <v>#REF!</v>
      </c>
      <c r="G880" s="49">
        <v>45000</v>
      </c>
      <c r="H880" s="49" t="e">
        <f t="shared" si="16"/>
        <v>#REF!</v>
      </c>
    </row>
    <row r="881" spans="1:8" hidden="1" x14ac:dyDescent="0.2">
      <c r="A881" s="46">
        <v>136</v>
      </c>
      <c r="B881" s="68" t="s">
        <v>524</v>
      </c>
      <c r="C881" s="46" t="str">
        <f>FORMULACION!C943</f>
        <v>MATERIAL PEDAGÓGICO</v>
      </c>
      <c r="D881" s="46" t="str">
        <f>FORMULACION!E943</f>
        <v>INSTRUMENTOS MUSICALES</v>
      </c>
      <c r="E881" s="48" t="str">
        <f>FORMULACION!F943</f>
        <v xml:space="preserve">PANDERETA </v>
      </c>
      <c r="F881" s="46" t="e">
        <f>FORMULACION!P943</f>
        <v>#REF!</v>
      </c>
      <c r="G881" s="49">
        <v>45000</v>
      </c>
      <c r="H881" s="49" t="e">
        <f t="shared" si="16"/>
        <v>#REF!</v>
      </c>
    </row>
    <row r="882" spans="1:8" hidden="1" x14ac:dyDescent="0.2">
      <c r="A882" s="46">
        <v>137</v>
      </c>
      <c r="B882" s="68" t="s">
        <v>524</v>
      </c>
      <c r="C882" s="46" t="str">
        <f>FORMULACION!C919</f>
        <v>MATERIAL PEDAGÓGICO</v>
      </c>
      <c r="D882" s="46" t="str">
        <f>FORMULACION!E919</f>
        <v>JUEGO DE CONSTRUCCIÓN</v>
      </c>
      <c r="E882" s="48" t="str">
        <f>FORMULACION!F919</f>
        <v>ROMPECABEZAS DE TRES NIVELES PROGRESIVOS</v>
      </c>
      <c r="F882" s="46" t="e">
        <f>FORMULACION!P919</f>
        <v>#REF!</v>
      </c>
      <c r="G882" s="49">
        <v>26900</v>
      </c>
      <c r="H882" s="49" t="e">
        <f t="shared" si="16"/>
        <v>#REF!</v>
      </c>
    </row>
    <row r="883" spans="1:8" hidden="1" x14ac:dyDescent="0.2">
      <c r="A883" s="46">
        <v>138</v>
      </c>
      <c r="B883" s="68" t="s">
        <v>524</v>
      </c>
      <c r="C883" s="46" t="str">
        <f>FORMULACION!C867</f>
        <v>MATERIAL PEDAGÓGICO</v>
      </c>
      <c r="D883" s="46" t="str">
        <f>FORMULACION!E867</f>
        <v>JUEGO SIMBÓLICO Y DE ROLES</v>
      </c>
      <c r="E883" s="48" t="str">
        <f>FORMULACION!F867</f>
        <v>TITERES DE GUANTE - SET ANIMALES DE LA SELVA</v>
      </c>
      <c r="F883" s="46" t="e">
        <f>FORMULACION!P867</f>
        <v>#REF!</v>
      </c>
      <c r="G883" s="49">
        <v>110000</v>
      </c>
      <c r="H883" s="49" t="e">
        <f t="shared" si="16"/>
        <v>#REF!</v>
      </c>
    </row>
    <row r="884" spans="1:8" hidden="1" x14ac:dyDescent="0.2">
      <c r="A884" s="46">
        <v>139</v>
      </c>
      <c r="B884" s="68" t="s">
        <v>524</v>
      </c>
      <c r="C884" s="46" t="e">
        <f>FORMULACION!#REF!</f>
        <v>#REF!</v>
      </c>
      <c r="D884" s="46" t="e">
        <f>FORMULACION!#REF!</f>
        <v>#REF!</v>
      </c>
      <c r="E884" s="48" t="s">
        <v>427</v>
      </c>
      <c r="F884" s="46"/>
      <c r="G884" s="49">
        <v>32000</v>
      </c>
      <c r="H884" s="49">
        <f t="shared" si="16"/>
        <v>0</v>
      </c>
    </row>
    <row r="885" spans="1:8" hidden="1" x14ac:dyDescent="0.2">
      <c r="A885" s="46">
        <v>140</v>
      </c>
      <c r="B885" s="68" t="s">
        <v>524</v>
      </c>
      <c r="C885" s="46" t="str">
        <f>FORMULACION!C888</f>
        <v>MATERIAL PEDAGÓGICO</v>
      </c>
      <c r="D885" s="46" t="str">
        <f>FORMULACION!E888</f>
        <v>INSTRUMENTOS MUSICALES</v>
      </c>
      <c r="E885" s="48" t="s">
        <v>143</v>
      </c>
      <c r="F885" s="46">
        <f>FORMULACION!P888</f>
        <v>0</v>
      </c>
      <c r="G885" s="49">
        <v>12900</v>
      </c>
      <c r="H885" s="49">
        <f t="shared" si="16"/>
        <v>0</v>
      </c>
    </row>
    <row r="886" spans="1:8" hidden="1" x14ac:dyDescent="0.2">
      <c r="A886" s="46">
        <v>141</v>
      </c>
      <c r="B886" s="68" t="s">
        <v>524</v>
      </c>
      <c r="C886" s="46" t="str">
        <f>FORMULACION!C944</f>
        <v>MATERIAL PEDAGÓGICO</v>
      </c>
      <c r="D886" s="46" t="str">
        <f>FORMULACION!E944</f>
        <v>INSTRUMENTOS MUSICALES</v>
      </c>
      <c r="E886" s="48" t="str">
        <f>FORMULACION!F944</f>
        <v>PANDERO</v>
      </c>
      <c r="F886" s="46" t="e">
        <f>FORMULACION!P944</f>
        <v>#REF!</v>
      </c>
      <c r="G886" s="49">
        <v>150000</v>
      </c>
      <c r="H886" s="49" t="e">
        <f t="shared" si="16"/>
        <v>#REF!</v>
      </c>
    </row>
    <row r="887" spans="1:8" hidden="1" x14ac:dyDescent="0.2">
      <c r="A887" s="46">
        <v>142</v>
      </c>
      <c r="B887" s="68" t="s">
        <v>524</v>
      </c>
      <c r="C887" s="46" t="str">
        <f>FORMULACION!C866</f>
        <v>MATERIAL PEDAGÓGICO</v>
      </c>
      <c r="D887" s="46" t="str">
        <f>FORMULACION!E866</f>
        <v>JUEGO SIMBÓLICO Y DE ROLES</v>
      </c>
      <c r="E887" s="48" t="str">
        <f>FORMULACION!F866</f>
        <v>TITERES DE GUANTE - SET ANIMALES DE GRANJA</v>
      </c>
      <c r="F887" s="46" t="e">
        <f>FORMULACION!P866</f>
        <v>#REF!</v>
      </c>
      <c r="G887" s="49">
        <v>45000</v>
      </c>
      <c r="H887" s="49" t="e">
        <f t="shared" si="16"/>
        <v>#REF!</v>
      </c>
    </row>
    <row r="888" spans="1:8" hidden="1" x14ac:dyDescent="0.2">
      <c r="A888" s="46">
        <v>143</v>
      </c>
      <c r="B888" s="68" t="s">
        <v>524</v>
      </c>
      <c r="C888" s="46" t="str">
        <f>FORMULACION!C901</f>
        <v>MATERIAL PEDAGÓGICO</v>
      </c>
      <c r="D888" s="46" t="str">
        <f>FORMULACION!E901</f>
        <v>JUEGO DE CONSTRUCCIÓN</v>
      </c>
      <c r="E888" s="48" t="str">
        <f>FORMULACION!F901</f>
        <v>TORRE DE ENSARTE</v>
      </c>
      <c r="F888" s="46" t="e">
        <f>FORMULACION!P901</f>
        <v>#REF!</v>
      </c>
      <c r="G888" s="49">
        <v>45000</v>
      </c>
      <c r="H888" s="49" t="e">
        <f t="shared" si="16"/>
        <v>#REF!</v>
      </c>
    </row>
    <row r="889" spans="1:8" hidden="1" x14ac:dyDescent="0.2">
      <c r="A889" s="46">
        <v>144</v>
      </c>
      <c r="B889" s="68" t="s">
        <v>524</v>
      </c>
      <c r="C889" s="46" t="str">
        <f>FORMULACION!C945</f>
        <v>MATERIAL PEDAGÓGICO</v>
      </c>
      <c r="D889" s="46" t="str">
        <f>FORMULACION!E945</f>
        <v>INSTRUMENTOS MUSICALES</v>
      </c>
      <c r="E889" s="48" t="s">
        <v>428</v>
      </c>
      <c r="F889" s="46" t="e">
        <f>FORMULACION!P945</f>
        <v>#REF!</v>
      </c>
      <c r="G889" s="49">
        <v>37000</v>
      </c>
      <c r="H889" s="49" t="e">
        <f t="shared" si="16"/>
        <v>#REF!</v>
      </c>
    </row>
    <row r="890" spans="1:8" hidden="1" x14ac:dyDescent="0.2">
      <c r="A890" s="46">
        <v>145</v>
      </c>
      <c r="B890" s="68" t="s">
        <v>524</v>
      </c>
      <c r="C890" s="46" t="str">
        <f>FORMULACION!C889</f>
        <v>MATERIAL PEDAGÓGICO</v>
      </c>
      <c r="D890" s="46" t="str">
        <f>FORMULACION!E889</f>
        <v>INSTRUMENTOS MUSICALES</v>
      </c>
      <c r="E890" s="48" t="str">
        <f>FORMULACION!F889</f>
        <v>PAR DE SONAJEROS CASCABEL</v>
      </c>
      <c r="F890" s="46" t="e">
        <f>FORMULACION!P889</f>
        <v>#REF!</v>
      </c>
      <c r="G890" s="49">
        <v>42900</v>
      </c>
      <c r="H890" s="49" t="e">
        <f t="shared" si="16"/>
        <v>#REF!</v>
      </c>
    </row>
    <row r="891" spans="1:8" hidden="1" x14ac:dyDescent="0.2">
      <c r="A891" s="46">
        <v>146</v>
      </c>
      <c r="B891" s="68" t="s">
        <v>524</v>
      </c>
      <c r="C891" s="46" t="str">
        <f>FORMULACION!C946</f>
        <v>MATERIAL PEDAGÓGICO</v>
      </c>
      <c r="D891" s="46" t="str">
        <f>FORMULACION!E946</f>
        <v>INSTRUMENTOS MUSICALES</v>
      </c>
      <c r="E891" s="48" t="s">
        <v>429</v>
      </c>
      <c r="F891" s="46" t="e">
        <f>FORMULACION!P946</f>
        <v>#REF!</v>
      </c>
      <c r="G891" s="49">
        <v>17000</v>
      </c>
      <c r="H891" s="49" t="e">
        <f t="shared" si="16"/>
        <v>#REF!</v>
      </c>
    </row>
    <row r="892" spans="1:8" hidden="1" x14ac:dyDescent="0.2">
      <c r="A892" s="46">
        <v>147</v>
      </c>
      <c r="B892" s="68" t="s">
        <v>524</v>
      </c>
      <c r="C892" s="46" t="str">
        <f>FORMULACION!C890</f>
        <v>MATERIAL PEDAGÓGICO</v>
      </c>
      <c r="D892" s="46" t="str">
        <f>FORMULACION!E890</f>
        <v>INSTRUMENTOS MUSICALES</v>
      </c>
      <c r="E892" s="48" t="str">
        <f>FORMULACION!F890</f>
        <v>TAMBOR PEQUEÑO</v>
      </c>
      <c r="F892" s="46" t="e">
        <f>FORMULACION!P890</f>
        <v>#REF!</v>
      </c>
      <c r="G892" s="49">
        <v>42900</v>
      </c>
      <c r="H892" s="49" t="e">
        <f t="shared" si="16"/>
        <v>#REF!</v>
      </c>
    </row>
    <row r="893" spans="1:8" hidden="1" x14ac:dyDescent="0.2">
      <c r="A893" s="46">
        <v>148</v>
      </c>
      <c r="B893" s="68" t="s">
        <v>524</v>
      </c>
      <c r="C893" s="46" t="str">
        <f>FORMULACION!C947</f>
        <v>MATERIAL PEDAGÓGICO</v>
      </c>
      <c r="D893" s="46" t="str">
        <f>FORMULACION!E947</f>
        <v>INSTRUMENTOS MUSICALES</v>
      </c>
      <c r="E893" s="48" t="str">
        <f>FORMULACION!F947</f>
        <v xml:space="preserve">XILOFONO </v>
      </c>
      <c r="F893" s="46" t="e">
        <f>FORMULACION!P947</f>
        <v>#REF!</v>
      </c>
      <c r="G893" s="49">
        <v>29900</v>
      </c>
      <c r="H893" s="49" t="e">
        <f t="shared" si="16"/>
        <v>#REF!</v>
      </c>
    </row>
    <row r="894" spans="1:8" hidden="1" x14ac:dyDescent="0.2">
      <c r="A894" s="46">
        <v>149</v>
      </c>
      <c r="B894" s="68" t="s">
        <v>524</v>
      </c>
      <c r="C894" s="46" t="str">
        <f>FORMULACION!C891</f>
        <v>MATERIAL PEDAGÓGICO</v>
      </c>
      <c r="D894" s="46" t="str">
        <f>FORMULACION!E891</f>
        <v>INSTRUMENTOS MUSICALES</v>
      </c>
      <c r="E894" s="48" t="str">
        <f>FORMULACION!F891</f>
        <v>XILOFONO PEQUEÑO</v>
      </c>
      <c r="F894" s="46" t="e">
        <f>FORMULACION!P891</f>
        <v>#REF!</v>
      </c>
      <c r="G894" s="49">
        <v>45000</v>
      </c>
      <c r="H894" s="49" t="e">
        <f t="shared" si="16"/>
        <v>#REF!</v>
      </c>
    </row>
    <row r="895" spans="1:8" hidden="1" x14ac:dyDescent="0.2">
      <c r="A895" s="46">
        <v>150</v>
      </c>
      <c r="B895" s="68" t="s">
        <v>524</v>
      </c>
      <c r="C895" s="46" t="str">
        <f>FORMULACION!C892</f>
        <v>MATERIAL PEDAGÓGICO</v>
      </c>
      <c r="D895" s="46" t="str">
        <f>FORMULACION!E892</f>
        <v>JUEGO SIMBÓLICO Y DE ROLES</v>
      </c>
      <c r="E895" s="48" t="s">
        <v>430</v>
      </c>
      <c r="F895" s="46"/>
      <c r="G895" s="49">
        <v>12900</v>
      </c>
      <c r="H895" s="49">
        <f t="shared" si="16"/>
        <v>0</v>
      </c>
    </row>
    <row r="896" spans="1:8" hidden="1" x14ac:dyDescent="0.2">
      <c r="A896" s="46">
        <v>151</v>
      </c>
      <c r="B896" s="68" t="s">
        <v>524</v>
      </c>
      <c r="C896" s="46" t="str">
        <f>FORMULACION!C948</f>
        <v>MATERIAL PEDAGÓGICO</v>
      </c>
      <c r="D896" s="46" t="str">
        <f>FORMULACION!E948</f>
        <v>JUEGO DE CONSTRUCCIÓN</v>
      </c>
      <c r="E896" s="48" t="s">
        <v>431</v>
      </c>
      <c r="F896" s="46" t="e">
        <f>FORMULACION!P948</f>
        <v>#REF!</v>
      </c>
      <c r="G896" s="49">
        <v>33000</v>
      </c>
      <c r="H896" s="49" t="e">
        <f t="shared" si="16"/>
        <v>#REF!</v>
      </c>
    </row>
    <row r="897" spans="1:8" hidden="1" x14ac:dyDescent="0.2">
      <c r="A897" s="46">
        <v>152</v>
      </c>
      <c r="B897" s="68" t="s">
        <v>524</v>
      </c>
      <c r="C897" s="46" t="str">
        <f>FORMULACION!C893</f>
        <v>MATERIAL PEDAGÓGICO</v>
      </c>
      <c r="D897" s="46" t="str">
        <f>FORMULACION!E893</f>
        <v>JUEGO SIMBÓLICO Y DE ROLES</v>
      </c>
      <c r="E897" s="48" t="str">
        <f>FORMULACION!F893</f>
        <v>PELUCHES</v>
      </c>
      <c r="F897" s="46">
        <f>FORMULACION!P893</f>
        <v>0</v>
      </c>
      <c r="G897" s="49">
        <v>84900</v>
      </c>
      <c r="H897" s="49">
        <f t="shared" si="16"/>
        <v>0</v>
      </c>
    </row>
    <row r="898" spans="1:8" hidden="1" x14ac:dyDescent="0.2">
      <c r="A898" s="46">
        <v>153</v>
      </c>
      <c r="B898" s="68" t="s">
        <v>524</v>
      </c>
      <c r="C898" s="46" t="str">
        <f>FORMULACION!C949</f>
        <v>MATERIAL PEDAGÓGICO</v>
      </c>
      <c r="D898" s="46" t="str">
        <f>FORMULACION!E949</f>
        <v>JUEGO DE CONSTRUCCIÓN</v>
      </c>
      <c r="E898" s="48" t="s">
        <v>432</v>
      </c>
      <c r="F898" s="46" t="e">
        <f>FORMULACION!P949</f>
        <v>#REF!</v>
      </c>
      <c r="G898" s="49">
        <v>15000</v>
      </c>
      <c r="H898" s="49" t="e">
        <f t="shared" si="16"/>
        <v>#REF!</v>
      </c>
    </row>
    <row r="899" spans="1:8" hidden="1" x14ac:dyDescent="0.2">
      <c r="A899" s="46">
        <v>154</v>
      </c>
      <c r="B899" s="68" t="s">
        <v>524</v>
      </c>
      <c r="C899" s="46" t="str">
        <f>FORMULACION!C950</f>
        <v>MATERIAL PEDAGÓGICO</v>
      </c>
      <c r="D899" s="46" t="str">
        <f>FORMULACION!E950</f>
        <v>JUEGO DE CONSTRUCCIÓN</v>
      </c>
      <c r="E899" s="48" t="s">
        <v>433</v>
      </c>
      <c r="F899" s="46" t="e">
        <f>FORMULACION!P950</f>
        <v>#REF!</v>
      </c>
      <c r="G899" s="49">
        <v>45000</v>
      </c>
      <c r="H899" s="49" t="e">
        <f t="shared" si="16"/>
        <v>#REF!</v>
      </c>
    </row>
    <row r="900" spans="1:8" hidden="1" x14ac:dyDescent="0.2">
      <c r="A900" s="46">
        <v>155</v>
      </c>
      <c r="B900" s="68" t="s">
        <v>524</v>
      </c>
      <c r="C900" s="46" t="str">
        <f>FORMULACION!C894</f>
        <v>MATERIAL PEDAGÓGICO</v>
      </c>
      <c r="D900" s="46" t="str">
        <f>FORMULACION!E894</f>
        <v>EXPLORACIÓN CORPORAL</v>
      </c>
      <c r="E900" s="48" t="s">
        <v>434</v>
      </c>
      <c r="F900" s="46" t="e">
        <f>FORMULACION!P894</f>
        <v>#REF!</v>
      </c>
      <c r="G900" s="49">
        <v>84900</v>
      </c>
      <c r="H900" s="49" t="e">
        <f t="shared" si="16"/>
        <v>#REF!</v>
      </c>
    </row>
    <row r="901" spans="1:8" hidden="1" x14ac:dyDescent="0.2">
      <c r="A901" s="46">
        <v>156</v>
      </c>
      <c r="B901" s="68" t="s">
        <v>524</v>
      </c>
      <c r="C901" s="46" t="str">
        <f>FORMULACION!C951</f>
        <v>MATERIAL PEDAGÓGICO</v>
      </c>
      <c r="D901" s="46" t="str">
        <f>FORMULACION!E951</f>
        <v>JUEGO SIMBÓLICO Y DE ROLES</v>
      </c>
      <c r="E901" s="48" t="str">
        <f>FORMULACION!F951</f>
        <v>CABALLITO DE PALO</v>
      </c>
      <c r="F901" s="46" t="e">
        <f>FORMULACION!P951</f>
        <v>#REF!</v>
      </c>
      <c r="G901" s="49">
        <v>22000</v>
      </c>
      <c r="H901" s="49" t="e">
        <f t="shared" si="16"/>
        <v>#REF!</v>
      </c>
    </row>
    <row r="902" spans="1:8" hidden="1" x14ac:dyDescent="0.2">
      <c r="A902" s="46">
        <v>157</v>
      </c>
      <c r="B902" s="68" t="s">
        <v>524</v>
      </c>
      <c r="C902" s="46" t="str">
        <f>FORMULACION!C902</f>
        <v>MATERIAL PEDAGÓGICO</v>
      </c>
      <c r="D902" s="46" t="str">
        <f>FORMULACION!E902</f>
        <v>EXPLORACIÓN CORPORAL</v>
      </c>
      <c r="E902" s="48" t="s">
        <v>435</v>
      </c>
      <c r="F902" s="46" t="e">
        <f>FORMULACION!P902</f>
        <v>#REF!</v>
      </c>
      <c r="G902" s="49">
        <v>85000</v>
      </c>
      <c r="H902" s="49" t="e">
        <f t="shared" si="16"/>
        <v>#REF!</v>
      </c>
    </row>
    <row r="903" spans="1:8" hidden="1" x14ac:dyDescent="0.2">
      <c r="A903" s="46">
        <v>158</v>
      </c>
      <c r="B903" s="68" t="s">
        <v>524</v>
      </c>
      <c r="C903" s="46" t="str">
        <f>FORMULACION!C952</f>
        <v>MATERIAL PEDAGÓGICO</v>
      </c>
      <c r="D903" s="46" t="str">
        <f>FORMULACION!E952</f>
        <v>JUEGO SIMBÓLICO Y DE ROLES</v>
      </c>
      <c r="E903" s="48" t="str">
        <f>FORMULACION!F952</f>
        <v>KIT DEL EXPLORADOR</v>
      </c>
      <c r="F903" s="46" t="e">
        <f>FORMULACION!P952</f>
        <v>#REF!</v>
      </c>
      <c r="G903" s="49">
        <v>23000</v>
      </c>
      <c r="H903" s="49" t="e">
        <f t="shared" si="16"/>
        <v>#REF!</v>
      </c>
    </row>
    <row r="904" spans="1:8" hidden="1" x14ac:dyDescent="0.2">
      <c r="A904" s="46">
        <v>159</v>
      </c>
      <c r="B904" s="68" t="s">
        <v>524</v>
      </c>
      <c r="C904" s="46" t="str">
        <f>FORMULACION!C920</f>
        <v>MATERIAL PEDAGÓGICO</v>
      </c>
      <c r="D904" s="46" t="str">
        <f>FORMULACION!E920</f>
        <v>JUEGO DE CONSTRUCCIÓN</v>
      </c>
      <c r="E904" s="48" t="str">
        <f>FORMULACION!F920</f>
        <v>SET DE ENCADENABLES</v>
      </c>
      <c r="F904" s="46"/>
      <c r="G904" s="49">
        <v>34000</v>
      </c>
      <c r="H904" s="49">
        <f t="shared" si="16"/>
        <v>0</v>
      </c>
    </row>
    <row r="905" spans="1:8" hidden="1" x14ac:dyDescent="0.2">
      <c r="A905" s="46">
        <v>160</v>
      </c>
      <c r="B905" s="68" t="s">
        <v>524</v>
      </c>
      <c r="C905" s="46" t="str">
        <f>FORMULACION!C921</f>
        <v>MATERIAL PEDAGÓGICO</v>
      </c>
      <c r="D905" s="46" t="str">
        <f>FORMULACION!E921</f>
        <v>JUEGO DE CONSTRUCCIÓN</v>
      </c>
      <c r="E905" s="48" t="s">
        <v>436</v>
      </c>
      <c r="F905" s="46" t="e">
        <f>FORMULACION!P921</f>
        <v>#REF!</v>
      </c>
      <c r="G905" s="49">
        <v>14000</v>
      </c>
      <c r="H905" s="49" t="e">
        <f t="shared" si="16"/>
        <v>#REF!</v>
      </c>
    </row>
    <row r="906" spans="1:8" hidden="1" x14ac:dyDescent="0.2">
      <c r="A906" s="46">
        <v>161</v>
      </c>
      <c r="B906" s="68" t="s">
        <v>524</v>
      </c>
      <c r="C906" s="46" t="str">
        <f>FORMULACION!C953</f>
        <v>MATERIAL PEDAGÓGICO</v>
      </c>
      <c r="D906" s="46" t="str">
        <f>FORMULACION!E953</f>
        <v>EXPLORACIÓN SENSORIAL</v>
      </c>
      <c r="E906" s="48" t="s">
        <v>437</v>
      </c>
      <c r="F906" s="46">
        <f>FORMULACION!P953</f>
        <v>0</v>
      </c>
      <c r="G906" s="49">
        <v>14000</v>
      </c>
      <c r="H906" s="49">
        <f t="shared" si="16"/>
        <v>0</v>
      </c>
    </row>
    <row r="907" spans="1:8" hidden="1" x14ac:dyDescent="0.2">
      <c r="A907" s="46">
        <v>162</v>
      </c>
      <c r="B907" s="68" t="s">
        <v>524</v>
      </c>
      <c r="C907" s="46" t="str">
        <f>FORMULACION!C903</f>
        <v>MATERIAL PEDAGÓGICO</v>
      </c>
      <c r="D907" s="46" t="str">
        <f>FORMULACION!E903</f>
        <v>EXPLORACIÓN CORPORAL</v>
      </c>
      <c r="E907" s="48" t="str">
        <f>FORMULACION!F903</f>
        <v>JUEGO DE BALONES CANGURO</v>
      </c>
      <c r="F907" s="46" t="e">
        <f>FORMULACION!P903</f>
        <v>#REF!</v>
      </c>
      <c r="G907" s="49">
        <v>32000</v>
      </c>
      <c r="H907" s="49" t="e">
        <f t="shared" si="16"/>
        <v>#REF!</v>
      </c>
    </row>
    <row r="908" spans="1:8" hidden="1" x14ac:dyDescent="0.2">
      <c r="A908" s="46">
        <v>163</v>
      </c>
      <c r="B908" s="68" t="s">
        <v>524</v>
      </c>
      <c r="C908" s="46" t="str">
        <f>FORMULACION!C922</f>
        <v>MATERIAL PEDAGÓGICO</v>
      </c>
      <c r="D908" s="46" t="str">
        <f>FORMULACION!E922</f>
        <v>JUEGO SIMBÓLICO Y DE ROLES</v>
      </c>
      <c r="E908" s="48" t="str">
        <f>FORMULACION!F922</f>
        <v>ACCESORIOS PARA DISFRACES</v>
      </c>
      <c r="F908" s="46"/>
      <c r="G908" s="49">
        <v>16000</v>
      </c>
      <c r="H908" s="49">
        <f t="shared" si="16"/>
        <v>0</v>
      </c>
    </row>
    <row r="909" spans="1:8" hidden="1" x14ac:dyDescent="0.2">
      <c r="A909" s="46">
        <v>164</v>
      </c>
      <c r="B909" s="68" t="s">
        <v>524</v>
      </c>
      <c r="C909" s="46" t="str">
        <f>FORMULACION!C923</f>
        <v>MATERIAL PEDAGÓGICO</v>
      </c>
      <c r="D909" s="46" t="str">
        <f>FORMULACION!E923</f>
        <v>JUEGO SIMBÓLICO Y DE ROLES</v>
      </c>
      <c r="E909" s="48" t="str">
        <f>FORMULACION!F923</f>
        <v>CINTURON DE HERRAMIENTAS CON CASCO</v>
      </c>
      <c r="F909" s="46" t="e">
        <f>FORMULACION!P923</f>
        <v>#REF!</v>
      </c>
      <c r="G909" s="49">
        <v>45000</v>
      </c>
      <c r="H909" s="49" t="e">
        <f t="shared" si="16"/>
        <v>#REF!</v>
      </c>
    </row>
    <row r="910" spans="1:8" hidden="1" x14ac:dyDescent="0.2">
      <c r="A910" s="46">
        <v>165</v>
      </c>
      <c r="B910" s="68" t="s">
        <v>524</v>
      </c>
      <c r="C910" s="46" t="str">
        <f>FORMULACION!C924</f>
        <v>MATERIAL PEDAGÓGICO</v>
      </c>
      <c r="D910" s="46" t="str">
        <f>FORMULACION!E924</f>
        <v>JUEGO SIMBÓLICO Y DE ROLES</v>
      </c>
      <c r="E910" s="48" t="str">
        <f>FORMULACION!F924</f>
        <v>DISFRACES DE VESTIDO - ANIMALES</v>
      </c>
      <c r="F910" s="46" t="e">
        <f>FORMULACION!P924</f>
        <v>#REF!</v>
      </c>
      <c r="G910" s="49">
        <v>45000</v>
      </c>
      <c r="H910" s="49" t="e">
        <f t="shared" si="16"/>
        <v>#REF!</v>
      </c>
    </row>
    <row r="911" spans="1:8" hidden="1" x14ac:dyDescent="0.2">
      <c r="A911" s="46">
        <v>166</v>
      </c>
      <c r="B911" s="68" t="s">
        <v>524</v>
      </c>
      <c r="C911" s="46" t="str">
        <f>FORMULACION!C904</f>
        <v>MATERIAL PEDAGÓGICO</v>
      </c>
      <c r="D911" s="46" t="str">
        <f>FORMULACION!E904</f>
        <v>EXPLORACIÓN CORPORAL</v>
      </c>
      <c r="E911" s="48" t="str">
        <f>FORMULACION!F904</f>
        <v>BANDEJA DE PRISMAS RECTANGULARES PARA ENCAJAR</v>
      </c>
      <c r="F911" s="46"/>
      <c r="G911" s="49">
        <v>24000</v>
      </c>
      <c r="H911" s="49">
        <f t="shared" si="16"/>
        <v>0</v>
      </c>
    </row>
    <row r="912" spans="1:8" hidden="1" x14ac:dyDescent="0.2">
      <c r="A912" s="46">
        <v>167</v>
      </c>
      <c r="B912" s="68" t="s">
        <v>524</v>
      </c>
      <c r="C912" s="46" t="str">
        <f>FORMULACION!C925</f>
        <v>MATERIAL PEDAGÓGICO</v>
      </c>
      <c r="D912" s="46" t="str">
        <f>FORMULACION!E925</f>
        <v>JUEGO SIMBÓLICO Y DE ROLES</v>
      </c>
      <c r="E912" s="48" t="str">
        <f>FORMULACION!F925</f>
        <v>DISFRACES DE VESTIDO - PROFESIONES</v>
      </c>
      <c r="F912" s="46"/>
      <c r="G912" s="49">
        <v>100000</v>
      </c>
      <c r="H912" s="49">
        <f t="shared" si="16"/>
        <v>0</v>
      </c>
    </row>
    <row r="913" spans="1:8" hidden="1" x14ac:dyDescent="0.2">
      <c r="A913" s="46">
        <v>168</v>
      </c>
      <c r="B913" s="68" t="s">
        <v>524</v>
      </c>
      <c r="C913" s="46" t="str">
        <f>FORMULACION!C954</f>
        <v>MATERIAL PEDAGÓGICO</v>
      </c>
      <c r="D913" s="46" t="str">
        <f>FORMULACION!E954</f>
        <v>EXPLORACIÓN SENSORIAL</v>
      </c>
      <c r="E913" s="48" t="str">
        <f>FORMULACION!F954</f>
        <v>JUEGO DE HABILIDAD 2</v>
      </c>
      <c r="F913" s="46">
        <f>FORMULACION!P954</f>
        <v>0</v>
      </c>
      <c r="G913" s="49">
        <v>11000</v>
      </c>
      <c r="H913" s="49">
        <f t="shared" si="16"/>
        <v>0</v>
      </c>
    </row>
    <row r="914" spans="1:8" hidden="1" x14ac:dyDescent="0.2">
      <c r="A914" s="46">
        <v>169</v>
      </c>
      <c r="B914" s="68" t="s">
        <v>524</v>
      </c>
      <c r="C914" s="46" t="str">
        <f>FORMULACION!C926</f>
        <v>MATERIAL PEDAGÓGICO</v>
      </c>
      <c r="D914" s="46" t="str">
        <f>FORMULACION!E926</f>
        <v>JUEGO SIMBÓLICO Y DE ROLES</v>
      </c>
      <c r="E914" s="48" t="str">
        <f>FORMULACION!F926</f>
        <v>DISFRACES DE VESTIDO-TRAJES TIPICOS</v>
      </c>
      <c r="F914" s="46"/>
      <c r="G914" s="49">
        <v>27000</v>
      </c>
      <c r="H914" s="49">
        <f t="shared" si="16"/>
        <v>0</v>
      </c>
    </row>
    <row r="915" spans="1:8" hidden="1" x14ac:dyDescent="0.2">
      <c r="A915" s="46">
        <v>170</v>
      </c>
      <c r="B915" s="68" t="s">
        <v>524</v>
      </c>
      <c r="C915" s="46" t="str">
        <f>FORMULACION!C895</f>
        <v>MATERIAL PEDAGÓGICO</v>
      </c>
      <c r="D915" s="46" t="str">
        <f>FORMULACION!E895</f>
        <v>EXPLORACIÓN CORPORAL</v>
      </c>
      <c r="E915" s="48" t="str">
        <f>FORMULACION!F895</f>
        <v>JUEGOS DE EMPUJE</v>
      </c>
      <c r="F915" s="46"/>
      <c r="G915" s="49">
        <v>45000</v>
      </c>
      <c r="H915" s="49">
        <f t="shared" si="16"/>
        <v>0</v>
      </c>
    </row>
    <row r="916" spans="1:8" hidden="1" x14ac:dyDescent="0.2">
      <c r="A916" s="46">
        <v>171</v>
      </c>
      <c r="B916" s="68" t="s">
        <v>524</v>
      </c>
      <c r="C916" s="46" t="str">
        <f>FORMULACION!C927</f>
        <v>MATERIAL PEDAGÓGICO</v>
      </c>
      <c r="D916" s="46" t="str">
        <f>FORMULACION!E927</f>
        <v>JUEGO SIMBÓLICO Y DE ROLES</v>
      </c>
      <c r="E916" s="48" t="str">
        <f>FORMULACION!F927</f>
        <v>JUEGO DE COCINA (ESTUFA, LAVAPLATOS Y NEVERA)</v>
      </c>
      <c r="F916" s="46"/>
      <c r="G916" s="49">
        <v>79500</v>
      </c>
      <c r="H916" s="49">
        <f t="shared" ref="H916:H938" si="17">F916*G916</f>
        <v>0</v>
      </c>
    </row>
    <row r="917" spans="1:8" ht="18.75" hidden="1" x14ac:dyDescent="0.2">
      <c r="A917" s="46">
        <v>172</v>
      </c>
      <c r="B917" s="68" t="s">
        <v>524</v>
      </c>
      <c r="C917" s="46" t="str">
        <f>FORMULACION!C928</f>
        <v>MATERIAL PEDAGÓGICO</v>
      </c>
      <c r="D917" s="46" t="str">
        <f>FORMULACION!E928</f>
        <v>JUEGO SIMBÓLICO Y DE ROLES</v>
      </c>
      <c r="E917" s="48" t="str">
        <f>FORMULACION!F928</f>
        <v>JUEGO DE GRANJA (CARRETILLA, BALDE, RASTRILLO, PALA Y REGADERA)</v>
      </c>
      <c r="F917" s="46"/>
      <c r="G917" s="49">
        <v>79500</v>
      </c>
      <c r="H917" s="49">
        <f t="shared" si="17"/>
        <v>0</v>
      </c>
    </row>
    <row r="918" spans="1:8" hidden="1" x14ac:dyDescent="0.2">
      <c r="A918" s="46">
        <v>173</v>
      </c>
      <c r="B918" s="68" t="s">
        <v>524</v>
      </c>
      <c r="C918" s="46" t="str">
        <f>FORMULACION!C930</f>
        <v>MATERIAL PEDAGÓGICO</v>
      </c>
      <c r="D918" s="46" t="str">
        <f>FORMULACION!E930</f>
        <v>JUEGO SIMBÓLICO Y DE ROLES</v>
      </c>
      <c r="E918" s="48" t="str">
        <f>FORMULACION!F930</f>
        <v>JUEGO TIENDA DE MERCADO</v>
      </c>
      <c r="F918" s="46"/>
      <c r="G918" s="49">
        <v>270000</v>
      </c>
      <c r="H918" s="49">
        <f t="shared" si="17"/>
        <v>0</v>
      </c>
    </row>
    <row r="919" spans="1:8" hidden="1" x14ac:dyDescent="0.2">
      <c r="A919" s="46">
        <v>174</v>
      </c>
      <c r="B919" s="68" t="s">
        <v>524</v>
      </c>
      <c r="C919" s="46" t="str">
        <f>FORMULACION!C931</f>
        <v>MATERIAL PEDAGÓGICO</v>
      </c>
      <c r="D919" s="46" t="str">
        <f>FORMULACION!E931</f>
        <v>JUEGO SIMBÓLICO Y DE ROLES</v>
      </c>
      <c r="E919" s="48" t="str">
        <f>FORMULACION!F931</f>
        <v>KIT DE MEDICO</v>
      </c>
      <c r="F919" s="46"/>
      <c r="G919" s="49">
        <v>56000</v>
      </c>
      <c r="H919" s="49">
        <f t="shared" si="17"/>
        <v>0</v>
      </c>
    </row>
    <row r="920" spans="1:8" hidden="1" x14ac:dyDescent="0.2">
      <c r="A920" s="46">
        <v>175</v>
      </c>
      <c r="B920" s="68" t="s">
        <v>524</v>
      </c>
      <c r="C920" s="46" t="str">
        <f>FORMULACION!C932</f>
        <v>MATERIAL PEDAGÓGICO</v>
      </c>
      <c r="D920" s="46" t="str">
        <f>FORMULACION!E932</f>
        <v>JUEGO SIMBÓLICO Y DE ROLES</v>
      </c>
      <c r="E920" s="48" t="str">
        <f>FORMULACION!F932</f>
        <v>MUÑECASS DE TRAPO DE VESTIR</v>
      </c>
      <c r="F920" s="46"/>
      <c r="G920" s="49">
        <v>22000</v>
      </c>
      <c r="H920" s="49">
        <f t="shared" si="17"/>
        <v>0</v>
      </c>
    </row>
    <row r="921" spans="1:8" hidden="1" x14ac:dyDescent="0.2">
      <c r="A921" s="46">
        <v>176</v>
      </c>
      <c r="B921" s="68" t="s">
        <v>524</v>
      </c>
      <c r="C921" s="46" t="str">
        <f>FORMULACION!C933</f>
        <v>MATERIAL PEDAGÓGICO</v>
      </c>
      <c r="D921" s="46" t="str">
        <f>FORMULACION!E933</f>
        <v>JUEGO SIMBÓLICO Y DE ROLES</v>
      </c>
      <c r="E921" s="48" t="str">
        <f>FORMULACION!F933</f>
        <v>SET BARRILES DE FRUTAS Y VERDURAS</v>
      </c>
      <c r="F921" s="46"/>
      <c r="G921" s="49">
        <v>180000</v>
      </c>
      <c r="H921" s="49">
        <f t="shared" si="17"/>
        <v>0</v>
      </c>
    </row>
    <row r="922" spans="1:8" hidden="1" x14ac:dyDescent="0.2">
      <c r="A922" s="46">
        <v>177</v>
      </c>
      <c r="B922" s="68" t="s">
        <v>524</v>
      </c>
      <c r="C922" s="46" t="str">
        <f>FORMULACION!C934</f>
        <v>MATERIAL PEDAGÓGICO</v>
      </c>
      <c r="D922" s="46" t="str">
        <f>FORMULACION!E934</f>
        <v>JUEGO SIMBÓLICO Y DE ROLES</v>
      </c>
      <c r="E922" s="48" t="str">
        <f>FORMULACION!F934</f>
        <v>SET DE EXPERIMENTOS</v>
      </c>
      <c r="F922" s="46"/>
      <c r="G922" s="49">
        <v>29000</v>
      </c>
      <c r="H922" s="49">
        <f t="shared" si="17"/>
        <v>0</v>
      </c>
    </row>
    <row r="923" spans="1:8" hidden="1" x14ac:dyDescent="0.2">
      <c r="A923" s="46">
        <v>178</v>
      </c>
      <c r="B923" s="68" t="s">
        <v>524</v>
      </c>
      <c r="C923" s="46" t="str">
        <f>FORMULACION!C955</f>
        <v>MATERIAL PEDAGÓGICO</v>
      </c>
      <c r="D923" s="46" t="str">
        <f>FORMULACION!E955</f>
        <v>EXPLORACIÓN SENSORIAL</v>
      </c>
      <c r="E923" s="48" t="str">
        <f>FORMULACION!F955</f>
        <v>JUEGO DE HABILIDAD 3</v>
      </c>
      <c r="F923" s="46">
        <f>FORMULACION!P955</f>
        <v>0</v>
      </c>
      <c r="G923" s="49">
        <v>43000</v>
      </c>
      <c r="H923" s="49">
        <f t="shared" si="17"/>
        <v>0</v>
      </c>
    </row>
    <row r="924" spans="1:8" hidden="1" x14ac:dyDescent="0.2">
      <c r="A924" s="46">
        <v>179</v>
      </c>
      <c r="B924" s="68" t="s">
        <v>524</v>
      </c>
      <c r="C924" s="46" t="str">
        <f>FORMULACION!C935</f>
        <v>MATERIAL PEDAGÓGICO</v>
      </c>
      <c r="D924" s="46" t="str">
        <f>FORMULACION!E935</f>
        <v>JUEGO SIMBÓLICO Y DE ROLES</v>
      </c>
      <c r="E924" s="48" t="s">
        <v>485</v>
      </c>
      <c r="F924" s="46" t="e">
        <f>FORMULACION!P935</f>
        <v>#REF!</v>
      </c>
      <c r="G924" s="49">
        <v>20000</v>
      </c>
      <c r="H924" s="49" t="e">
        <f t="shared" si="17"/>
        <v>#REF!</v>
      </c>
    </row>
    <row r="925" spans="1:8" hidden="1" x14ac:dyDescent="0.2">
      <c r="A925" s="46">
        <v>180</v>
      </c>
      <c r="B925" s="68" t="s">
        <v>524</v>
      </c>
      <c r="C925" s="46" t="str">
        <f>FORMULACION!C896</f>
        <v>MATERIAL PEDAGÓGICO</v>
      </c>
      <c r="D925" s="46" t="str">
        <f>FORMULACION!E896</f>
        <v>EXPLORACIÓN CORPORAL</v>
      </c>
      <c r="E925" s="48" t="str">
        <f>FORMULACION!F896</f>
        <v>RECIPIENTE PARA ENCAJAR FIGURAS</v>
      </c>
      <c r="F925" s="46"/>
      <c r="G925" s="49">
        <v>32000</v>
      </c>
      <c r="H925" s="49">
        <f t="shared" si="17"/>
        <v>0</v>
      </c>
    </row>
    <row r="926" spans="1:8" hidden="1" x14ac:dyDescent="0.2">
      <c r="A926" s="46">
        <v>181</v>
      </c>
      <c r="B926" s="68" t="s">
        <v>524</v>
      </c>
      <c r="C926" s="46" t="str">
        <f>FORMULACION!C941</f>
        <v>MATERIAL PEDAGÓGICO</v>
      </c>
      <c r="D926" s="46" t="str">
        <f>FORMULACION!E941</f>
        <v>INSTRUMENTOS MUSICALES</v>
      </c>
      <c r="E926" s="48" t="str">
        <f>FORMULACION!F941</f>
        <v>MARACATAN</v>
      </c>
      <c r="F926" s="46" t="e">
        <f>FORMULACION!P941</f>
        <v>#REF!</v>
      </c>
      <c r="G926" s="49">
        <v>70000</v>
      </c>
      <c r="H926" s="49" t="e">
        <f t="shared" si="17"/>
        <v>#REF!</v>
      </c>
    </row>
    <row r="927" spans="1:8" hidden="1" x14ac:dyDescent="0.2">
      <c r="A927" s="46">
        <v>182</v>
      </c>
      <c r="B927" s="68" t="s">
        <v>524</v>
      </c>
      <c r="C927" s="46" t="str">
        <f>FORMULACION!C936</f>
        <v>MATERIAL PEDAGÓGICO</v>
      </c>
      <c r="D927" s="46" t="str">
        <f>FORMULACION!E936</f>
        <v>EXPLORACIÓN CORPORAL</v>
      </c>
      <c r="E927" s="48" t="str">
        <f>FORMULACION!F936</f>
        <v>ANIMALES PARA ENHEBRAR</v>
      </c>
      <c r="F927" s="46"/>
      <c r="G927" s="49">
        <v>180000</v>
      </c>
      <c r="H927" s="49">
        <f t="shared" si="17"/>
        <v>0</v>
      </c>
    </row>
    <row r="928" spans="1:8" hidden="1" x14ac:dyDescent="0.2">
      <c r="A928" s="46">
        <v>183</v>
      </c>
      <c r="B928" s="68" t="s">
        <v>524</v>
      </c>
      <c r="C928" s="46" t="str">
        <f>FORMULACION!C937</f>
        <v>MATERIAL PEDAGÓGICO</v>
      </c>
      <c r="D928" s="46" t="str">
        <f>FORMULACION!E937</f>
        <v>EXPLORACIÓN CORPORAL</v>
      </c>
      <c r="E928" s="48" t="str">
        <f>FORMULACION!F937</f>
        <v>FIGURAS PARA ENHEBRAR</v>
      </c>
      <c r="F928" s="46"/>
      <c r="G928" s="49">
        <v>32000</v>
      </c>
      <c r="H928" s="49">
        <f t="shared" si="17"/>
        <v>0</v>
      </c>
    </row>
    <row r="929" spans="1:8" hidden="1" x14ac:dyDescent="0.2">
      <c r="A929" s="46">
        <v>184</v>
      </c>
      <c r="B929" s="68" t="s">
        <v>524</v>
      </c>
      <c r="C929" s="46" t="str">
        <f>FORMULACION!C938</f>
        <v>MATERIAL PEDAGÓGICO</v>
      </c>
      <c r="D929" s="46" t="str">
        <f>FORMULACION!E938</f>
        <v>JUEGO SIMBÓLICO Y DE ROLES</v>
      </c>
      <c r="E929" s="48" t="str">
        <f>FORMULACION!F938</f>
        <v>PESEBRERA CABALLITO DE PALO</v>
      </c>
      <c r="F929" s="46"/>
      <c r="G929" s="49">
        <v>27000</v>
      </c>
      <c r="H929" s="49">
        <f t="shared" si="17"/>
        <v>0</v>
      </c>
    </row>
    <row r="930" spans="1:8" hidden="1" x14ac:dyDescent="0.2">
      <c r="A930" s="46">
        <v>185</v>
      </c>
      <c r="B930" s="68" t="s">
        <v>524</v>
      </c>
      <c r="C930" s="46" t="str">
        <f>FORMULACION!C868</f>
        <v>MATERIAL PEDAGÓGICO</v>
      </c>
      <c r="D930" s="46" t="str">
        <f>FORMULACION!E868</f>
        <v>JUEGO SIMBÓLICO Y DE ROLES</v>
      </c>
      <c r="E930" s="48" t="str">
        <f>FORMULACION!F868</f>
        <v>TITERES DE GUANTE - SET FAMILIA</v>
      </c>
      <c r="F930" s="46" t="e">
        <f>FORMULACION!P868</f>
        <v>#REF!</v>
      </c>
      <c r="G930" s="49">
        <v>260000</v>
      </c>
      <c r="H930" s="49" t="e">
        <f t="shared" si="17"/>
        <v>#REF!</v>
      </c>
    </row>
    <row r="931" spans="1:8" hidden="1" x14ac:dyDescent="0.2">
      <c r="A931" s="46">
        <v>186</v>
      </c>
      <c r="B931" s="68" t="s">
        <v>524</v>
      </c>
      <c r="C931" s="46" t="str">
        <f>FORMULACION!C869</f>
        <v>MATERIAL PEDAGÓGICO</v>
      </c>
      <c r="D931" s="46" t="str">
        <f>FORMULACION!E869</f>
        <v>JUEGO SIMBÓLICO Y DE ROLES</v>
      </c>
      <c r="E931" s="48" t="str">
        <f>FORMULACION!F869</f>
        <v>TITERES DE GUANTE - SET DE ETNIAS COLOMBIANAS</v>
      </c>
      <c r="F931" s="46" t="e">
        <f>FORMULACION!P869</f>
        <v>#REF!</v>
      </c>
      <c r="G931" s="49">
        <v>32000</v>
      </c>
      <c r="H931" s="49" t="e">
        <f t="shared" si="17"/>
        <v>#REF!</v>
      </c>
    </row>
    <row r="932" spans="1:8" hidden="1" x14ac:dyDescent="0.2">
      <c r="A932" s="46">
        <v>187</v>
      </c>
      <c r="B932" s="68" t="s">
        <v>524</v>
      </c>
      <c r="C932" s="46" t="str">
        <f>FORMULACION!C870</f>
        <v>MATERIAL PEDAGÓGICO</v>
      </c>
      <c r="D932" s="46" t="str">
        <f>FORMULACION!E870</f>
        <v>JUEGO SIMBÓLICO Y DE ROLES</v>
      </c>
      <c r="E932" s="48" t="str">
        <f>FORMULACION!F870</f>
        <v>TITERES DEDILES - SET PERSONAJES PARA LITERATURA</v>
      </c>
      <c r="F932" s="46" t="e">
        <f>FORMULACION!P870</f>
        <v>#REF!</v>
      </c>
      <c r="G932" s="49">
        <v>48000</v>
      </c>
      <c r="H932" s="49" t="e">
        <f t="shared" si="17"/>
        <v>#REF!</v>
      </c>
    </row>
    <row r="933" spans="1:8" hidden="1" x14ac:dyDescent="0.2">
      <c r="A933" s="46">
        <v>188</v>
      </c>
      <c r="B933" s="68" t="s">
        <v>524</v>
      </c>
      <c r="C933" s="46" t="str">
        <f>FORMULACION!C872</f>
        <v>MATERIAL PEDAGÓGICO</v>
      </c>
      <c r="D933" s="46" t="str">
        <f>FORMULACION!E872</f>
        <v>MATERIAL AUDIO-VISUAL</v>
      </c>
      <c r="E933" s="48" t="str">
        <f>FORMULACION!F872</f>
        <v xml:space="preserve">COMPILADO MUSICAL </v>
      </c>
      <c r="F933" s="46">
        <f>FORMULACION!P872</f>
        <v>1</v>
      </c>
      <c r="G933" s="49">
        <v>62000</v>
      </c>
      <c r="H933" s="49">
        <f t="shared" si="17"/>
        <v>62000</v>
      </c>
    </row>
    <row r="934" spans="1:8" hidden="1" x14ac:dyDescent="0.2">
      <c r="A934" s="46">
        <v>189</v>
      </c>
      <c r="B934" s="68" t="s">
        <v>524</v>
      </c>
      <c r="C934" s="46" t="str">
        <f>FORMULACION!C871</f>
        <v>MATERIAL PEDAGÓGICO</v>
      </c>
      <c r="D934" s="46" t="str">
        <f>FORMULACION!E871</f>
        <v>MATERIAL AUDIO-VISUAL</v>
      </c>
      <c r="E934" s="48" t="str">
        <f>FORMULACION!F871</f>
        <v>COMPILADO DVD MUSICAL</v>
      </c>
      <c r="F934" s="46">
        <f>FORMULACION!P871</f>
        <v>1</v>
      </c>
      <c r="G934" s="49">
        <v>85000</v>
      </c>
      <c r="H934" s="49">
        <f t="shared" si="17"/>
        <v>85000</v>
      </c>
    </row>
    <row r="935" spans="1:8" hidden="1" x14ac:dyDescent="0.2">
      <c r="A935" s="46">
        <v>190</v>
      </c>
      <c r="B935" s="68" t="s">
        <v>524</v>
      </c>
      <c r="C935" s="46" t="str">
        <f>FORMULACION!C873</f>
        <v>MATERIAL PEDAGÓGICO</v>
      </c>
      <c r="D935" s="46" t="str">
        <f>FORMULACION!E873</f>
        <v>EXPLORACIÓN CORPORAL</v>
      </c>
      <c r="E935" s="48" t="str">
        <f>FORMULACION!F873</f>
        <v>JUEGO DE BALONES EN  ESPUMA</v>
      </c>
      <c r="F935" s="46" t="e">
        <f>FORMULACION!P873</f>
        <v>#REF!</v>
      </c>
      <c r="G935" s="49">
        <v>85000</v>
      </c>
      <c r="H935" s="49" t="e">
        <f t="shared" si="17"/>
        <v>#REF!</v>
      </c>
    </row>
    <row r="936" spans="1:8" hidden="1" x14ac:dyDescent="0.2">
      <c r="A936" s="46">
        <v>191</v>
      </c>
      <c r="B936" s="68" t="s">
        <v>524</v>
      </c>
      <c r="C936" s="46" t="str">
        <f>FORMULACION!C929</f>
        <v>MATERIAL PEDAGÓGICO</v>
      </c>
      <c r="D936" s="46" t="str">
        <f>FORMULACION!E929</f>
        <v>JUEGO SIMBÓLICO Y DE ROLES</v>
      </c>
      <c r="E936" s="48" t="str">
        <f>FORMULACION!F929</f>
        <v>JUEGO DE VAJILLA</v>
      </c>
      <c r="F936" s="46"/>
      <c r="G936" s="49">
        <v>79500</v>
      </c>
      <c r="H936" s="49">
        <f t="shared" si="17"/>
        <v>0</v>
      </c>
    </row>
    <row r="937" spans="1:8" hidden="1" x14ac:dyDescent="0.2">
      <c r="A937" s="46">
        <v>192</v>
      </c>
      <c r="B937" s="68" t="s">
        <v>524</v>
      </c>
      <c r="C937" s="46" t="str">
        <f>FORMULACION!C930</f>
        <v>MATERIAL PEDAGÓGICO</v>
      </c>
      <c r="D937" s="46" t="s">
        <v>135</v>
      </c>
      <c r="E937" s="48" t="s">
        <v>487</v>
      </c>
      <c r="F937" s="46"/>
      <c r="G937" s="49">
        <v>400000</v>
      </c>
      <c r="H937" s="49">
        <f t="shared" si="17"/>
        <v>0</v>
      </c>
    </row>
    <row r="938" spans="1:8" hidden="1" x14ac:dyDescent="0.2">
      <c r="A938" s="46">
        <v>193</v>
      </c>
      <c r="B938" s="68" t="s">
        <v>524</v>
      </c>
      <c r="C938" s="46" t="str">
        <f>FORMULACION!C875</f>
        <v>MATERIAL PEDAGÓGICO</v>
      </c>
      <c r="D938" s="46" t="str">
        <f>FORMULACION!E875</f>
        <v>EXPLORACIÓN CORPORAL</v>
      </c>
      <c r="E938" s="48" t="s">
        <v>488</v>
      </c>
      <c r="F938" s="46" t="e">
        <f>FORMULACION!P875</f>
        <v>#REF!</v>
      </c>
      <c r="G938" s="49">
        <v>300000</v>
      </c>
      <c r="H938" s="49" t="e">
        <f t="shared" si="17"/>
        <v>#REF!</v>
      </c>
    </row>
    <row r="939" spans="1:8" hidden="1" x14ac:dyDescent="0.2">
      <c r="A939" s="46">
        <v>194</v>
      </c>
      <c r="B939" s="68" t="s">
        <v>524</v>
      </c>
      <c r="C939" s="46" t="str">
        <f>FORMULACION!C956</f>
        <v>MATERIAL PEDAGÓGICO</v>
      </c>
      <c r="D939" s="70" t="str">
        <f>FORMULACION!E956</f>
        <v>EXPLORACIÓN SENSORIAL</v>
      </c>
      <c r="E939" s="56" t="str">
        <f>FORMULACION!F956</f>
        <v>PLATAFORMA DE CONSTRUCCIÓN</v>
      </c>
      <c r="F939" s="57">
        <f>FORMULACION!P956</f>
        <v>0</v>
      </c>
      <c r="G939" s="49"/>
      <c r="H939" s="49"/>
    </row>
    <row r="940" spans="1:8" hidden="1" x14ac:dyDescent="0.2">
      <c r="A940" s="46">
        <v>195</v>
      </c>
      <c r="B940" s="68" t="s">
        <v>524</v>
      </c>
      <c r="C940" s="46" t="str">
        <f>FORMULACION!C876</f>
        <v>MATERIAL PEDAGÓGICO</v>
      </c>
      <c r="D940" s="70"/>
      <c r="E940" s="56" t="s">
        <v>438</v>
      </c>
      <c r="F940" s="46"/>
      <c r="G940" s="49"/>
      <c r="H940" s="49"/>
    </row>
    <row r="941" spans="1:8" hidden="1" x14ac:dyDescent="0.2">
      <c r="A941" s="46">
        <v>196</v>
      </c>
      <c r="B941" s="68" t="s">
        <v>524</v>
      </c>
      <c r="C941" s="46" t="str">
        <f>FORMULACION!C877</f>
        <v>MATERIAL PEDAGÓGICO</v>
      </c>
      <c r="D941" s="70"/>
      <c r="E941" s="56" t="s">
        <v>439</v>
      </c>
      <c r="F941" s="46"/>
      <c r="G941" s="49"/>
      <c r="H941" s="49"/>
    </row>
    <row r="942" spans="1:8" hidden="1" x14ac:dyDescent="0.2">
      <c r="A942" s="46">
        <v>197</v>
      </c>
      <c r="B942" s="68" t="s">
        <v>524</v>
      </c>
      <c r="C942" s="46" t="str">
        <f>FORMULACION!C878</f>
        <v>MATERIAL PEDAGÓGICO</v>
      </c>
      <c r="D942" s="70"/>
      <c r="E942" s="56" t="s">
        <v>440</v>
      </c>
      <c r="F942" s="46"/>
      <c r="G942" s="49"/>
      <c r="H942" s="49"/>
    </row>
    <row r="943" spans="1:8" hidden="1" x14ac:dyDescent="0.2">
      <c r="A943" s="46">
        <v>198</v>
      </c>
      <c r="B943" s="68" t="s">
        <v>524</v>
      </c>
      <c r="C943" s="46" t="str">
        <f>FORMULACION!C877</f>
        <v>MATERIAL PEDAGÓGICO</v>
      </c>
      <c r="D943" s="70"/>
      <c r="E943" s="56" t="s">
        <v>441</v>
      </c>
      <c r="F943" s="46"/>
      <c r="G943" s="49"/>
      <c r="H943" s="49"/>
    </row>
    <row r="944" spans="1:8" hidden="1" x14ac:dyDescent="0.2">
      <c r="A944" s="46">
        <v>199</v>
      </c>
      <c r="B944" s="68" t="s">
        <v>524</v>
      </c>
      <c r="C944" s="46" t="str">
        <f>FORMULACION!C878</f>
        <v>MATERIAL PEDAGÓGICO</v>
      </c>
      <c r="D944" s="70"/>
      <c r="E944" s="56" t="s">
        <v>490</v>
      </c>
      <c r="F944" s="46"/>
      <c r="G944" s="49"/>
      <c r="H944" s="49"/>
    </row>
    <row r="945" spans="1:8" hidden="1" x14ac:dyDescent="0.2">
      <c r="A945" s="46">
        <v>200</v>
      </c>
      <c r="B945" s="68" t="s">
        <v>524</v>
      </c>
      <c r="C945" s="46" t="str">
        <f>FORMULACION!C879</f>
        <v>MATERIAL PEDAGÓGICO</v>
      </c>
      <c r="D945" s="70"/>
      <c r="E945" s="56" t="s">
        <v>442</v>
      </c>
      <c r="F945" s="46"/>
      <c r="G945" s="49"/>
      <c r="H945" s="49"/>
    </row>
    <row r="946" spans="1:8" hidden="1" x14ac:dyDescent="0.2">
      <c r="A946" s="46">
        <v>201</v>
      </c>
      <c r="B946" s="68" t="s">
        <v>524</v>
      </c>
      <c r="C946" s="46" t="str">
        <f>FORMULACION!C880</f>
        <v>MATERIAL PEDAGÓGICO</v>
      </c>
      <c r="D946" s="70"/>
      <c r="E946" s="56" t="s">
        <v>443</v>
      </c>
      <c r="F946" s="46"/>
      <c r="G946" s="49"/>
      <c r="H946" s="49"/>
    </row>
    <row r="947" spans="1:8" hidden="1" x14ac:dyDescent="0.2">
      <c r="A947" s="46">
        <v>202</v>
      </c>
      <c r="B947" s="68" t="s">
        <v>524</v>
      </c>
      <c r="C947" s="46" t="str">
        <f>FORMULACION!C881</f>
        <v>MATERIAL PEDAGÓGICO</v>
      </c>
      <c r="D947" s="70"/>
      <c r="E947" s="56" t="s">
        <v>444</v>
      </c>
      <c r="F947" s="46"/>
      <c r="G947" s="49"/>
      <c r="H947" s="49"/>
    </row>
    <row r="948" spans="1:8" hidden="1" x14ac:dyDescent="0.2">
      <c r="A948" s="46">
        <v>203</v>
      </c>
      <c r="B948" s="68" t="s">
        <v>524</v>
      </c>
      <c r="C948" s="46" t="str">
        <f>FORMULACION!C824</f>
        <v>MOBILIARIO</v>
      </c>
      <c r="D948" s="46" t="str">
        <f>FORMULACION!D824</f>
        <v>MOBILIARIO COCINA</v>
      </c>
      <c r="E948" s="48" t="str">
        <f>FORMULACION!F824</f>
        <v>MESA DE TRABAJO EN ACERO INOXIDABLE</v>
      </c>
      <c r="F948" s="46" t="e">
        <f>FORMULACION!P824</f>
        <v>#REF!</v>
      </c>
      <c r="G948" s="49">
        <v>15000</v>
      </c>
      <c r="H948" s="49" t="e">
        <f t="shared" ref="H948:H989" si="18">F948*G948</f>
        <v>#REF!</v>
      </c>
    </row>
    <row r="949" spans="1:8" hidden="1" x14ac:dyDescent="0.2">
      <c r="A949" s="46">
        <v>204</v>
      </c>
      <c r="B949" s="68" t="s">
        <v>524</v>
      </c>
      <c r="C949" s="46" t="str">
        <f>FORMULACION!C821</f>
        <v>MOBILIARIO</v>
      </c>
      <c r="D949" s="46" t="str">
        <f>FORMULACION!D821</f>
        <v>MOBILIARIO AREA EDUCATIVA</v>
      </c>
      <c r="E949" s="48" t="str">
        <f>FORMULACION!F821</f>
        <v>BACINILLAS</v>
      </c>
      <c r="F949" s="46" t="e">
        <f>FORMULACION!P821</f>
        <v>#REF!</v>
      </c>
      <c r="G949" s="49">
        <v>220000</v>
      </c>
      <c r="H949" s="49" t="e">
        <f t="shared" si="18"/>
        <v>#REF!</v>
      </c>
    </row>
    <row r="950" spans="1:8" hidden="1" x14ac:dyDescent="0.2">
      <c r="A950" s="46">
        <v>205</v>
      </c>
      <c r="B950" s="68" t="s">
        <v>524</v>
      </c>
      <c r="C950" s="46" t="str">
        <f>FORMULACION!C825</f>
        <v>MOBILIARIO</v>
      </c>
      <c r="D950" s="46" t="str">
        <f>FORMULACION!D825</f>
        <v>MOBILIARIO COCINA</v>
      </c>
      <c r="E950" s="48" t="str">
        <f>FORMULACION!F825</f>
        <v>JUEGO DE CANASTAS (PLÁSTICAS RECTANGULARES)</v>
      </c>
      <c r="F950" s="46" t="e">
        <f>FORMULACION!P825</f>
        <v>#REF!</v>
      </c>
      <c r="G950" s="49">
        <v>500000</v>
      </c>
      <c r="H950" s="49" t="e">
        <f t="shared" si="18"/>
        <v>#REF!</v>
      </c>
    </row>
    <row r="951" spans="1:8" hidden="1" x14ac:dyDescent="0.2">
      <c r="A951" s="46">
        <v>206</v>
      </c>
      <c r="B951" s="68" t="s">
        <v>524</v>
      </c>
      <c r="C951" s="46" t="str">
        <f>FORMULACION!C817</f>
        <v>MOBILIARIO</v>
      </c>
      <c r="D951" s="46" t="str">
        <f>FORMULACION!D817</f>
        <v>MOBILIARIO AREA EDUCATIVA</v>
      </c>
      <c r="E951" s="48" t="str">
        <f>FORMULACION!F817</f>
        <v>SILLA RECLINABLE PARA BEBE</v>
      </c>
      <c r="F951" s="46" t="e">
        <f>FORMULACION!P817</f>
        <v>#REF!</v>
      </c>
      <c r="G951" s="49">
        <v>430000</v>
      </c>
      <c r="H951" s="49" t="e">
        <f t="shared" si="18"/>
        <v>#REF!</v>
      </c>
    </row>
    <row r="952" spans="1:8" hidden="1" x14ac:dyDescent="0.2">
      <c r="A952" s="46">
        <v>207</v>
      </c>
      <c r="B952" s="68" t="s">
        <v>524</v>
      </c>
      <c r="C952" s="46" t="str">
        <f>FORMULACION!C818</f>
        <v>LENCERIA</v>
      </c>
      <c r="D952" s="46" t="str">
        <f>FORMULACION!D818</f>
        <v>MOBILIARIO AREA EDUCATIVA</v>
      </c>
      <c r="E952" s="48" t="str">
        <f>FORMULACION!F818</f>
        <v>CAMA APILABLE CICLO INICIAL</v>
      </c>
      <c r="F952" s="46">
        <f>FORMULACION!P818</f>
        <v>0</v>
      </c>
      <c r="G952" s="49">
        <v>320000</v>
      </c>
      <c r="H952" s="49">
        <f t="shared" si="18"/>
        <v>0</v>
      </c>
    </row>
    <row r="953" spans="1:8" hidden="1" x14ac:dyDescent="0.2">
      <c r="A953" s="46">
        <v>208</v>
      </c>
      <c r="B953" s="68" t="s">
        <v>524</v>
      </c>
      <c r="C953" s="46" t="str">
        <f>FORMULACION!C823</f>
        <v>MOBILIARIO</v>
      </c>
      <c r="D953" s="46" t="str">
        <f>FORMULACION!D823</f>
        <v>MOBILIARIO COCINA</v>
      </c>
      <c r="E953" s="48" t="str">
        <f>FORMULACION!F823</f>
        <v>ESTANTERÍA EN ACERO INOXIDABLE PARA ZONAS HÚMEDAS</v>
      </c>
      <c r="F953" s="46" t="e">
        <f>FORMULACION!P823</f>
        <v>#REF!</v>
      </c>
      <c r="G953" s="49">
        <v>420000</v>
      </c>
      <c r="H953" s="49" t="e">
        <f t="shared" si="18"/>
        <v>#REF!</v>
      </c>
    </row>
    <row r="954" spans="1:8" hidden="1" x14ac:dyDescent="0.2">
      <c r="A954" s="46">
        <v>209</v>
      </c>
      <c r="B954" s="68" t="s">
        <v>524</v>
      </c>
      <c r="C954" s="46" t="str">
        <f>FORMULACION!C822</f>
        <v>MOBILIARIO</v>
      </c>
      <c r="D954" s="46" t="str">
        <f>FORMULACION!D822</f>
        <v>MOBILIARIO AREA EDUCATIVA</v>
      </c>
      <c r="E954" s="48" t="str">
        <f>FORMULACION!F822</f>
        <v>CAMBIADOR</v>
      </c>
      <c r="F954" s="46" t="e">
        <f>FORMULACION!P822</f>
        <v>#REF!</v>
      </c>
      <c r="G954" s="49">
        <v>87000</v>
      </c>
      <c r="H954" s="49" t="e">
        <f t="shared" si="18"/>
        <v>#REF!</v>
      </c>
    </row>
    <row r="955" spans="1:8" hidden="1" x14ac:dyDescent="0.2">
      <c r="A955" s="46">
        <v>210</v>
      </c>
      <c r="B955" s="68" t="s">
        <v>524</v>
      </c>
      <c r="C955" s="46" t="str">
        <f>FORMULACION!C819</f>
        <v>MOBILIARIO</v>
      </c>
      <c r="D955" s="46" t="str">
        <f>FORMULACION!D819</f>
        <v>MOBILIARIO AREA EDUCATIVA</v>
      </c>
      <c r="E955" s="48" t="str">
        <f>FORMULACION!F819</f>
        <v xml:space="preserve">MUEBLE VERTICAL DE ALMACENAMIENTO CON PUERTAS </v>
      </c>
      <c r="F955" s="46"/>
      <c r="G955" s="49">
        <v>430000</v>
      </c>
      <c r="H955" s="49">
        <f t="shared" si="18"/>
        <v>0</v>
      </c>
    </row>
    <row r="956" spans="1:8" hidden="1" x14ac:dyDescent="0.2">
      <c r="A956" s="46">
        <v>211</v>
      </c>
      <c r="B956" s="68" t="s">
        <v>524</v>
      </c>
      <c r="C956" s="46" t="str">
        <f>FORMULACION!C816</f>
        <v>MOBILIARIO</v>
      </c>
      <c r="D956" s="46" t="str">
        <f>FORMULACION!D816</f>
        <v>MOBILIARIO AREA EDUCATIVA</v>
      </c>
      <c r="E956" s="48" t="str">
        <f>FORMULACION!F816</f>
        <v>NIDO</v>
      </c>
      <c r="F956" s="46" t="e">
        <f>FORMULACION!P816</f>
        <v>#REF!</v>
      </c>
      <c r="G956" s="49">
        <v>160000</v>
      </c>
      <c r="H956" s="49" t="e">
        <f t="shared" si="18"/>
        <v>#REF!</v>
      </c>
    </row>
    <row r="957" spans="1:8" hidden="1" x14ac:dyDescent="0.2">
      <c r="A957" s="46">
        <v>212</v>
      </c>
      <c r="B957" s="68" t="s">
        <v>524</v>
      </c>
      <c r="C957" s="46" t="str">
        <f>FORMULACION!C820</f>
        <v>MOBILIARIO</v>
      </c>
      <c r="D957" s="46" t="str">
        <f>FORMULACION!D820</f>
        <v>MOBILIARIO AREA EDUCATIVA</v>
      </c>
      <c r="E957" s="48" t="str">
        <f>FORMULACION!F820</f>
        <v>MUEBLE HORIZONTAL DE ALMACENAMIENTO</v>
      </c>
      <c r="F957" s="46" t="e">
        <f>FORMULACION!P820</f>
        <v>#REF!</v>
      </c>
      <c r="G957" s="49">
        <v>75000</v>
      </c>
      <c r="H957" s="49" t="e">
        <f t="shared" si="18"/>
        <v>#REF!</v>
      </c>
    </row>
    <row r="958" spans="1:8" hidden="1" x14ac:dyDescent="0.2">
      <c r="A958" s="46">
        <v>213</v>
      </c>
      <c r="B958" s="68" t="s">
        <v>524</v>
      </c>
      <c r="C958" s="46" t="str">
        <f>FORMULACION!C828</f>
        <v>MOBILIARIO</v>
      </c>
      <c r="D958" s="46" t="str">
        <f>FORMULACION!D828</f>
        <v>MOBILIARIO COMEDOR</v>
      </c>
      <c r="E958" s="48" t="s">
        <v>412</v>
      </c>
      <c r="F958" s="46" t="e">
        <f>FORMULACION!P828</f>
        <v>#REF!</v>
      </c>
      <c r="G958" s="49">
        <v>20000</v>
      </c>
      <c r="H958" s="49" t="e">
        <f t="shared" si="18"/>
        <v>#REF!</v>
      </c>
    </row>
    <row r="959" spans="1:8" hidden="1" x14ac:dyDescent="0.2">
      <c r="A959" s="46">
        <v>214</v>
      </c>
      <c r="B959" s="68" t="s">
        <v>524</v>
      </c>
      <c r="C959" s="46" t="str">
        <f>FORMULACION!C826</f>
        <v>MOBILIARIO</v>
      </c>
      <c r="D959" s="46" t="str">
        <f>FORMULACION!D826</f>
        <v>MOBILIARIO COCINA</v>
      </c>
      <c r="E959" s="48" t="str">
        <f>FORMULACION!F826</f>
        <v xml:space="preserve">ESTIBAS PLÁSTICAS </v>
      </c>
      <c r="F959" s="46" t="e">
        <f>FORMULACION!P826</f>
        <v>#REF!</v>
      </c>
      <c r="G959" s="49">
        <v>360000</v>
      </c>
      <c r="H959" s="49" t="e">
        <f t="shared" si="18"/>
        <v>#REF!</v>
      </c>
    </row>
    <row r="960" spans="1:8" hidden="1" x14ac:dyDescent="0.2">
      <c r="A960" s="46">
        <v>215</v>
      </c>
      <c r="B960" s="68" t="s">
        <v>524</v>
      </c>
      <c r="C960" s="46" t="str">
        <f>FORMULACION!C829</f>
        <v>MOBILIARIO</v>
      </c>
      <c r="D960" s="46" t="str">
        <f>FORMULACION!D829</f>
        <v>MOBILIARIO COMEDOR</v>
      </c>
      <c r="E960" s="48" t="str">
        <f>FORMULACION!F829</f>
        <v xml:space="preserve">MESA PLÁSTICA INFANTILES TIPO KÍNDER </v>
      </c>
      <c r="F960" s="46" t="e">
        <f>FORMULACION!P829</f>
        <v>#REF!</v>
      </c>
      <c r="G960" s="49">
        <v>118000</v>
      </c>
      <c r="H960" s="49" t="e">
        <f t="shared" si="18"/>
        <v>#REF!</v>
      </c>
    </row>
    <row r="961" spans="1:8" hidden="1" x14ac:dyDescent="0.2">
      <c r="A961" s="46">
        <v>216</v>
      </c>
      <c r="B961" s="68" t="s">
        <v>524</v>
      </c>
      <c r="C961" s="46" t="str">
        <f>FORMULACION!C827</f>
        <v>MOBILIARIO</v>
      </c>
      <c r="D961" s="46" t="str">
        <f>FORMULACION!D827</f>
        <v>MOBILIARIO COMEDOR</v>
      </c>
      <c r="E961" s="48" t="str">
        <f>FORMULACION!F827</f>
        <v>SILLA COMEDOR PARA BEBÉ</v>
      </c>
      <c r="F961" s="46" t="e">
        <f>FORMULACION!P827</f>
        <v>#REF!</v>
      </c>
      <c r="G961" s="49">
        <v>1600000</v>
      </c>
      <c r="H961" s="49" t="e">
        <f t="shared" si="18"/>
        <v>#REF!</v>
      </c>
    </row>
    <row r="962" spans="1:8" hidden="1" x14ac:dyDescent="0.2">
      <c r="A962" s="46">
        <v>217</v>
      </c>
      <c r="B962" s="68" t="s">
        <v>524</v>
      </c>
      <c r="C962" s="46" t="str">
        <f>FORMULACION!C831</f>
        <v>MOBILIARIO</v>
      </c>
      <c r="D962" s="46" t="str">
        <f>FORMULACION!D831</f>
        <v>MOBILIARIO ENFERMERIA</v>
      </c>
      <c r="E962" s="48" t="str">
        <f>FORMULACION!F831</f>
        <v>CAMILLA PEDIÁTRICA</v>
      </c>
      <c r="F962" s="46">
        <f>FORMULACION!P831</f>
        <v>1</v>
      </c>
      <c r="G962" s="49">
        <v>50000</v>
      </c>
      <c r="H962" s="49">
        <f t="shared" si="18"/>
        <v>50000</v>
      </c>
    </row>
    <row r="963" spans="1:8" hidden="1" x14ac:dyDescent="0.2">
      <c r="A963" s="46">
        <v>218</v>
      </c>
      <c r="B963" s="68" t="s">
        <v>524</v>
      </c>
      <c r="C963" s="46" t="str">
        <f>FORMULACION!C832</f>
        <v>MOBILIARIO</v>
      </c>
      <c r="D963" s="46" t="str">
        <f>FORMULACION!D832</f>
        <v>MOBILIARIO ENFERMERIA</v>
      </c>
      <c r="E963" s="48" t="str">
        <f>FORMULACION!F832</f>
        <v>MESA AUXILIAR PLÁSTICA</v>
      </c>
      <c r="F963" s="46">
        <f>FORMULACION!P832</f>
        <v>1</v>
      </c>
      <c r="G963" s="49">
        <v>40000</v>
      </c>
      <c r="H963" s="49">
        <f t="shared" si="18"/>
        <v>40000</v>
      </c>
    </row>
    <row r="964" spans="1:8" hidden="1" x14ac:dyDescent="0.2">
      <c r="A964" s="46">
        <v>219</v>
      </c>
      <c r="B964" s="68" t="s">
        <v>524</v>
      </c>
      <c r="C964" s="46" t="str">
        <f>FORMULACION!C830</f>
        <v>MOBILIARIO</v>
      </c>
      <c r="D964" s="46" t="str">
        <f>FORMULACION!D830</f>
        <v>MOBILIARIO COMEDOR</v>
      </c>
      <c r="E964" s="48" t="str">
        <f>FORMULACION!F830</f>
        <v>SILLA INFANTIL DE PLÁSTICO</v>
      </c>
      <c r="F964" s="46" t="e">
        <f>FORMULACION!P830</f>
        <v>#REF!</v>
      </c>
      <c r="G964" s="49">
        <v>430000</v>
      </c>
      <c r="H964" s="49" t="e">
        <f t="shared" si="18"/>
        <v>#REF!</v>
      </c>
    </row>
    <row r="965" spans="1:8" hidden="1" x14ac:dyDescent="0.2">
      <c r="A965" s="46">
        <v>220</v>
      </c>
      <c r="B965" s="68" t="s">
        <v>524</v>
      </c>
      <c r="C965" s="46" t="str">
        <f>FORMULACION!C833</f>
        <v>MOBILIARIO</v>
      </c>
      <c r="D965" s="46" t="str">
        <f>FORMULACION!D833</f>
        <v>MOBILIARIO ENFERMERIA</v>
      </c>
      <c r="E965" s="48" t="str">
        <f>FORMULACION!F833</f>
        <v>GRADA DE DOS PASOS</v>
      </c>
      <c r="F965" s="46">
        <f>FORMULACION!P833</f>
        <v>1</v>
      </c>
      <c r="G965" s="49">
        <v>14000</v>
      </c>
      <c r="H965" s="49">
        <f t="shared" si="18"/>
        <v>14000</v>
      </c>
    </row>
    <row r="966" spans="1:8" hidden="1" x14ac:dyDescent="0.2">
      <c r="A966" s="46">
        <v>221</v>
      </c>
      <c r="B966" s="68" t="s">
        <v>524</v>
      </c>
      <c r="C966" s="46" t="str">
        <f>FORMULACION!C834</f>
        <v>MOBILIARIO</v>
      </c>
      <c r="D966" s="46" t="str">
        <f>FORMULACION!D834</f>
        <v>MOBILIARIO LACTARIO</v>
      </c>
      <c r="E966" s="48" t="str">
        <f>FORMULACION!F834</f>
        <v>SILLA CON BRAZOS PARA ADULTOS</v>
      </c>
      <c r="F966" s="46">
        <f>FORMULACION!P834</f>
        <v>3</v>
      </c>
      <c r="G966" s="49">
        <v>245000</v>
      </c>
      <c r="H966" s="49">
        <f t="shared" si="18"/>
        <v>735000</v>
      </c>
    </row>
    <row r="967" spans="1:8" hidden="1" x14ac:dyDescent="0.2">
      <c r="A967" s="46">
        <v>222</v>
      </c>
      <c r="B967" s="68" t="s">
        <v>524</v>
      </c>
      <c r="C967" s="46" t="str">
        <f>FORMULACION!C836</f>
        <v>MOBILIARIO</v>
      </c>
      <c r="D967" s="46" t="str">
        <f>FORMULACION!D836</f>
        <v>MOBILIARIO LACTARIO</v>
      </c>
      <c r="E967" s="48" t="str">
        <f>FORMULACION!F836</f>
        <v>LEVANTAPIES PARA ZONA DE LACTANCIA</v>
      </c>
      <c r="F967" s="46">
        <f>FORMULACION!P836</f>
        <v>3</v>
      </c>
      <c r="G967" s="49">
        <v>70000</v>
      </c>
      <c r="H967" s="49">
        <f t="shared" si="18"/>
        <v>210000</v>
      </c>
    </row>
    <row r="968" spans="1:8" hidden="1" x14ac:dyDescent="0.2">
      <c r="A968" s="46">
        <v>223</v>
      </c>
      <c r="B968" s="68" t="s">
        <v>524</v>
      </c>
      <c r="C968" s="46" t="str">
        <f>FORMULACION!C835</f>
        <v>MOBILIARIO</v>
      </c>
      <c r="D968" s="46" t="str">
        <f>FORMULACION!D835</f>
        <v>MOBILIARIO OFICINA</v>
      </c>
      <c r="E968" s="48" t="str">
        <f>FORMULACION!F835</f>
        <v>SILLAS SIN BRAZOS PARA ADULTOS</v>
      </c>
      <c r="F968" s="46">
        <f>FORMULACION!P835</f>
        <v>0</v>
      </c>
      <c r="G968" s="49">
        <v>36000</v>
      </c>
      <c r="H968" s="49">
        <f t="shared" si="18"/>
        <v>0</v>
      </c>
    </row>
    <row r="969" spans="1:8" hidden="1" x14ac:dyDescent="0.2">
      <c r="A969" s="46">
        <v>224</v>
      </c>
      <c r="B969" s="68" t="s">
        <v>524</v>
      </c>
      <c r="C969" s="46" t="str">
        <f>FORMULACION!C839</f>
        <v>MOBILIARIO</v>
      </c>
      <c r="D969" s="46" t="str">
        <f>FORMULACION!D839</f>
        <v>MOBILIARIO OFICINA</v>
      </c>
      <c r="E969" s="48" t="s">
        <v>413</v>
      </c>
      <c r="F969" s="46">
        <f>FORMULACION!P839</f>
        <v>2</v>
      </c>
      <c r="G969" s="49">
        <v>8000</v>
      </c>
      <c r="H969" s="49">
        <f t="shared" si="18"/>
        <v>16000</v>
      </c>
    </row>
    <row r="970" spans="1:8" hidden="1" x14ac:dyDescent="0.2">
      <c r="A970" s="46">
        <v>225</v>
      </c>
      <c r="B970" s="68" t="s">
        <v>524</v>
      </c>
      <c r="C970" s="46" t="str">
        <f>FORMULACION!C837</f>
        <v>MOBILIARIO</v>
      </c>
      <c r="D970" s="46" t="str">
        <f>FORMULACION!D837</f>
        <v>MOBILIARIO OFICINA</v>
      </c>
      <c r="E970" s="48" t="str">
        <f>FORMULACION!F837</f>
        <v>CASILLEROS DE TRES CUERPOS CON NUEVE PUERTAS</v>
      </c>
      <c r="F970" s="46" t="e">
        <f>FORMULACION!P837</f>
        <v>#REF!</v>
      </c>
      <c r="G970" s="49">
        <v>25000</v>
      </c>
      <c r="H970" s="49" t="e">
        <f t="shared" si="18"/>
        <v>#REF!</v>
      </c>
    </row>
    <row r="971" spans="1:8" hidden="1" x14ac:dyDescent="0.2">
      <c r="A971" s="46">
        <v>226</v>
      </c>
      <c r="B971" s="68" t="s">
        <v>524</v>
      </c>
      <c r="C971" s="46" t="str">
        <f>FORMULACION!C841</f>
        <v>MOBILIARIO</v>
      </c>
      <c r="D971" s="46" t="str">
        <f>FORMULACION!D841</f>
        <v>MOBILIARIO OFICINA</v>
      </c>
      <c r="E971" s="48" t="str">
        <f>FORMULACION!F841</f>
        <v>SILLA INTERLOCUTOR</v>
      </c>
      <c r="F971" s="46">
        <f>FORMULACION!P841</f>
        <v>4</v>
      </c>
      <c r="G971" s="49">
        <v>490000</v>
      </c>
      <c r="H971" s="49">
        <f t="shared" si="18"/>
        <v>1960000</v>
      </c>
    </row>
    <row r="972" spans="1:8" hidden="1" x14ac:dyDescent="0.2">
      <c r="A972" s="46">
        <v>227</v>
      </c>
      <c r="B972" s="68" t="s">
        <v>524</v>
      </c>
      <c r="C972" s="46" t="str">
        <f>FORMULACION!C842</f>
        <v>RECURSOS PARA LA EMERGENCIA</v>
      </c>
      <c r="D972" s="46" t="str">
        <f>FORMULACION!D842</f>
        <v>CONTRA INCENDIOS</v>
      </c>
      <c r="E972" s="48" t="str">
        <f>FORMULACION!F842</f>
        <v>EXTINTOR DE POLVO QUÍMICO SECO CLASE ABC</v>
      </c>
      <c r="F972" s="46" t="e">
        <f>FORMULACION!P842</f>
        <v>#REF!</v>
      </c>
      <c r="G972" s="49">
        <v>420000</v>
      </c>
      <c r="H972" s="49" t="e">
        <f t="shared" si="18"/>
        <v>#REF!</v>
      </c>
    </row>
    <row r="973" spans="1:8" hidden="1" x14ac:dyDescent="0.2">
      <c r="A973" s="46">
        <v>228</v>
      </c>
      <c r="B973" s="68" t="s">
        <v>524</v>
      </c>
      <c r="C973" s="46" t="str">
        <f>FORMULACION!C840</f>
        <v>MOBILIARIO</v>
      </c>
      <c r="D973" s="46" t="str">
        <f>FORMULACION!D840</f>
        <v>MOBILIARIO OFICINA</v>
      </c>
      <c r="E973" s="48" t="s">
        <v>492</v>
      </c>
      <c r="F973" s="46">
        <f>FORMULACION!P840</f>
        <v>2</v>
      </c>
      <c r="G973" s="49">
        <v>290000</v>
      </c>
      <c r="H973" s="49">
        <f t="shared" si="18"/>
        <v>580000</v>
      </c>
    </row>
    <row r="974" spans="1:8" hidden="1" x14ac:dyDescent="0.2">
      <c r="A974" s="46">
        <v>229</v>
      </c>
      <c r="B974" s="68" t="s">
        <v>524</v>
      </c>
      <c r="C974" s="46" t="str">
        <f>FORMULACION!C843</f>
        <v>RECURSOS PARA LA EMERGENCIA</v>
      </c>
      <c r="D974" s="46" t="str">
        <f>FORMULACION!D843</f>
        <v>CONTRA INCENDIOS</v>
      </c>
      <c r="E974" s="48" t="s">
        <v>414</v>
      </c>
      <c r="F974" s="46">
        <f>FORMULACION!P843</f>
        <v>1</v>
      </c>
      <c r="G974" s="49">
        <v>220000</v>
      </c>
      <c r="H974" s="49">
        <f t="shared" si="18"/>
        <v>220000</v>
      </c>
    </row>
    <row r="975" spans="1:8" hidden="1" x14ac:dyDescent="0.2">
      <c r="A975" s="46">
        <v>230</v>
      </c>
      <c r="B975" s="68" t="s">
        <v>524</v>
      </c>
      <c r="C975" s="46" t="str">
        <f>FORMULACION!C844</f>
        <v>RECURSOS PARA LA EMERGENCIA</v>
      </c>
      <c r="D975" s="46" t="str">
        <f>FORMULACION!D844</f>
        <v>PRIMEROS AUXILIOS</v>
      </c>
      <c r="E975" s="48" t="str">
        <f>FORMULACION!F844</f>
        <v>BOTIQUÍN TIPO A DOTADO CON GABINETE</v>
      </c>
      <c r="F975" s="46">
        <f>FORMULACION!P844</f>
        <v>1</v>
      </c>
      <c r="G975" s="49">
        <v>99000</v>
      </c>
      <c r="H975" s="49">
        <f t="shared" si="18"/>
        <v>99000</v>
      </c>
    </row>
    <row r="976" spans="1:8" hidden="1" x14ac:dyDescent="0.2">
      <c r="A976" s="46">
        <v>231</v>
      </c>
      <c r="B976" s="68" t="s">
        <v>524</v>
      </c>
      <c r="C976" s="46" t="str">
        <f>FORMULACION!C838</f>
        <v>MOBILIARIO</v>
      </c>
      <c r="D976" s="46" t="str">
        <f>FORMULACION!D838</f>
        <v>MOBILIARIO OFICINA</v>
      </c>
      <c r="E976" s="48" t="str">
        <f>FORMULACION!F838</f>
        <v>ARCHIVADOR DE CUATRO GAVETAS</v>
      </c>
      <c r="F976" s="46" t="e">
        <f>FORMULACION!P838</f>
        <v>#REF!</v>
      </c>
      <c r="G976" s="49">
        <v>22000</v>
      </c>
      <c r="H976" s="49" t="e">
        <f t="shared" si="18"/>
        <v>#REF!</v>
      </c>
    </row>
    <row r="977" spans="1:8" hidden="1" x14ac:dyDescent="0.2">
      <c r="A977" s="46">
        <v>232</v>
      </c>
      <c r="B977" s="68" t="s">
        <v>524</v>
      </c>
      <c r="C977" s="46" t="str">
        <f>FORMULACION!C845</f>
        <v>RECURSOS PARA LA EMERGENCIA</v>
      </c>
      <c r="D977" s="46" t="str">
        <f>FORMULACION!D845</f>
        <v>PRIMEROS AUXILIOS</v>
      </c>
      <c r="E977" s="48" t="str">
        <f>FORMULACION!F845</f>
        <v>BOTIQUÍN TIPO B DOTADO CON GABINETE</v>
      </c>
      <c r="F977" s="46">
        <f>FORMULACION!P845</f>
        <v>0</v>
      </c>
      <c r="G977" s="49">
        <v>60000</v>
      </c>
      <c r="H977" s="49">
        <f t="shared" si="18"/>
        <v>0</v>
      </c>
    </row>
    <row r="978" spans="1:8" hidden="1" x14ac:dyDescent="0.2">
      <c r="A978" s="46">
        <v>233</v>
      </c>
      <c r="B978" s="68" t="s">
        <v>524</v>
      </c>
      <c r="C978" s="46" t="str">
        <f>FORMULACION!C846</f>
        <v>RECURSOS PARA LA EMERGENCIA</v>
      </c>
      <c r="D978" s="46" t="str">
        <f>FORMULACION!D846</f>
        <v>PRIMEROS AUXILIOS</v>
      </c>
      <c r="E978" s="48" t="str">
        <f>FORMULACION!F846</f>
        <v>BOTIQUIN  PORTATIL</v>
      </c>
      <c r="F978" s="46">
        <f>FORMULACION!P846</f>
        <v>1</v>
      </c>
      <c r="G978" s="49">
        <v>225000</v>
      </c>
      <c r="H978" s="49">
        <f t="shared" si="18"/>
        <v>225000</v>
      </c>
    </row>
    <row r="979" spans="1:8" hidden="1" x14ac:dyDescent="0.2">
      <c r="A979" s="46">
        <v>234</v>
      </c>
      <c r="B979" s="68" t="s">
        <v>524</v>
      </c>
      <c r="C979" s="46" t="str">
        <f>FORMULACION!C847</f>
        <v>RECURSOS PARA LA EMERGENCIA</v>
      </c>
      <c r="D979" s="46" t="str">
        <f>FORMULACION!D847</f>
        <v>PRIMEROS AUXILIOS</v>
      </c>
      <c r="E979" s="48" t="str">
        <f>FORMULACION!F847</f>
        <v>MEGAFONO</v>
      </c>
      <c r="F979" s="46">
        <f>FORMULACION!P847</f>
        <v>1</v>
      </c>
      <c r="G979" s="49">
        <v>150000</v>
      </c>
      <c r="H979" s="49">
        <f t="shared" si="18"/>
        <v>150000</v>
      </c>
    </row>
    <row r="980" spans="1:8" hidden="1" x14ac:dyDescent="0.2">
      <c r="A980" s="46">
        <v>235</v>
      </c>
      <c r="B980" s="68" t="s">
        <v>524</v>
      </c>
      <c r="C980" s="46" t="str">
        <f>FORMULACION!C849</f>
        <v>RECURSOS PARA LA EMERGENCIA</v>
      </c>
      <c r="D980" s="46" t="str">
        <f>FORMULACION!D849</f>
        <v>PRIMEROS AUXILIOS</v>
      </c>
      <c r="E980" s="48" t="s">
        <v>415</v>
      </c>
      <c r="F980" s="46" t="e">
        <f>FORMULACION!P849</f>
        <v>#REF!</v>
      </c>
      <c r="G980" s="49">
        <v>100000</v>
      </c>
      <c r="H980" s="49" t="e">
        <f t="shared" si="18"/>
        <v>#REF!</v>
      </c>
    </row>
    <row r="981" spans="1:8" hidden="1" x14ac:dyDescent="0.2">
      <c r="A981" s="46">
        <v>236</v>
      </c>
      <c r="B981" s="68" t="s">
        <v>524</v>
      </c>
      <c r="C981" s="46" t="str">
        <f>FORMULACION!C848</f>
        <v>RECURSOS PARA LA EMERGENCIA</v>
      </c>
      <c r="D981" s="46" t="str">
        <f>FORMULACION!D848</f>
        <v>PRIMEROS AUXILIOS</v>
      </c>
      <c r="E981" s="48" t="str">
        <f>FORMULACION!F848</f>
        <v>TABLA ESPINAL PARA EMERGENCIAS</v>
      </c>
      <c r="F981" s="46" t="e">
        <f>FORMULACION!P848</f>
        <v>#REF!</v>
      </c>
      <c r="G981" s="49">
        <v>300000</v>
      </c>
      <c r="H981" s="49" t="e">
        <f t="shared" si="18"/>
        <v>#REF!</v>
      </c>
    </row>
    <row r="982" spans="1:8" hidden="1" x14ac:dyDescent="0.2">
      <c r="A982" s="46">
        <v>237</v>
      </c>
      <c r="B982" s="68" t="s">
        <v>524</v>
      </c>
      <c r="C982" s="46" t="str">
        <f>FORMULACION!C853</f>
        <v>MATERIAL PEDAGÓGICO</v>
      </c>
      <c r="D982" s="46" t="str">
        <f>FORMULACION!D853</f>
        <v>GRUPO DE EDAD ADULTOS</v>
      </c>
      <c r="E982" s="48" t="str">
        <f>FORMULACION!F853</f>
        <v>BOMBA  PARA INFLAR</v>
      </c>
      <c r="F982" s="46" t="e">
        <f>FORMULACION!P853</f>
        <v>#REF!</v>
      </c>
      <c r="G982" s="49">
        <v>15000</v>
      </c>
      <c r="H982" s="49" t="e">
        <f t="shared" si="18"/>
        <v>#REF!</v>
      </c>
    </row>
    <row r="983" spans="1:8" hidden="1" x14ac:dyDescent="0.2">
      <c r="A983" s="46">
        <v>238</v>
      </c>
      <c r="B983" s="68" t="s">
        <v>524</v>
      </c>
      <c r="C983" s="46" t="str">
        <f>FORMULACION!C854</f>
        <v>MATERIAL PEDAGÓGICO</v>
      </c>
      <c r="D983" s="46" t="str">
        <f>FORMULACION!D854</f>
        <v>GRUPO DE EDAD 0 - 6 AÑOS</v>
      </c>
      <c r="E983" s="48" t="str">
        <f>FORMULACION!F854</f>
        <v>KIT DE TELAS</v>
      </c>
      <c r="F983" s="46" t="e">
        <f>FORMULACION!P854</f>
        <v>#REF!</v>
      </c>
      <c r="G983" s="49">
        <v>25000</v>
      </c>
      <c r="H983" s="49" t="e">
        <f t="shared" si="18"/>
        <v>#REF!</v>
      </c>
    </row>
    <row r="984" spans="1:8" hidden="1" x14ac:dyDescent="0.2">
      <c r="A984" s="46">
        <v>239</v>
      </c>
      <c r="B984" s="68" t="s">
        <v>524</v>
      </c>
      <c r="C984" s="46" t="str">
        <f>FORMULACION!C852</f>
        <v>MATERIAL PEDAGÓGICO</v>
      </c>
      <c r="D984" s="46" t="str">
        <f>FORMULACION!D852</f>
        <v>GRUPO DE EDAD 0 - 6 AÑOS</v>
      </c>
      <c r="E984" s="48" t="str">
        <f>FORMULACION!F852</f>
        <v>PELOTA O BALÓN ORTOPÉDICO</v>
      </c>
      <c r="F984" s="46" t="e">
        <f>FORMULACION!P852</f>
        <v>#REF!</v>
      </c>
      <c r="G984" s="49">
        <v>40000</v>
      </c>
      <c r="H984" s="49" t="e">
        <f t="shared" si="18"/>
        <v>#REF!</v>
      </c>
    </row>
    <row r="985" spans="1:8" hidden="1" x14ac:dyDescent="0.2">
      <c r="A985" s="46">
        <v>240</v>
      </c>
      <c r="B985" s="68" t="s">
        <v>524</v>
      </c>
      <c r="C985" s="46" t="str">
        <f>FORMULACION!C850</f>
        <v>RECURSOS PARA LA EMERGENCIA</v>
      </c>
      <c r="D985" s="46" t="str">
        <f>FORMULACION!D850</f>
        <v>PRIMEROS AUXILIOS</v>
      </c>
      <c r="E985" s="48" t="str">
        <f>FORMULACION!F850</f>
        <v>CUERDA DE EVACUACIÓN</v>
      </c>
      <c r="F985" s="46" t="e">
        <f>FORMULACION!P850</f>
        <v>#REF!</v>
      </c>
      <c r="G985" s="49">
        <v>300000</v>
      </c>
      <c r="H985" s="49" t="e">
        <f t="shared" si="18"/>
        <v>#REF!</v>
      </c>
    </row>
    <row r="986" spans="1:8" hidden="1" x14ac:dyDescent="0.2">
      <c r="A986" s="46">
        <v>241</v>
      </c>
      <c r="B986" s="68" t="s">
        <v>524</v>
      </c>
      <c r="C986" s="46" t="str">
        <f>FORMULACION!C851</f>
        <v>RECURSOS PARA LA EMERGENCIA</v>
      </c>
      <c r="D986" s="46" t="str">
        <f>FORMULACION!D851</f>
        <v>PRIMEROS AUXILIOS</v>
      </c>
      <c r="E986" s="48" t="str">
        <f>FORMULACION!F851</f>
        <v>JUEGO DE TARROS EN ACERO INOXIDABLE (ENFERMERÍA)</v>
      </c>
      <c r="F986" s="46">
        <f>FORMULACION!P851</f>
        <v>1</v>
      </c>
      <c r="G986" s="49">
        <v>150000</v>
      </c>
      <c r="H986" s="49">
        <f t="shared" si="18"/>
        <v>150000</v>
      </c>
    </row>
    <row r="987" spans="1:8" hidden="1" x14ac:dyDescent="0.2">
      <c r="A987" s="46">
        <v>1</v>
      </c>
      <c r="B987" s="67" t="s">
        <v>525</v>
      </c>
      <c r="C987" s="46" t="str">
        <f>FORMULACION!C965</f>
        <v>ASEO</v>
      </c>
      <c r="D987" s="46" t="str">
        <f>FORMULACION!D965</f>
        <v>LIMPIEZA Y DESINFECCION</v>
      </c>
      <c r="E987" s="48" t="str">
        <f>FORMULACION!F965</f>
        <v>CANECA PLÁSTICA CON TAPA DE 120 LITROS</v>
      </c>
      <c r="F987" s="46">
        <v>1</v>
      </c>
      <c r="G987" s="49">
        <v>19000</v>
      </c>
      <c r="H987" s="49">
        <f t="shared" si="18"/>
        <v>19000</v>
      </c>
    </row>
    <row r="988" spans="1:8" hidden="1" x14ac:dyDescent="0.2">
      <c r="A988" s="46">
        <v>2</v>
      </c>
      <c r="B988" s="67" t="s">
        <v>525</v>
      </c>
      <c r="C988" s="46" t="str">
        <f>FORMULACION!C966</f>
        <v>ASEO</v>
      </c>
      <c r="D988" s="46" t="str">
        <f>FORMULACION!D966</f>
        <v>MANEJO DE RESIDUOS</v>
      </c>
      <c r="E988" s="48" t="str">
        <f>FORMULACION!F966</f>
        <v>PAPELERA PARA SANITARIO</v>
      </c>
      <c r="F988" s="46">
        <f>FORMULACION!P966</f>
        <v>1</v>
      </c>
      <c r="G988" s="49">
        <v>23000</v>
      </c>
      <c r="H988" s="49">
        <f t="shared" si="18"/>
        <v>23000</v>
      </c>
    </row>
    <row r="989" spans="1:8" hidden="1" x14ac:dyDescent="0.2">
      <c r="A989" s="46">
        <v>3</v>
      </c>
      <c r="B989" s="67" t="s">
        <v>525</v>
      </c>
      <c r="C989" s="46" t="str">
        <f>FORMULACION!C967</f>
        <v>ASEO</v>
      </c>
      <c r="D989" s="46" t="str">
        <f>FORMULACION!D967</f>
        <v>MANEJO DE RESIDUOS</v>
      </c>
      <c r="E989" s="48" t="str">
        <f>FORMULACION!F967</f>
        <v xml:space="preserve">SET DE 3 PAPALERAS PLÁSTICAS PARA RESIDUOS  CON TAPA </v>
      </c>
      <c r="F989" s="46" t="e">
        <f>FORMULACION!P967</f>
        <v>#REF!</v>
      </c>
      <c r="G989" s="49">
        <v>15000</v>
      </c>
      <c r="H989" s="49" t="e">
        <f t="shared" si="18"/>
        <v>#REF!</v>
      </c>
    </row>
    <row r="990" spans="1:8" hidden="1" x14ac:dyDescent="0.2">
      <c r="A990" s="46">
        <v>4</v>
      </c>
      <c r="B990" s="67" t="s">
        <v>525</v>
      </c>
      <c r="C990" s="46" t="s">
        <v>16</v>
      </c>
      <c r="D990" s="46" t="s">
        <v>20</v>
      </c>
      <c r="E990" s="48" t="s">
        <v>390</v>
      </c>
      <c r="F990" s="47"/>
      <c r="G990" s="49"/>
      <c r="H990" s="49"/>
    </row>
    <row r="991" spans="1:8" hidden="1" x14ac:dyDescent="0.2">
      <c r="A991" s="46">
        <v>5</v>
      </c>
      <c r="B991" s="67" t="s">
        <v>525</v>
      </c>
      <c r="C991" s="46" t="str">
        <f>FORMULACION!C969</f>
        <v>ASEO</v>
      </c>
      <c r="D991" s="46" t="str">
        <f>FORMULACION!D969</f>
        <v>MANEJO DE RESIDUOS</v>
      </c>
      <c r="E991" s="48" t="str">
        <f>FORMULACION!F969</f>
        <v>SET PUNTO ECOLÓGICO DE 3 PAPELERAS</v>
      </c>
      <c r="F991" s="46" t="e">
        <f>FORMULACION!P969</f>
        <v>#REF!</v>
      </c>
      <c r="G991" s="49">
        <v>55000</v>
      </c>
      <c r="H991" s="49" t="e">
        <f t="shared" ref="H991:H1007" si="19">F991*G991</f>
        <v>#REF!</v>
      </c>
    </row>
    <row r="992" spans="1:8" hidden="1" x14ac:dyDescent="0.2">
      <c r="A992" s="46">
        <v>6</v>
      </c>
      <c r="B992" s="67" t="s">
        <v>525</v>
      </c>
      <c r="C992" s="46" t="str">
        <f>FORMULACION!C971</f>
        <v>COCINA</v>
      </c>
      <c r="D992" s="46" t="str">
        <f>FORMULACION!D971</f>
        <v>EQUIPOS</v>
      </c>
      <c r="E992" s="50" t="s">
        <v>396</v>
      </c>
      <c r="F992" s="47">
        <v>1</v>
      </c>
      <c r="G992" s="49">
        <v>50000</v>
      </c>
      <c r="H992" s="49">
        <f t="shared" si="19"/>
        <v>50000</v>
      </c>
    </row>
    <row r="993" spans="1:8" hidden="1" x14ac:dyDescent="0.2">
      <c r="A993" s="46">
        <v>7</v>
      </c>
      <c r="B993" s="67" t="s">
        <v>525</v>
      </c>
      <c r="C993" s="46" t="str">
        <f>FORMULACION!C970</f>
        <v>COCINA</v>
      </c>
      <c r="D993" s="46" t="str">
        <f>FORMULACION!D970</f>
        <v>EQUIPOS</v>
      </c>
      <c r="E993" s="48" t="str">
        <f>FORMULACION!F970</f>
        <v xml:space="preserve">ESTUFA INDUSTRIAL 6 PUESTO, PLANCHA Y HORNO A GAS </v>
      </c>
      <c r="F993" s="46" t="e">
        <f>FORMULACION!P970</f>
        <v>#REF!</v>
      </c>
      <c r="G993" s="49">
        <v>17000</v>
      </c>
      <c r="H993" s="49" t="e">
        <f t="shared" si="19"/>
        <v>#REF!</v>
      </c>
    </row>
    <row r="994" spans="1:8" hidden="1" x14ac:dyDescent="0.2">
      <c r="A994" s="46">
        <v>8</v>
      </c>
      <c r="B994" s="67" t="s">
        <v>525</v>
      </c>
      <c r="C994" s="46" t="str">
        <f>FORMULACION!C972</f>
        <v>COCINA</v>
      </c>
      <c r="D994" s="46" t="str">
        <f>FORMULACION!D972</f>
        <v>EQUIPOS</v>
      </c>
      <c r="E994" s="48" t="str">
        <f>FORMULACION!F972</f>
        <v>ESTUFA ENANA 1 PUESTO</v>
      </c>
      <c r="F994" s="46">
        <f>FORMULACION!P972</f>
        <v>1</v>
      </c>
      <c r="G994" s="49">
        <v>46000</v>
      </c>
      <c r="H994" s="49">
        <f t="shared" si="19"/>
        <v>46000</v>
      </c>
    </row>
    <row r="995" spans="1:8" hidden="1" x14ac:dyDescent="0.2">
      <c r="A995" s="46">
        <v>9</v>
      </c>
      <c r="B995" s="67" t="s">
        <v>525</v>
      </c>
      <c r="C995" s="46" t="str">
        <f>FORMULACION!C973</f>
        <v>COCINA</v>
      </c>
      <c r="D995" s="46" t="str">
        <f>FORMULACION!D973</f>
        <v>EQUIPOS</v>
      </c>
      <c r="E995" s="48" t="str">
        <f>FORMULACION!F973</f>
        <v>EQUIPO DE REFRIGERACIÓN MIXTO</v>
      </c>
      <c r="F995" s="46" t="e">
        <f>FORMULACION!P973</f>
        <v>#REF!</v>
      </c>
      <c r="G995" s="49">
        <v>450000</v>
      </c>
      <c r="H995" s="49" t="e">
        <f t="shared" si="19"/>
        <v>#REF!</v>
      </c>
    </row>
    <row r="996" spans="1:8" hidden="1" x14ac:dyDescent="0.2">
      <c r="A996" s="46">
        <v>10</v>
      </c>
      <c r="B996" s="67" t="s">
        <v>525</v>
      </c>
      <c r="C996" s="46" t="str">
        <f>FORMULACION!C999</f>
        <v>COCINA</v>
      </c>
      <c r="D996" s="46" t="str">
        <f>FORMULACION!E999</f>
        <v>CUBERTERIA</v>
      </c>
      <c r="E996" s="48" t="str">
        <f>FORMULACION!F999</f>
        <v>CUCHARA  SILICONA PARA BEBE</v>
      </c>
      <c r="F996" s="46">
        <f>FORMULACION!P999</f>
        <v>0</v>
      </c>
      <c r="G996" s="49">
        <v>130000</v>
      </c>
      <c r="H996" s="49">
        <f t="shared" si="19"/>
        <v>0</v>
      </c>
    </row>
    <row r="997" spans="1:8" hidden="1" x14ac:dyDescent="0.2">
      <c r="A997" s="46">
        <v>11</v>
      </c>
      <c r="B997" s="67" t="s">
        <v>525</v>
      </c>
      <c r="C997" s="46" t="str">
        <f>FORMULACION!C990</f>
        <v>COCINA</v>
      </c>
      <c r="D997" s="46" t="str">
        <f>FORMULACION!E990</f>
        <v>BATERIA DE COCINA</v>
      </c>
      <c r="E997" s="48" t="str">
        <f>FORMULACION!F990</f>
        <v>OLLAS # 50 EN ALUMINIO</v>
      </c>
      <c r="F997" s="46" t="e">
        <f>FORMULACION!P990</f>
        <v>#REF!</v>
      </c>
      <c r="G997" s="49">
        <v>32000</v>
      </c>
      <c r="H997" s="49" t="e">
        <f t="shared" si="19"/>
        <v>#REF!</v>
      </c>
    </row>
    <row r="998" spans="1:8" hidden="1" x14ac:dyDescent="0.2">
      <c r="A998" s="46">
        <v>12</v>
      </c>
      <c r="B998" s="67" t="s">
        <v>525</v>
      </c>
      <c r="C998" s="46" t="str">
        <f>FORMULACION!C989</f>
        <v>COCINA</v>
      </c>
      <c r="D998" s="46" t="str">
        <f>FORMULACION!E989</f>
        <v>BATERIA DE COCINA</v>
      </c>
      <c r="E998" s="48" t="str">
        <f>FORMULACION!F989</f>
        <v>OLLAS # 36 EN ALUMINIO</v>
      </c>
      <c r="F998" s="46" t="e">
        <f>FORMULACION!P989</f>
        <v>#REF!</v>
      </c>
      <c r="G998" s="49">
        <v>200000</v>
      </c>
      <c r="H998" s="49" t="e">
        <f t="shared" si="19"/>
        <v>#REF!</v>
      </c>
    </row>
    <row r="999" spans="1:8" hidden="1" x14ac:dyDescent="0.2">
      <c r="A999" s="46">
        <v>13</v>
      </c>
      <c r="B999" s="67" t="s">
        <v>525</v>
      </c>
      <c r="C999" s="46" t="str">
        <f>FORMULACION!C995</f>
        <v>COCINA</v>
      </c>
      <c r="D999" s="46" t="str">
        <f>FORMULACION!E995</f>
        <v>BATERIA DE COCINA</v>
      </c>
      <c r="E999" s="48" t="str">
        <f>FORMULACION!F995</f>
        <v>CALDERO</v>
      </c>
      <c r="F999" s="46" t="e">
        <f>FORMULACION!P995</f>
        <v>#REF!</v>
      </c>
      <c r="G999" s="49">
        <v>80000</v>
      </c>
      <c r="H999" s="49" t="e">
        <f t="shared" si="19"/>
        <v>#REF!</v>
      </c>
    </row>
    <row r="1000" spans="1:8" hidden="1" x14ac:dyDescent="0.2">
      <c r="A1000" s="46">
        <v>14</v>
      </c>
      <c r="B1000" s="67" t="s">
        <v>525</v>
      </c>
      <c r="C1000" s="46" t="str">
        <f>FORMULACION!C991</f>
        <v>COCINA</v>
      </c>
      <c r="D1000" s="46" t="str">
        <f>FORMULACION!E991</f>
        <v>BATERIA DE COCINA</v>
      </c>
      <c r="E1000" s="48" t="str">
        <f>FORMULACION!F991</f>
        <v>OLLA PARA ZONA DE LACTANCIA</v>
      </c>
      <c r="F1000" s="46" t="e">
        <f>FORMULACION!P991</f>
        <v>#REF!</v>
      </c>
      <c r="G1000" s="49">
        <v>42000</v>
      </c>
      <c r="H1000" s="49" t="e">
        <f t="shared" si="19"/>
        <v>#REF!</v>
      </c>
    </row>
    <row r="1001" spans="1:8" hidden="1" x14ac:dyDescent="0.2">
      <c r="A1001" s="46">
        <v>15</v>
      </c>
      <c r="B1001" s="67" t="s">
        <v>525</v>
      </c>
      <c r="C1001" s="46" t="str">
        <f>FORMULACION!C992</f>
        <v>COCINA</v>
      </c>
      <c r="D1001" s="46" t="str">
        <f>FORMULACION!E992</f>
        <v>BATERIA DE COCINA</v>
      </c>
      <c r="E1001" s="48" t="str">
        <f>FORMULACION!F992</f>
        <v xml:space="preserve">OLLETA EN ALUMINIO GRANDE </v>
      </c>
      <c r="F1001" s="46" t="e">
        <f>FORMULACION!P992</f>
        <v>#REF!</v>
      </c>
      <c r="G1001" s="49">
        <v>58000</v>
      </c>
      <c r="H1001" s="49" t="e">
        <f t="shared" si="19"/>
        <v>#REF!</v>
      </c>
    </row>
    <row r="1002" spans="1:8" hidden="1" x14ac:dyDescent="0.2">
      <c r="A1002" s="46">
        <v>16</v>
      </c>
      <c r="B1002" s="67" t="s">
        <v>525</v>
      </c>
      <c r="C1002" s="46" t="str">
        <f>FORMULACION!C993</f>
        <v>COCINA</v>
      </c>
      <c r="D1002" s="46" t="str">
        <f>FORMULACION!E993</f>
        <v>BATERIA DE COCINA</v>
      </c>
      <c r="E1002" s="48" t="str">
        <f>FORMULACION!F993</f>
        <v>PAILA EN ALUMINIO</v>
      </c>
      <c r="F1002" s="46" t="e">
        <f>FORMULACION!P993</f>
        <v>#REF!</v>
      </c>
      <c r="G1002" s="49">
        <v>95000</v>
      </c>
      <c r="H1002" s="49" t="e">
        <f t="shared" si="19"/>
        <v>#REF!</v>
      </c>
    </row>
    <row r="1003" spans="1:8" hidden="1" x14ac:dyDescent="0.2">
      <c r="A1003" s="46">
        <v>17</v>
      </c>
      <c r="B1003" s="67" t="s">
        <v>525</v>
      </c>
      <c r="C1003" s="46" t="str">
        <f>FORMULACION!C994</f>
        <v>COCINA</v>
      </c>
      <c r="D1003" s="46" t="str">
        <f>FORMULACION!E994</f>
        <v>BATERIA DE COCINA</v>
      </c>
      <c r="E1003" s="48" t="str">
        <f>FORMULACION!F994</f>
        <v>SET SARTENES</v>
      </c>
      <c r="F1003" s="46" t="e">
        <f>FORMULACION!P994</f>
        <v>#REF!</v>
      </c>
      <c r="G1003" s="49">
        <v>153000</v>
      </c>
      <c r="H1003" s="49" t="e">
        <f t="shared" si="19"/>
        <v>#REF!</v>
      </c>
    </row>
    <row r="1004" spans="1:8" hidden="1" x14ac:dyDescent="0.2">
      <c r="A1004" s="46">
        <v>18</v>
      </c>
      <c r="B1004" s="67" t="s">
        <v>525</v>
      </c>
      <c r="C1004" s="46" t="str">
        <f>FORMULACION!C996</f>
        <v>COCINA</v>
      </c>
      <c r="D1004" s="46" t="str">
        <f>FORMULACION!E996</f>
        <v>CUBERTERIA</v>
      </c>
      <c r="E1004" s="48" t="str">
        <f>FORMULACION!F996</f>
        <v>JUEGO DE CUBIERTOS PARA MESA</v>
      </c>
      <c r="F1004" s="46">
        <f>FORMULACION!P996</f>
        <v>0</v>
      </c>
      <c r="G1004" s="49">
        <v>53000</v>
      </c>
      <c r="H1004" s="49">
        <f t="shared" si="19"/>
        <v>0</v>
      </c>
    </row>
    <row r="1005" spans="1:8" hidden="1" x14ac:dyDescent="0.2">
      <c r="A1005" s="46">
        <v>19</v>
      </c>
      <c r="B1005" s="67" t="s">
        <v>525</v>
      </c>
      <c r="C1005" s="46" t="str">
        <f>FORMULACION!C997</f>
        <v>COCINA</v>
      </c>
      <c r="D1005" s="46" t="str">
        <f>FORMULACION!E997</f>
        <v>CUBERTERIA</v>
      </c>
      <c r="E1005" s="50" t="s">
        <v>395</v>
      </c>
      <c r="F1005" s="47">
        <f>FORMULACION!P997</f>
        <v>0</v>
      </c>
      <c r="G1005" s="49">
        <v>37000</v>
      </c>
      <c r="H1005" s="49">
        <f t="shared" si="19"/>
        <v>0</v>
      </c>
    </row>
    <row r="1006" spans="1:8" hidden="1" x14ac:dyDescent="0.2">
      <c r="A1006" s="46">
        <v>20</v>
      </c>
      <c r="B1006" s="67" t="s">
        <v>525</v>
      </c>
      <c r="C1006" s="46" t="str">
        <f>FORMULACION!C998</f>
        <v>COCINA</v>
      </c>
      <c r="D1006" s="46" t="str">
        <f>FORMULACION!E998</f>
        <v>CUBERTERIA</v>
      </c>
      <c r="E1006" s="48" t="s">
        <v>391</v>
      </c>
      <c r="F1006" s="46">
        <f>FORMULACION!P998</f>
        <v>0</v>
      </c>
      <c r="G1006" s="49">
        <v>67000</v>
      </c>
      <c r="H1006" s="49">
        <f t="shared" si="19"/>
        <v>0</v>
      </c>
    </row>
    <row r="1007" spans="1:8" hidden="1" x14ac:dyDescent="0.2">
      <c r="A1007" s="46">
        <v>21</v>
      </c>
      <c r="B1007" s="67" t="s">
        <v>525</v>
      </c>
      <c r="C1007" s="46" t="str">
        <f>FORMULACION!C1001</f>
        <v>COCINA</v>
      </c>
      <c r="D1007" s="46" t="str">
        <f>FORMULACION!E1001</f>
        <v>RECIPIENTES</v>
      </c>
      <c r="E1007" s="48" t="s">
        <v>392</v>
      </c>
      <c r="F1007" s="46" t="e">
        <f>FORMULACION!P1001</f>
        <v>#REF!</v>
      </c>
      <c r="G1007" s="49">
        <v>6000</v>
      </c>
      <c r="H1007" s="49" t="e">
        <f t="shared" si="19"/>
        <v>#REF!</v>
      </c>
    </row>
    <row r="1008" spans="1:8" hidden="1" x14ac:dyDescent="0.2">
      <c r="A1008" s="46">
        <v>22</v>
      </c>
      <c r="B1008" s="67" t="s">
        <v>525</v>
      </c>
      <c r="C1008" s="46" t="str">
        <f>FORMULACION!C1003</f>
        <v>COCINA</v>
      </c>
      <c r="D1008" s="46" t="s">
        <v>41</v>
      </c>
      <c r="E1008" s="51" t="s">
        <v>393</v>
      </c>
      <c r="F1008" s="47">
        <v>1</v>
      </c>
      <c r="G1008" s="49"/>
      <c r="H1008" s="49"/>
    </row>
    <row r="1009" spans="1:8" hidden="1" x14ac:dyDescent="0.2">
      <c r="A1009" s="46">
        <v>23</v>
      </c>
      <c r="B1009" s="67" t="s">
        <v>525</v>
      </c>
      <c r="C1009" s="46" t="str">
        <f>FORMULACION!C1003</f>
        <v>COCINA</v>
      </c>
      <c r="D1009" s="46" t="str">
        <f>FORMULACION!E1003</f>
        <v>RECIPIENTES</v>
      </c>
      <c r="E1009" s="52" t="s">
        <v>394</v>
      </c>
      <c r="F1009" s="46">
        <f>FORMULACION!P1003</f>
        <v>2</v>
      </c>
      <c r="G1009" s="49">
        <v>10000</v>
      </c>
      <c r="H1009" s="49">
        <f t="shared" ref="H1009:H1066" si="20">F1009*G1009</f>
        <v>20000</v>
      </c>
    </row>
    <row r="1010" spans="1:8" hidden="1" x14ac:dyDescent="0.2">
      <c r="A1010" s="46">
        <v>24</v>
      </c>
      <c r="B1010" s="67" t="s">
        <v>525</v>
      </c>
      <c r="C1010" s="46" t="str">
        <f>FORMULACION!C1000</f>
        <v>COCINA</v>
      </c>
      <c r="D1010" s="46" t="str">
        <f>FORMULACION!E1000</f>
        <v>RECIPIENTES</v>
      </c>
      <c r="E1010" s="48" t="str">
        <f>FORMULACION!F1000</f>
        <v>RECIPIENTE ALMACENADOR 7 LITROS</v>
      </c>
      <c r="F1010" s="46" t="e">
        <f>FORMULACION!P1000</f>
        <v>#REF!</v>
      </c>
      <c r="G1010" s="49">
        <v>12000</v>
      </c>
      <c r="H1010" s="49" t="e">
        <f t="shared" si="20"/>
        <v>#REF!</v>
      </c>
    </row>
    <row r="1011" spans="1:8" hidden="1" x14ac:dyDescent="0.2">
      <c r="A1011" s="46">
        <v>25</v>
      </c>
      <c r="B1011" s="67" t="s">
        <v>525</v>
      </c>
      <c r="C1011" s="46" t="str">
        <f>FORMULACION!C976</f>
        <v>COCINA</v>
      </c>
      <c r="D1011" s="46" t="str">
        <f>FORMULACION!E976</f>
        <v>EQUIPOS DE CONSERVACION</v>
      </c>
      <c r="E1011" s="48" t="str">
        <f>FORMULACION!F976</f>
        <v>NEVERA TIPO BAR (ZONA DE LACTANCIA)</v>
      </c>
      <c r="F1011" s="46" t="e">
        <f>FORMULACION!P976</f>
        <v>#REF!</v>
      </c>
      <c r="G1011" s="49">
        <v>950000</v>
      </c>
      <c r="H1011" s="49" t="e">
        <f t="shared" si="20"/>
        <v>#REF!</v>
      </c>
    </row>
    <row r="1012" spans="1:8" hidden="1" x14ac:dyDescent="0.2">
      <c r="A1012" s="46">
        <v>26</v>
      </c>
      <c r="B1012" s="67" t="s">
        <v>525</v>
      </c>
      <c r="C1012" s="46" t="s">
        <v>22</v>
      </c>
      <c r="D1012" s="46" t="s">
        <v>400</v>
      </c>
      <c r="E1012" s="48" t="s">
        <v>449</v>
      </c>
      <c r="F1012" s="46">
        <v>0</v>
      </c>
      <c r="G1012" s="49">
        <v>40000</v>
      </c>
      <c r="H1012" s="49">
        <f t="shared" si="20"/>
        <v>0</v>
      </c>
    </row>
    <row r="1013" spans="1:8" hidden="1" x14ac:dyDescent="0.2">
      <c r="A1013" s="46">
        <v>27</v>
      </c>
      <c r="B1013" s="67" t="s">
        <v>525</v>
      </c>
      <c r="C1013" s="46" t="str">
        <f>FORMULACION!C975</f>
        <v>COCINA</v>
      </c>
      <c r="D1013" s="46" t="str">
        <f>FORMULACION!E975</f>
        <v>EQUIPOS DE CONSERVACION</v>
      </c>
      <c r="E1013" s="48" t="str">
        <f>FORMULACION!F975</f>
        <v xml:space="preserve">NEVERA VERTICAL </v>
      </c>
      <c r="F1013" s="46" t="e">
        <f>FORMULACION!P975</f>
        <v>#REF!</v>
      </c>
      <c r="G1013" s="49">
        <v>5300000</v>
      </c>
      <c r="H1013" s="49" t="e">
        <f t="shared" si="20"/>
        <v>#REF!</v>
      </c>
    </row>
    <row r="1014" spans="1:8" hidden="1" x14ac:dyDescent="0.2">
      <c r="A1014" s="46">
        <v>28</v>
      </c>
      <c r="B1014" s="67" t="s">
        <v>525</v>
      </c>
      <c r="C1014" s="46" t="str">
        <f>FORMULACION!C974</f>
        <v>COCINA</v>
      </c>
      <c r="D1014" s="46" t="str">
        <f>FORMULACION!E974</f>
        <v>EQUIPOS DE CONSERVACION</v>
      </c>
      <c r="E1014" s="48" t="str">
        <f>FORMULACION!F974</f>
        <v>CONGELADOR VERTICAL</v>
      </c>
      <c r="F1014" s="46" t="e">
        <f>FORMULACION!P974</f>
        <v>#REF!</v>
      </c>
      <c r="G1014" s="49">
        <v>8000000</v>
      </c>
      <c r="H1014" s="49" t="e">
        <f t="shared" si="20"/>
        <v>#REF!</v>
      </c>
    </row>
    <row r="1015" spans="1:8" hidden="1" x14ac:dyDescent="0.2">
      <c r="A1015" s="46">
        <v>29</v>
      </c>
      <c r="B1015" s="67" t="s">
        <v>525</v>
      </c>
      <c r="C1015" s="46" t="str">
        <f>FORMULACION!C978</f>
        <v>COCINA</v>
      </c>
      <c r="D1015" s="46" t="str">
        <f>FORMULACION!E978</f>
        <v>EQUIPOS DE MEDICION</v>
      </c>
      <c r="E1015" s="48" t="s">
        <v>397</v>
      </c>
      <c r="F1015" s="46">
        <f>FORMULACION!P978</f>
        <v>1</v>
      </c>
      <c r="G1015" s="49">
        <v>2300000</v>
      </c>
      <c r="H1015" s="49">
        <f t="shared" si="20"/>
        <v>2300000</v>
      </c>
    </row>
    <row r="1016" spans="1:8" hidden="1" x14ac:dyDescent="0.2">
      <c r="A1016" s="46">
        <v>30</v>
      </c>
      <c r="B1016" s="67" t="s">
        <v>525</v>
      </c>
      <c r="C1016" s="46" t="str">
        <f>FORMULACION!C977</f>
        <v>COCINA</v>
      </c>
      <c r="D1016" s="46" t="str">
        <f>FORMULACION!E977</f>
        <v>EQUIPOS DE MEDICION</v>
      </c>
      <c r="E1016" s="48" t="str">
        <f>FORMULACION!F977</f>
        <v>TERMÓMETRO PARA ALIMENTOS</v>
      </c>
      <c r="F1016" s="46">
        <f>FORMULACION!P977</f>
        <v>2</v>
      </c>
      <c r="G1016" s="49">
        <v>10200000</v>
      </c>
      <c r="H1016" s="49">
        <f t="shared" si="20"/>
        <v>20400000</v>
      </c>
    </row>
    <row r="1017" spans="1:8" hidden="1" x14ac:dyDescent="0.2">
      <c r="A1017" s="46">
        <v>31</v>
      </c>
      <c r="B1017" s="67" t="s">
        <v>525</v>
      </c>
      <c r="C1017" s="46" t="str">
        <f>FORMULACION!C980</f>
        <v>COCINA</v>
      </c>
      <c r="D1017" s="46" t="str">
        <f>FORMULACION!E980</f>
        <v>EQUIPOS DE PROCESAMIENTO</v>
      </c>
      <c r="E1017" s="48" t="str">
        <f>FORMULACION!F980</f>
        <v>LICUADORA PEQUEÑA 1,5 LITROS</v>
      </c>
      <c r="F1017" s="46">
        <f>FORMULACION!P980</f>
        <v>1</v>
      </c>
      <c r="G1017" s="49">
        <v>470000</v>
      </c>
      <c r="H1017" s="49">
        <f t="shared" si="20"/>
        <v>470000</v>
      </c>
    </row>
    <row r="1018" spans="1:8" hidden="1" x14ac:dyDescent="0.2">
      <c r="A1018" s="46">
        <v>32</v>
      </c>
      <c r="B1018" s="67" t="s">
        <v>525</v>
      </c>
      <c r="C1018" s="46" t="str">
        <f>FORMULACION!C979</f>
        <v>COCINA</v>
      </c>
      <c r="D1018" s="46" t="str">
        <f>FORMULACION!E979</f>
        <v>EQUIPOS DE MEDICION</v>
      </c>
      <c r="E1018" s="48" t="s">
        <v>398</v>
      </c>
      <c r="F1018" s="46">
        <f>FORMULACION!P979</f>
        <v>1</v>
      </c>
      <c r="G1018" s="49">
        <v>6380000</v>
      </c>
      <c r="H1018" s="49">
        <f t="shared" si="20"/>
        <v>6380000</v>
      </c>
    </row>
    <row r="1019" spans="1:8" hidden="1" x14ac:dyDescent="0.2">
      <c r="A1019" s="46">
        <v>33</v>
      </c>
      <c r="B1019" s="67" t="s">
        <v>525</v>
      </c>
      <c r="C1019" s="46" t="str">
        <f>FORMULACION!C982</f>
        <v>COCINA</v>
      </c>
      <c r="D1019" s="46" t="str">
        <f>FORMULACION!E982</f>
        <v>EQUIPOS DE PROCESAMIENTO</v>
      </c>
      <c r="E1019" s="48" t="str">
        <f>FORMULACION!F982</f>
        <v>LICUADORA INDUSTRIAL GRANDE</v>
      </c>
      <c r="F1019" s="46" t="e">
        <f>FORMULACION!P982</f>
        <v>#REF!</v>
      </c>
      <c r="G1019" s="49">
        <v>110000</v>
      </c>
      <c r="H1019" s="49" t="e">
        <f t="shared" si="20"/>
        <v>#REF!</v>
      </c>
    </row>
    <row r="1020" spans="1:8" hidden="1" x14ac:dyDescent="0.2">
      <c r="A1020" s="46">
        <v>34</v>
      </c>
      <c r="B1020" s="67" t="s">
        <v>525</v>
      </c>
      <c r="C1020" s="46" t="str">
        <f>FORMULACION!C983</f>
        <v>COCINA</v>
      </c>
      <c r="D1020" s="46" t="str">
        <f>FORMULACION!E983</f>
        <v>EQUIPOS DE PROCESAMIENTO</v>
      </c>
      <c r="E1020" s="48" t="s">
        <v>399</v>
      </c>
      <c r="F1020" s="46">
        <f>FORMULACION!P983</f>
        <v>1</v>
      </c>
      <c r="G1020" s="49">
        <v>280000</v>
      </c>
      <c r="H1020" s="49">
        <f t="shared" si="20"/>
        <v>280000</v>
      </c>
    </row>
    <row r="1021" spans="1:8" hidden="1" x14ac:dyDescent="0.2">
      <c r="A1021" s="46">
        <v>35</v>
      </c>
      <c r="B1021" s="67" t="s">
        <v>525</v>
      </c>
      <c r="C1021" s="46" t="str">
        <f>FORMULACION!C981</f>
        <v>COCINA</v>
      </c>
      <c r="D1021" s="46" t="str">
        <f>FORMULACION!E981</f>
        <v>EQUIPOS DE PROCESAMIENTO</v>
      </c>
      <c r="E1021" s="48" t="str">
        <f>FORMULACION!F981</f>
        <v>LICUADORA INDUSTRIAL MEDIANA</v>
      </c>
      <c r="F1021" s="46">
        <f>FORMULACION!P981</f>
        <v>1</v>
      </c>
      <c r="G1021" s="49">
        <v>80000</v>
      </c>
      <c r="H1021" s="49">
        <f t="shared" si="20"/>
        <v>80000</v>
      </c>
    </row>
    <row r="1022" spans="1:8" hidden="1" x14ac:dyDescent="0.2">
      <c r="A1022" s="46">
        <v>36</v>
      </c>
      <c r="B1022" s="67" t="s">
        <v>525</v>
      </c>
      <c r="C1022" s="46" t="str">
        <f>FORMULACION!C986</f>
        <v>COCINA</v>
      </c>
      <c r="D1022" s="46" t="str">
        <f>FORMULACION!E986</f>
        <v>BATERIA DE COCINA</v>
      </c>
      <c r="E1022" s="48" t="str">
        <f>FORMULACION!F986</f>
        <v>OLLA # 20 EN ALUMINIO</v>
      </c>
      <c r="F1022" s="46" t="e">
        <f>FORMULACION!P986</f>
        <v>#REF!</v>
      </c>
      <c r="G1022" s="49">
        <v>3000000</v>
      </c>
      <c r="H1022" s="49" t="e">
        <f t="shared" si="20"/>
        <v>#REF!</v>
      </c>
    </row>
    <row r="1023" spans="1:8" hidden="1" x14ac:dyDescent="0.2">
      <c r="A1023" s="46">
        <v>37</v>
      </c>
      <c r="B1023" s="67" t="s">
        <v>525</v>
      </c>
      <c r="C1023" s="46" t="str">
        <f>FORMULACION!C985</f>
        <v>COCINA</v>
      </c>
      <c r="D1023" s="46" t="str">
        <f>FORMULACION!E985</f>
        <v>BATERIA DE COCINA</v>
      </c>
      <c r="E1023" s="48" t="str">
        <f>FORMULACION!F985</f>
        <v>OLLA A PRESIÓN DE 10 LITROS</v>
      </c>
      <c r="F1023" s="46" t="e">
        <f>FORMULACION!P985</f>
        <v>#REF!</v>
      </c>
      <c r="G1023" s="49">
        <v>1600000</v>
      </c>
      <c r="H1023" s="49" t="e">
        <f t="shared" si="20"/>
        <v>#REF!</v>
      </c>
    </row>
    <row r="1024" spans="1:8" hidden="1" x14ac:dyDescent="0.2">
      <c r="A1024" s="46">
        <v>38</v>
      </c>
      <c r="B1024" s="67" t="s">
        <v>525</v>
      </c>
      <c r="C1024" s="46" t="str">
        <f>FORMULACION!C984</f>
        <v>COCINA</v>
      </c>
      <c r="D1024" s="46" t="str">
        <f>FORMULACION!E984</f>
        <v>EQUIPOS DE PROCESAMIENTO</v>
      </c>
      <c r="E1024" s="48" t="s">
        <v>452</v>
      </c>
      <c r="F1024" s="46" t="e">
        <f>FORMULACION!P984</f>
        <v>#REF!</v>
      </c>
      <c r="G1024" s="49">
        <v>230000</v>
      </c>
      <c r="H1024" s="49" t="e">
        <f t="shared" si="20"/>
        <v>#REF!</v>
      </c>
    </row>
    <row r="1025" spans="1:8" hidden="1" x14ac:dyDescent="0.2">
      <c r="A1025" s="46">
        <v>39</v>
      </c>
      <c r="B1025" s="67" t="s">
        <v>525</v>
      </c>
      <c r="C1025" s="46" t="str">
        <f>FORMULACION!C987</f>
        <v>COCINA</v>
      </c>
      <c r="D1025" s="46" t="str">
        <f>FORMULACION!E987</f>
        <v>BATERIA DE COCINA</v>
      </c>
      <c r="E1025" s="48" t="str">
        <f>FORMULACION!F987</f>
        <v xml:space="preserve">OLLAS # 24 EN ALUMINIO </v>
      </c>
      <c r="F1025" s="46" t="e">
        <f>FORMULACION!P987</f>
        <v>#REF!</v>
      </c>
      <c r="G1025" s="49">
        <v>315000</v>
      </c>
      <c r="H1025" s="49" t="e">
        <f t="shared" si="20"/>
        <v>#REF!</v>
      </c>
    </row>
    <row r="1026" spans="1:8" hidden="1" x14ac:dyDescent="0.2">
      <c r="A1026" s="46">
        <v>40</v>
      </c>
      <c r="B1026" s="67" t="s">
        <v>525</v>
      </c>
      <c r="C1026" s="46" t="str">
        <f>FORMULACION!C1008</f>
        <v>COCINA</v>
      </c>
      <c r="D1026" s="46" t="str">
        <f>FORMULACION!E1008</f>
        <v>UTENSILIOS</v>
      </c>
      <c r="E1026" s="48" t="s">
        <v>401</v>
      </c>
      <c r="F1026" s="46">
        <f>FORMULACION!P1008</f>
        <v>15</v>
      </c>
      <c r="G1026" s="49">
        <v>24000</v>
      </c>
      <c r="H1026" s="49">
        <f t="shared" si="20"/>
        <v>360000</v>
      </c>
    </row>
    <row r="1027" spans="1:8" hidden="1" x14ac:dyDescent="0.2">
      <c r="A1027" s="46">
        <v>41</v>
      </c>
      <c r="B1027" s="67" t="s">
        <v>525</v>
      </c>
      <c r="C1027" s="46" t="str">
        <f>FORMULACION!C1009</f>
        <v>COCINA</v>
      </c>
      <c r="D1027" s="46" t="str">
        <f>FORMULACION!E1009</f>
        <v>UTENSILIOS</v>
      </c>
      <c r="E1027" s="48" t="str">
        <f>FORMULACION!F1009</f>
        <v>SET DE CUCHILLOS PARA COCINA</v>
      </c>
      <c r="F1027" s="46" t="e">
        <f>FORMULACION!P1009</f>
        <v>#REF!</v>
      </c>
      <c r="G1027" s="49">
        <v>42000</v>
      </c>
      <c r="H1027" s="49" t="e">
        <f t="shared" si="20"/>
        <v>#REF!</v>
      </c>
    </row>
    <row r="1028" spans="1:8" hidden="1" x14ac:dyDescent="0.2">
      <c r="A1028" s="46">
        <v>42</v>
      </c>
      <c r="B1028" s="67" t="s">
        <v>525</v>
      </c>
      <c r="C1028" s="46" t="str">
        <f>FORMULACION!C1006</f>
        <v>COCINA</v>
      </c>
      <c r="D1028" s="46" t="str">
        <f>FORMULACION!E1006</f>
        <v>RECIPIENTES</v>
      </c>
      <c r="E1028" s="48" t="str">
        <f>FORMULACION!F1006</f>
        <v>PONCHERA COCINA</v>
      </c>
      <c r="F1028" s="46" t="e">
        <f>FORMULACION!P1006</f>
        <v>#REF!</v>
      </c>
      <c r="G1028" s="49">
        <v>9000</v>
      </c>
      <c r="H1028" s="49" t="e">
        <f t="shared" si="20"/>
        <v>#REF!</v>
      </c>
    </row>
    <row r="1029" spans="1:8" hidden="1" x14ac:dyDescent="0.2">
      <c r="A1029" s="46">
        <v>43</v>
      </c>
      <c r="B1029" s="67" t="s">
        <v>525</v>
      </c>
      <c r="C1029" s="46" t="str">
        <f>FORMULACION!C1007</f>
        <v>COCINA</v>
      </c>
      <c r="D1029" s="46" t="str">
        <f>FORMULACION!E1007</f>
        <v>UTENSILIOS</v>
      </c>
      <c r="E1029" s="48" t="str">
        <f>FORMULACION!F1007</f>
        <v>JUEGO DE TABLAS PARA PICAR</v>
      </c>
      <c r="F1029" s="46" t="e">
        <f>FORMULACION!P1007</f>
        <v>#REF!</v>
      </c>
      <c r="G1029" s="49">
        <v>20000</v>
      </c>
      <c r="H1029" s="49" t="e">
        <f t="shared" si="20"/>
        <v>#REF!</v>
      </c>
    </row>
    <row r="1030" spans="1:8" hidden="1" x14ac:dyDescent="0.2">
      <c r="A1030" s="46">
        <v>44</v>
      </c>
      <c r="B1030" s="67" t="s">
        <v>525</v>
      </c>
      <c r="C1030" s="46" t="str">
        <f>FORMULACION!C1010</f>
        <v>COCINA</v>
      </c>
      <c r="D1030" s="46" t="str">
        <f>FORMULACION!E1010</f>
        <v>UTENSILIOS</v>
      </c>
      <c r="E1030" s="48" t="str">
        <f>FORMULACION!F1010</f>
        <v>CUCHARA PARA SERVIR</v>
      </c>
      <c r="F1030" s="46" t="e">
        <f>FORMULACION!P1010</f>
        <v>#REF!</v>
      </c>
      <c r="G1030" s="49">
        <v>12000</v>
      </c>
      <c r="H1030" s="49" t="e">
        <f t="shared" si="20"/>
        <v>#REF!</v>
      </c>
    </row>
    <row r="1031" spans="1:8" hidden="1" x14ac:dyDescent="0.2">
      <c r="A1031" s="46">
        <v>45</v>
      </c>
      <c r="B1031" s="67" t="s">
        <v>525</v>
      </c>
      <c r="C1031" s="46" t="str">
        <f>FORMULACION!C1004</f>
        <v>COCINA</v>
      </c>
      <c r="D1031" s="46" t="str">
        <f>FORMULACION!E1004</f>
        <v>RECIPIENTES</v>
      </c>
      <c r="E1031" s="48" t="str">
        <f>FORMULACION!F1004</f>
        <v>CANECA PLÁSTICA CON TAPA 20 LITROS</v>
      </c>
      <c r="F1031" s="46">
        <f>FORMULACION!P1004</f>
        <v>3</v>
      </c>
      <c r="G1031" s="49">
        <v>13000</v>
      </c>
      <c r="H1031" s="49">
        <f t="shared" si="20"/>
        <v>39000</v>
      </c>
    </row>
    <row r="1032" spans="1:8" hidden="1" x14ac:dyDescent="0.2">
      <c r="A1032" s="46">
        <v>46</v>
      </c>
      <c r="B1032" s="67" t="s">
        <v>525</v>
      </c>
      <c r="C1032" s="46" t="str">
        <f>FORMULACION!C1005</f>
        <v>COCINA</v>
      </c>
      <c r="D1032" s="46" t="str">
        <f>FORMULACION!E1005</f>
        <v>RECIPIENTES</v>
      </c>
      <c r="E1032" s="48" t="str">
        <f>FORMULACION!F1005</f>
        <v>CANECA PLÁSTICA CON TAPA 60 LITROS</v>
      </c>
      <c r="F1032" s="46" t="e">
        <f>FORMULACION!P1005</f>
        <v>#REF!</v>
      </c>
      <c r="G1032" s="49">
        <v>16000</v>
      </c>
      <c r="H1032" s="49" t="e">
        <f t="shared" si="20"/>
        <v>#REF!</v>
      </c>
    </row>
    <row r="1033" spans="1:8" hidden="1" x14ac:dyDescent="0.2">
      <c r="A1033" s="46">
        <v>47</v>
      </c>
      <c r="B1033" s="67" t="s">
        <v>525</v>
      </c>
      <c r="C1033" s="46" t="str">
        <f>FORMULACION!C1030</f>
        <v>EQUIPO ANTROPOMETRICO</v>
      </c>
      <c r="D1033" s="46" t="str">
        <f>FORMULACION!E1030</f>
        <v>EQUIPO ANTROPOMETRICO</v>
      </c>
      <c r="E1033" s="48" t="str">
        <f>FORMULACION!F1030</f>
        <v>BALANZA PARA NIÑOS MAYORES DE DOS AÑOS</v>
      </c>
      <c r="F1033" s="46">
        <f>FORMULACION!P1030</f>
        <v>1</v>
      </c>
      <c r="G1033" s="49">
        <v>17000</v>
      </c>
      <c r="H1033" s="49">
        <f t="shared" si="20"/>
        <v>17000</v>
      </c>
    </row>
    <row r="1034" spans="1:8" hidden="1" x14ac:dyDescent="0.2">
      <c r="A1034" s="46">
        <v>48</v>
      </c>
      <c r="B1034" s="67" t="s">
        <v>525</v>
      </c>
      <c r="C1034" s="46" t="str">
        <f>FORMULACION!C1012</f>
        <v>COCINA</v>
      </c>
      <c r="D1034" s="46" t="str">
        <f>FORMULACION!E1012</f>
        <v>UTENSILIOS</v>
      </c>
      <c r="E1034" s="48" t="str">
        <f>FORMULACION!F1012</f>
        <v>MACERADOR DE CARNES</v>
      </c>
      <c r="F1034" s="46" t="e">
        <f>FORMULACION!P1012</f>
        <v>#REF!</v>
      </c>
      <c r="G1034" s="49">
        <v>82000</v>
      </c>
      <c r="H1034" s="49" t="e">
        <f t="shared" si="20"/>
        <v>#REF!</v>
      </c>
    </row>
    <row r="1035" spans="1:8" hidden="1" x14ac:dyDescent="0.2">
      <c r="A1035" s="46">
        <v>49</v>
      </c>
      <c r="B1035" s="67" t="s">
        <v>525</v>
      </c>
      <c r="C1035" s="46" t="str">
        <f>FORMULACION!C1014</f>
        <v>COCINA</v>
      </c>
      <c r="D1035" s="46" t="str">
        <f>FORMULACION!E1014</f>
        <v>UTENSILIOS</v>
      </c>
      <c r="E1035" s="48" t="s">
        <v>402</v>
      </c>
      <c r="F1035" s="46" t="e">
        <f>FORMULACION!P1014</f>
        <v>#REF!</v>
      </c>
      <c r="G1035" s="49">
        <v>10000</v>
      </c>
      <c r="H1035" s="49" t="e">
        <f t="shared" si="20"/>
        <v>#REF!</v>
      </c>
    </row>
    <row r="1036" spans="1:8" hidden="1" x14ac:dyDescent="0.2">
      <c r="A1036" s="46">
        <v>50</v>
      </c>
      <c r="B1036" s="67" t="s">
        <v>525</v>
      </c>
      <c r="C1036" s="46" t="str">
        <f>FORMULACION!C1021</f>
        <v>COCINA</v>
      </c>
      <c r="D1036" s="46" t="str">
        <f>FORMULACION!E1021</f>
        <v>UTENSILIOS</v>
      </c>
      <c r="E1036" s="48" t="str">
        <f>FORMULACION!F1021</f>
        <v>RALLADOR</v>
      </c>
      <c r="F1036" s="46" t="e">
        <f>FORMULACION!P1021</f>
        <v>#REF!</v>
      </c>
      <c r="G1036" s="49">
        <v>13000</v>
      </c>
      <c r="H1036" s="49" t="e">
        <f t="shared" si="20"/>
        <v>#REF!</v>
      </c>
    </row>
    <row r="1037" spans="1:8" hidden="1" x14ac:dyDescent="0.2">
      <c r="A1037" s="46">
        <v>51</v>
      </c>
      <c r="B1037" s="67" t="s">
        <v>525</v>
      </c>
      <c r="C1037" s="46" t="str">
        <f>FORMULACION!C1023</f>
        <v>COCINA</v>
      </c>
      <c r="D1037" s="46" t="str">
        <f>FORMULACION!E1023</f>
        <v>UTENSILIOS</v>
      </c>
      <c r="E1037" s="48" t="str">
        <f>FORMULACION!F1023</f>
        <v>JUEGO DE MOLDES PARA HORNEAR</v>
      </c>
      <c r="F1037" s="46" t="e">
        <f>FORMULACION!P1023</f>
        <v>#REF!</v>
      </c>
      <c r="G1037" s="49">
        <v>33000</v>
      </c>
      <c r="H1037" s="49" t="e">
        <f t="shared" si="20"/>
        <v>#REF!</v>
      </c>
    </row>
    <row r="1038" spans="1:8" hidden="1" x14ac:dyDescent="0.2">
      <c r="A1038" s="46">
        <v>52</v>
      </c>
      <c r="B1038" s="67" t="s">
        <v>525</v>
      </c>
      <c r="C1038" s="46" t="str">
        <f>FORMULACION!C1022</f>
        <v>COCINA</v>
      </c>
      <c r="D1038" s="46" t="str">
        <f>FORMULACION!E1022</f>
        <v>UTENSILIOS</v>
      </c>
      <c r="E1038" s="48" t="str">
        <f>FORMULACION!F1022</f>
        <v>JUEGO DE CUCHARONES EN ACERO INOXIDABLE</v>
      </c>
      <c r="F1038" s="46" t="e">
        <f>FORMULACION!P1022</f>
        <v>#REF!</v>
      </c>
      <c r="G1038" s="49">
        <v>13000</v>
      </c>
      <c r="H1038" s="49" t="e">
        <f t="shared" si="20"/>
        <v>#REF!</v>
      </c>
    </row>
    <row r="1039" spans="1:8" hidden="1" x14ac:dyDescent="0.2">
      <c r="A1039" s="46">
        <v>53</v>
      </c>
      <c r="B1039" s="67" t="s">
        <v>525</v>
      </c>
      <c r="C1039" s="46" t="str">
        <f>FORMULACION!C1024</f>
        <v>COCINA</v>
      </c>
      <c r="D1039" s="46" t="str">
        <f>FORMULACION!E1024</f>
        <v>UTENSILIOS</v>
      </c>
      <c r="E1039" s="48" t="str">
        <f>FORMULACION!F1024</f>
        <v>JUEGO DE TAZONES</v>
      </c>
      <c r="F1039" s="46">
        <f>FORMULACION!P1024</f>
        <v>1</v>
      </c>
      <c r="G1039" s="49">
        <v>54000</v>
      </c>
      <c r="H1039" s="49">
        <f t="shared" si="20"/>
        <v>54000</v>
      </c>
    </row>
    <row r="1040" spans="1:8" hidden="1" x14ac:dyDescent="0.2">
      <c r="A1040" s="46">
        <v>54</v>
      </c>
      <c r="B1040" s="67" t="s">
        <v>525</v>
      </c>
      <c r="C1040" s="46" t="str">
        <f>FORMULACION!C1020</f>
        <v>COCINA</v>
      </c>
      <c r="D1040" s="46" t="str">
        <f>FORMULACION!E1020</f>
        <v>UTENSILIOS</v>
      </c>
      <c r="E1040" s="50" t="s">
        <v>445</v>
      </c>
      <c r="F1040" s="46" t="e">
        <f>FORMULACION!P1020</f>
        <v>#REF!</v>
      </c>
      <c r="G1040" s="49">
        <v>42000</v>
      </c>
      <c r="H1040" s="49" t="e">
        <f t="shared" si="20"/>
        <v>#REF!</v>
      </c>
    </row>
    <row r="1041" spans="1:8" hidden="1" x14ac:dyDescent="0.2">
      <c r="A1041" s="46">
        <v>55</v>
      </c>
      <c r="B1041" s="67" t="s">
        <v>525</v>
      </c>
      <c r="C1041" s="46" t="str">
        <f>FORMULACION!C1019</f>
        <v>COCINA</v>
      </c>
      <c r="D1041" s="46" t="str">
        <f>FORMULACION!E1019</f>
        <v>UTENSILIOS</v>
      </c>
      <c r="E1041" s="48" t="str">
        <f>FORMULACION!F1019</f>
        <v>ESPUMADERA TIPO HOGAR</v>
      </c>
      <c r="F1041" s="46" t="e">
        <f>FORMULACION!P1019</f>
        <v>#REF!</v>
      </c>
      <c r="G1041" s="49">
        <v>14000</v>
      </c>
      <c r="H1041" s="49" t="e">
        <f t="shared" si="20"/>
        <v>#REF!</v>
      </c>
    </row>
    <row r="1042" spans="1:8" hidden="1" x14ac:dyDescent="0.2">
      <c r="A1042" s="46">
        <v>56</v>
      </c>
      <c r="B1042" s="67" t="s">
        <v>525</v>
      </c>
      <c r="C1042" s="46" t="str">
        <f>FORMULACION!C1026</f>
        <v>COCINA</v>
      </c>
      <c r="D1042" s="46" t="str">
        <f>FORMULACION!E1026</f>
        <v>UTENSILIOS</v>
      </c>
      <c r="E1042" s="48" t="str">
        <f>FORMULACION!F1026</f>
        <v>BANDEJA PARA ZONA DE LACTANCIA</v>
      </c>
      <c r="F1042" s="46" t="e">
        <f>FORMULACION!P1026</f>
        <v>#REF!</v>
      </c>
      <c r="G1042" s="49">
        <v>59000</v>
      </c>
      <c r="H1042" s="49" t="e">
        <f t="shared" si="20"/>
        <v>#REF!</v>
      </c>
    </row>
    <row r="1043" spans="1:8" hidden="1" x14ac:dyDescent="0.2">
      <c r="A1043" s="46">
        <v>57</v>
      </c>
      <c r="B1043" s="67" t="s">
        <v>525</v>
      </c>
      <c r="C1043" s="46" t="str">
        <f>FORMULACION!C1013</f>
        <v>COCINA</v>
      </c>
      <c r="D1043" s="46" t="str">
        <f>FORMULACION!E1013</f>
        <v>UTENSILIOS</v>
      </c>
      <c r="E1043" s="50" t="s">
        <v>403</v>
      </c>
      <c r="F1043" s="46" t="e">
        <f>FORMULACION!P1013</f>
        <v>#REF!</v>
      </c>
      <c r="G1043" s="53">
        <v>27000</v>
      </c>
      <c r="H1043" s="49" t="e">
        <f t="shared" si="20"/>
        <v>#REF!</v>
      </c>
    </row>
    <row r="1044" spans="1:8" hidden="1" x14ac:dyDescent="0.2">
      <c r="A1044" s="46">
        <v>58</v>
      </c>
      <c r="B1044" s="67" t="s">
        <v>525</v>
      </c>
      <c r="C1044" s="46" t="str">
        <f>FORMULACION!C1011</f>
        <v>COCINA</v>
      </c>
      <c r="D1044" s="46" t="str">
        <f>FORMULACION!E1011</f>
        <v>UTENSILIOS</v>
      </c>
      <c r="E1044" s="48" t="str">
        <f>FORMULACION!F1011</f>
        <v>PINZA DE ALIMENTOS</v>
      </c>
      <c r="F1044" s="46" t="e">
        <f>FORMULACION!P1011</f>
        <v>#REF!</v>
      </c>
      <c r="G1044" s="49">
        <v>220000</v>
      </c>
      <c r="H1044" s="49" t="e">
        <f t="shared" si="20"/>
        <v>#REF!</v>
      </c>
    </row>
    <row r="1045" spans="1:8" hidden="1" x14ac:dyDescent="0.2">
      <c r="A1045" s="46">
        <v>58</v>
      </c>
      <c r="B1045" s="67" t="s">
        <v>525</v>
      </c>
      <c r="C1045" s="46" t="str">
        <f>FORMULACION!C1028</f>
        <v>COCINA</v>
      </c>
      <c r="D1045" s="46" t="str">
        <f>FORMULACION!E1028</f>
        <v>VAJILLA</v>
      </c>
      <c r="E1045" s="48" t="str">
        <f>FORMULACION!F1028</f>
        <v>VAJILLA PLASTICA PARA NIÑOS</v>
      </c>
      <c r="F1045" s="46" t="e">
        <f>FORMULACION!P1028</f>
        <v>#REF!</v>
      </c>
      <c r="G1045" s="49">
        <v>19000</v>
      </c>
      <c r="H1045" s="49" t="e">
        <f t="shared" si="20"/>
        <v>#REF!</v>
      </c>
    </row>
    <row r="1046" spans="1:8" hidden="1" x14ac:dyDescent="0.2">
      <c r="A1046" s="46">
        <v>60</v>
      </c>
      <c r="B1046" s="67" t="s">
        <v>525</v>
      </c>
      <c r="C1046" s="46" t="str">
        <f>FORMULACION!C1016</f>
        <v>COCINA</v>
      </c>
      <c r="D1046" s="46" t="str">
        <f>FORMULACION!E1016</f>
        <v>UTENSILIOS</v>
      </c>
      <c r="E1046" s="48" t="str">
        <f>FORMULACION!F1016</f>
        <v xml:space="preserve">JUEGO DE TAZAS DOSIFICADORAS </v>
      </c>
      <c r="F1046" s="46">
        <f>FORMULACION!P1016</f>
        <v>2</v>
      </c>
      <c r="G1046" s="49">
        <v>27000</v>
      </c>
      <c r="H1046" s="49">
        <f t="shared" si="20"/>
        <v>54000</v>
      </c>
    </row>
    <row r="1047" spans="1:8" hidden="1" x14ac:dyDescent="0.2">
      <c r="A1047" s="46">
        <v>61</v>
      </c>
      <c r="B1047" s="67" t="s">
        <v>525</v>
      </c>
      <c r="C1047" s="46" t="str">
        <f>FORMULACION!C1027</f>
        <v>COCINA</v>
      </c>
      <c r="D1047" s="46" t="str">
        <f>FORMULACION!E1027</f>
        <v>UTENSILIOS</v>
      </c>
      <c r="E1047" s="48" t="s">
        <v>455</v>
      </c>
      <c r="F1047" s="46">
        <f>FORMULACION!P1027</f>
        <v>1</v>
      </c>
      <c r="G1047" s="49">
        <v>18000</v>
      </c>
      <c r="H1047" s="49">
        <f t="shared" si="20"/>
        <v>18000</v>
      </c>
    </row>
    <row r="1048" spans="1:8" hidden="1" x14ac:dyDescent="0.2">
      <c r="A1048" s="46">
        <v>62</v>
      </c>
      <c r="B1048" s="67" t="s">
        <v>525</v>
      </c>
      <c r="C1048" s="46" t="str">
        <f>FORMULACION!C1029</f>
        <v>COCINA</v>
      </c>
      <c r="D1048" s="46" t="str">
        <f>FORMULACION!E1029</f>
        <v>VAJILLA</v>
      </c>
      <c r="E1048" s="48" t="str">
        <f>FORMULACION!F1029</f>
        <v>VAJILLA DE 4 PUESTOS CERAMICA</v>
      </c>
      <c r="F1048" s="46">
        <f>FORMULACION!P1029</f>
        <v>0</v>
      </c>
      <c r="G1048" s="49">
        <v>15000</v>
      </c>
      <c r="H1048" s="49">
        <f t="shared" si="20"/>
        <v>0</v>
      </c>
    </row>
    <row r="1049" spans="1:8" hidden="1" x14ac:dyDescent="0.2">
      <c r="A1049" s="46">
        <v>63</v>
      </c>
      <c r="B1049" s="67" t="s">
        <v>525</v>
      </c>
      <c r="C1049" s="46" t="str">
        <f>FORMULACION!C1018</f>
        <v>COCINA</v>
      </c>
      <c r="D1049" s="46" t="str">
        <f>FORMULACION!E1018</f>
        <v>UTENSILIOS</v>
      </c>
      <c r="E1049" s="48" t="str">
        <f>FORMULACION!F1018</f>
        <v>ESPUMADERA TIPO INDUSTRIAL</v>
      </c>
      <c r="F1049" s="46" t="e">
        <f>FORMULACION!P1018</f>
        <v>#REF!</v>
      </c>
      <c r="G1049" s="49">
        <v>10000</v>
      </c>
      <c r="H1049" s="49" t="e">
        <f t="shared" si="20"/>
        <v>#REF!</v>
      </c>
    </row>
    <row r="1050" spans="1:8" hidden="1" x14ac:dyDescent="0.2">
      <c r="A1050" s="46">
        <v>64</v>
      </c>
      <c r="B1050" s="67" t="s">
        <v>525</v>
      </c>
      <c r="C1050" s="46" t="str">
        <f>FORMULACION!C1015</f>
        <v>COCINA</v>
      </c>
      <c r="D1050" s="46" t="str">
        <f>FORMULACION!E1015</f>
        <v>UTENSILIOS</v>
      </c>
      <c r="E1050" s="48" t="str">
        <f>FORMULACION!F1015</f>
        <v>JUEGO DE CUCHARAS MEDIDORAS</v>
      </c>
      <c r="F1050" s="46">
        <f>FORMULACION!P1015</f>
        <v>2</v>
      </c>
      <c r="G1050" s="49">
        <v>12000</v>
      </c>
      <c r="H1050" s="49">
        <f t="shared" si="20"/>
        <v>24000</v>
      </c>
    </row>
    <row r="1051" spans="1:8" hidden="1" x14ac:dyDescent="0.2">
      <c r="A1051" s="46">
        <v>65</v>
      </c>
      <c r="B1051" s="67" t="s">
        <v>525</v>
      </c>
      <c r="C1051" s="46" t="str">
        <f>FORMULACION!C1025</f>
        <v>COCINA</v>
      </c>
      <c r="D1051" s="46" t="str">
        <f>FORMULACION!E1025</f>
        <v>UTENSILIOS</v>
      </c>
      <c r="E1051" s="48" t="str">
        <f>FORMULACION!F1025</f>
        <v>MOLINILLO DE PLASTICO</v>
      </c>
      <c r="F1051" s="46" t="e">
        <f>FORMULACION!P1025</f>
        <v>#REF!</v>
      </c>
      <c r="G1051" s="49">
        <v>17000</v>
      </c>
      <c r="H1051" s="49" t="e">
        <f t="shared" si="20"/>
        <v>#REF!</v>
      </c>
    </row>
    <row r="1052" spans="1:8" hidden="1" x14ac:dyDescent="0.2">
      <c r="A1052" s="46">
        <v>66</v>
      </c>
      <c r="B1052" s="67" t="s">
        <v>525</v>
      </c>
      <c r="C1052" s="46" t="str">
        <f>FORMULACION!C1017</f>
        <v>COCINA</v>
      </c>
      <c r="D1052" s="46" t="str">
        <f>FORMULACION!E1017</f>
        <v>UTENSILIOS</v>
      </c>
      <c r="E1052" s="48" t="s">
        <v>404</v>
      </c>
      <c r="F1052" s="46" t="e">
        <f>FORMULACION!P1017</f>
        <v>#REF!</v>
      </c>
      <c r="G1052" s="49">
        <v>17000</v>
      </c>
      <c r="H1052" s="49" t="e">
        <f t="shared" si="20"/>
        <v>#REF!</v>
      </c>
    </row>
    <row r="1053" spans="1:8" hidden="1" x14ac:dyDescent="0.2">
      <c r="A1053" s="46">
        <v>67</v>
      </c>
      <c r="B1053" s="67" t="s">
        <v>525</v>
      </c>
      <c r="C1053" s="46" t="str">
        <f>FORMULACION!C1031</f>
        <v>EQUIPO ANTROPOMETRICO</v>
      </c>
      <c r="D1053" s="46" t="str">
        <f>FORMULACION!E1031</f>
        <v>EQUIPO ANTROPOMETRICO</v>
      </c>
      <c r="E1053" s="48" t="str">
        <f>FORMULACION!F1031</f>
        <v>BALANZA PARA NIÑOS MENORES DE DOS AÑOS</v>
      </c>
      <c r="F1053" s="46" t="e">
        <f>FORMULACION!P1031</f>
        <v>#REF!</v>
      </c>
      <c r="G1053" s="49">
        <v>10000</v>
      </c>
      <c r="H1053" s="49" t="e">
        <f t="shared" si="20"/>
        <v>#REF!</v>
      </c>
    </row>
    <row r="1054" spans="1:8" hidden="1" x14ac:dyDescent="0.2">
      <c r="A1054" s="46">
        <v>68</v>
      </c>
      <c r="B1054" s="67" t="s">
        <v>525</v>
      </c>
      <c r="C1054" s="46" t="str">
        <f>FORMULACION!C1033</f>
        <v>EQUIPO ANTROPOMETRICO</v>
      </c>
      <c r="D1054" s="46" t="str">
        <f>FORMULACION!E1033</f>
        <v>EQUIPO ANTROPOMETRICO</v>
      </c>
      <c r="E1054" s="48" t="str">
        <f>FORMULACION!F1033</f>
        <v>TALLÍMETRO</v>
      </c>
      <c r="F1054" s="46">
        <f>FORMULACION!P1033</f>
        <v>1</v>
      </c>
      <c r="G1054" s="49">
        <v>64000</v>
      </c>
      <c r="H1054" s="49">
        <f t="shared" si="20"/>
        <v>64000</v>
      </c>
    </row>
    <row r="1055" spans="1:8" hidden="1" x14ac:dyDescent="0.2">
      <c r="A1055" s="46">
        <v>69</v>
      </c>
      <c r="B1055" s="67" t="s">
        <v>525</v>
      </c>
      <c r="C1055" s="46" t="str">
        <f>FORMULACION!C1032</f>
        <v>EQUIPO ANTROPOMETRICO</v>
      </c>
      <c r="D1055" s="46" t="str">
        <f>FORMULACION!E1032</f>
        <v>EQUIPO ANTROPOMETRICO</v>
      </c>
      <c r="E1055" s="48" t="str">
        <f>FORMULACION!F1032</f>
        <v>INFANTÓMETRO</v>
      </c>
      <c r="F1055" s="46" t="e">
        <f>FORMULACION!P1032</f>
        <v>#REF!</v>
      </c>
      <c r="G1055" s="49">
        <v>25000</v>
      </c>
      <c r="H1055" s="49" t="e">
        <f t="shared" si="20"/>
        <v>#REF!</v>
      </c>
    </row>
    <row r="1056" spans="1:8" hidden="1" x14ac:dyDescent="0.2">
      <c r="A1056" s="46">
        <v>70</v>
      </c>
      <c r="B1056" s="67" t="s">
        <v>525</v>
      </c>
      <c r="C1056" s="46" t="str">
        <f>FORMULACION!C1034</f>
        <v>EQUIPOS DE APOYO</v>
      </c>
      <c r="D1056" s="46" t="str">
        <f>FORMULACION!D1034</f>
        <v>APOYO AUDIO - VISUAL</v>
      </c>
      <c r="E1056" s="48" t="str">
        <f>FORMULACION!F1034</f>
        <v>REPRODUCTOR DE VIDEO</v>
      </c>
      <c r="F1056" s="46" t="e">
        <f>FORMULACION!P1034</f>
        <v>#REF!</v>
      </c>
      <c r="G1056" s="49">
        <v>60000</v>
      </c>
      <c r="H1056" s="49" t="e">
        <f t="shared" si="20"/>
        <v>#REF!</v>
      </c>
    </row>
    <row r="1057" spans="1:8" hidden="1" x14ac:dyDescent="0.2">
      <c r="A1057" s="46">
        <v>71</v>
      </c>
      <c r="B1057" s="67" t="s">
        <v>525</v>
      </c>
      <c r="C1057" s="46" t="str">
        <f>FORMULACION!C1035</f>
        <v>EQUIPOS DE APOYO</v>
      </c>
      <c r="D1057" s="46" t="str">
        <f>FORMULACION!D1035</f>
        <v>APOYO AUDIO - VISUAL</v>
      </c>
      <c r="E1057" s="48" t="str">
        <f>FORMULACION!F1035</f>
        <v>REPRODUCTOR DE AUDIO</v>
      </c>
      <c r="F1057" s="46" t="e">
        <f>FORMULACION!P1035</f>
        <v>#REF!</v>
      </c>
      <c r="G1057" s="49">
        <v>160000</v>
      </c>
      <c r="H1057" s="49" t="e">
        <f t="shared" si="20"/>
        <v>#REF!</v>
      </c>
    </row>
    <row r="1058" spans="1:8" hidden="1" x14ac:dyDescent="0.2">
      <c r="A1058" s="46">
        <v>72</v>
      </c>
      <c r="B1058" s="67" t="s">
        <v>525</v>
      </c>
      <c r="C1058" s="46" t="str">
        <f>FORMULACION!C1036</f>
        <v>EQUIPOS DE APOYO</v>
      </c>
      <c r="D1058" s="46" t="str">
        <f>FORMULACION!D1036</f>
        <v>APOYO AUDIO - VISUAL</v>
      </c>
      <c r="E1058" s="48" t="str">
        <f>FORMULACION!F1036</f>
        <v xml:space="preserve">TELEVISOR </v>
      </c>
      <c r="F1058" s="46" t="e">
        <f>FORMULACION!P1036</f>
        <v>#REF!</v>
      </c>
      <c r="G1058" s="49">
        <v>120000</v>
      </c>
      <c r="H1058" s="49" t="e">
        <f t="shared" si="20"/>
        <v>#REF!</v>
      </c>
    </row>
    <row r="1059" spans="1:8" hidden="1" x14ac:dyDescent="0.2">
      <c r="A1059" s="46">
        <v>73</v>
      </c>
      <c r="B1059" s="67" t="s">
        <v>525</v>
      </c>
      <c r="C1059" s="46" t="str">
        <f>FORMULACION!C1037</f>
        <v>EQUIPOS DE APOYO</v>
      </c>
      <c r="D1059" s="46" t="str">
        <f>FORMULACION!D1037</f>
        <v>APOYO AUDIO - VISUAL</v>
      </c>
      <c r="E1059" s="48" t="str">
        <f>FORMULACION!F1037</f>
        <v>SOPORTE PARA TV Y RESPRODUCTOR DE VIDEO</v>
      </c>
      <c r="F1059" s="46" t="e">
        <f>FORMULACION!P1037</f>
        <v>#REF!</v>
      </c>
      <c r="G1059" s="49">
        <v>180000</v>
      </c>
      <c r="H1059" s="49" t="e">
        <f t="shared" si="20"/>
        <v>#REF!</v>
      </c>
    </row>
    <row r="1060" spans="1:8" hidden="1" x14ac:dyDescent="0.2">
      <c r="A1060" s="46">
        <v>74</v>
      </c>
      <c r="B1060" s="67" t="s">
        <v>525</v>
      </c>
      <c r="C1060" s="46" t="str">
        <f>FORMULACION!C1039</f>
        <v>EQUIPOS DE APOYO</v>
      </c>
      <c r="D1060" s="46" t="str">
        <f>FORMULACION!D1039</f>
        <v>APOYO EN LAVADO</v>
      </c>
      <c r="E1060" s="48" t="s">
        <v>405</v>
      </c>
      <c r="F1060" s="46">
        <f>FORMULACION!P1039</f>
        <v>1</v>
      </c>
      <c r="G1060" s="49">
        <v>250000</v>
      </c>
      <c r="H1060" s="49">
        <f t="shared" si="20"/>
        <v>250000</v>
      </c>
    </row>
    <row r="1061" spans="1:8" hidden="1" x14ac:dyDescent="0.2">
      <c r="A1061" s="46">
        <v>75</v>
      </c>
      <c r="B1061" s="67" t="s">
        <v>525</v>
      </c>
      <c r="C1061" s="46" t="str">
        <f>FORMULACION!C1038</f>
        <v>EQUIPOS DE APOYO</v>
      </c>
      <c r="D1061" s="46" t="str">
        <f>FORMULACION!D1038</f>
        <v>APOYO CONFORT TERMICO</v>
      </c>
      <c r="E1061" s="48" t="s">
        <v>406</v>
      </c>
      <c r="F1061" s="46" t="e">
        <f>FORMULACION!P1038</f>
        <v>#REF!</v>
      </c>
      <c r="G1061" s="49">
        <v>150000</v>
      </c>
      <c r="H1061" s="49" t="e">
        <f t="shared" si="20"/>
        <v>#REF!</v>
      </c>
    </row>
    <row r="1062" spans="1:8" hidden="1" x14ac:dyDescent="0.2">
      <c r="A1062" s="46">
        <v>76</v>
      </c>
      <c r="B1062" s="67" t="s">
        <v>525</v>
      </c>
      <c r="C1062" s="46" t="str">
        <f>FORMULACION!C1040</f>
        <v>LENCERIA</v>
      </c>
      <c r="D1062" s="46" t="str">
        <f>FORMULACION!D1040</f>
        <v>COLCHONES - COLCHONETAS</v>
      </c>
      <c r="E1062" s="48" t="s">
        <v>408</v>
      </c>
      <c r="F1062" s="46" t="e">
        <f>FORMULACION!P1040</f>
        <v>#REF!</v>
      </c>
      <c r="G1062" s="49">
        <v>1600000</v>
      </c>
      <c r="H1062" s="49" t="e">
        <f t="shared" si="20"/>
        <v>#REF!</v>
      </c>
    </row>
    <row r="1063" spans="1:8" hidden="1" x14ac:dyDescent="0.2">
      <c r="A1063" s="46">
        <v>77</v>
      </c>
      <c r="B1063" s="67" t="s">
        <v>525</v>
      </c>
      <c r="C1063" s="46" t="str">
        <f>FORMULACION!C1041</f>
        <v>LENCERIA</v>
      </c>
      <c r="D1063" s="46" t="str">
        <f>FORMULACION!D1041</f>
        <v>COLCHONES - COLCHONETAS</v>
      </c>
      <c r="E1063" s="48" t="s">
        <v>407</v>
      </c>
      <c r="F1063" s="46" t="e">
        <f>FORMULACION!P1041</f>
        <v>#REF!</v>
      </c>
      <c r="G1063" s="49" t="e">
        <f>FORMULACION!#REF!</f>
        <v>#REF!</v>
      </c>
      <c r="H1063" s="49" t="e">
        <f t="shared" si="20"/>
        <v>#REF!</v>
      </c>
    </row>
    <row r="1064" spans="1:8" hidden="1" x14ac:dyDescent="0.2">
      <c r="A1064" s="46">
        <v>78</v>
      </c>
      <c r="B1064" s="67" t="s">
        <v>525</v>
      </c>
      <c r="C1064" s="46" t="str">
        <f>FORMULACION!C1042</f>
        <v>LENCERIA</v>
      </c>
      <c r="D1064" s="46" t="str">
        <f>FORMULACION!D1042</f>
        <v>COLCHONES - COLCHONETAS</v>
      </c>
      <c r="E1064" s="48" t="s">
        <v>409</v>
      </c>
      <c r="F1064" s="46" t="e">
        <f>FORMULACION!P1042</f>
        <v>#REF!</v>
      </c>
      <c r="G1064" s="49">
        <v>180000</v>
      </c>
      <c r="H1064" s="49" t="e">
        <f t="shared" si="20"/>
        <v>#REF!</v>
      </c>
    </row>
    <row r="1065" spans="1:8" hidden="1" x14ac:dyDescent="0.2">
      <c r="A1065" s="46">
        <v>79</v>
      </c>
      <c r="B1065" s="67" t="s">
        <v>525</v>
      </c>
      <c r="C1065" s="46" t="str">
        <f>FORMULACION!C1043</f>
        <v>LENCERIA</v>
      </c>
      <c r="D1065" s="46" t="str">
        <f>FORMULACION!D1043</f>
        <v>LENCERIA DE BAÑO</v>
      </c>
      <c r="E1065" s="48" t="str">
        <f>FORMULACION!F1043</f>
        <v>TOALLA PARA BEBÉ</v>
      </c>
      <c r="F1065" s="46" t="e">
        <f>FORMULACION!P1043</f>
        <v>#REF!</v>
      </c>
      <c r="G1065" s="49">
        <v>3300000</v>
      </c>
      <c r="H1065" s="49" t="e">
        <f t="shared" si="20"/>
        <v>#REF!</v>
      </c>
    </row>
    <row r="1066" spans="1:8" hidden="1" x14ac:dyDescent="0.2">
      <c r="A1066" s="46">
        <v>80</v>
      </c>
      <c r="B1066" s="67" t="s">
        <v>525</v>
      </c>
      <c r="C1066" s="46" t="str">
        <f>FORMULACION!C1044</f>
        <v>LENCERIA</v>
      </c>
      <c r="D1066" s="46" t="str">
        <f>FORMULACION!D1044</f>
        <v>LENCERIA DE CAMA</v>
      </c>
      <c r="E1066" s="48" t="str">
        <f>FORMULACION!F1044</f>
        <v>COBIJA TÉRMICA PARA CAMA APILABLE</v>
      </c>
      <c r="F1066" s="46">
        <f>FORMULACION!P1044</f>
        <v>0</v>
      </c>
      <c r="G1066" s="49">
        <v>72000</v>
      </c>
      <c r="H1066" s="49">
        <f t="shared" si="20"/>
        <v>0</v>
      </c>
    </row>
    <row r="1067" spans="1:8" hidden="1" x14ac:dyDescent="0.2">
      <c r="A1067" s="46">
        <v>81</v>
      </c>
      <c r="B1067" s="67" t="s">
        <v>525</v>
      </c>
      <c r="C1067" s="46" t="str">
        <f>FORMULACION!C1045</f>
        <v>LENCERIA</v>
      </c>
      <c r="D1067" s="46" t="str">
        <f>FORMULACION!D1045</f>
        <v>LENCERIA DE CAMA</v>
      </c>
      <c r="E1067" s="54" t="s">
        <v>410</v>
      </c>
      <c r="F1067" s="46"/>
      <c r="G1067" s="53"/>
      <c r="H1067" s="49"/>
    </row>
    <row r="1068" spans="1:8" hidden="1" x14ac:dyDescent="0.2">
      <c r="A1068" s="46">
        <v>82</v>
      </c>
      <c r="B1068" s="67" t="s">
        <v>525</v>
      </c>
      <c r="C1068" s="46" t="str">
        <f>FORMULACION!C1046</f>
        <v>LENCERIA</v>
      </c>
      <c r="D1068" s="46" t="str">
        <f>FORMULACION!D1046</f>
        <v>LENCERIA DE CAMA</v>
      </c>
      <c r="E1068" s="48" t="str">
        <f>FORMULACION!F1046</f>
        <v>SÁBANAS PARA CUNAS</v>
      </c>
      <c r="F1068" s="46">
        <f>FORMULACION!P1046</f>
        <v>10</v>
      </c>
      <c r="G1068" s="49">
        <v>42000</v>
      </c>
      <c r="H1068" s="49">
        <f t="shared" ref="H1068:H1089" si="21">F1068*G1068</f>
        <v>420000</v>
      </c>
    </row>
    <row r="1069" spans="1:8" hidden="1" x14ac:dyDescent="0.2">
      <c r="A1069" s="46">
        <v>83</v>
      </c>
      <c r="B1069" s="67" t="s">
        <v>525</v>
      </c>
      <c r="C1069" s="46" t="str">
        <f>FORMULACION!C1054</f>
        <v>MOBILIARIO</v>
      </c>
      <c r="D1069" s="46" t="str">
        <f>FORMULACION!D1054</f>
        <v>MOBILIARIO AREA EDUCATIVA</v>
      </c>
      <c r="E1069" s="48" t="str">
        <f>FORMULACION!F1054</f>
        <v>NIDO</v>
      </c>
      <c r="F1069" s="46" t="e">
        <f>FORMULACION!P1054</f>
        <v>#REF!</v>
      </c>
      <c r="G1069" s="49">
        <v>60000</v>
      </c>
      <c r="H1069" s="49" t="e">
        <f t="shared" si="21"/>
        <v>#REF!</v>
      </c>
    </row>
    <row r="1070" spans="1:8" hidden="1" x14ac:dyDescent="0.2">
      <c r="A1070" s="46">
        <v>84</v>
      </c>
      <c r="B1070" s="67" t="s">
        <v>525</v>
      </c>
      <c r="C1070" s="46" t="str">
        <f>FORMULACION!C1053</f>
        <v>MOBILIARIO</v>
      </c>
      <c r="D1070" s="46" t="str">
        <f>FORMULACION!D1053</f>
        <v>MOBILIARIO AREA EDUCATIVA</v>
      </c>
      <c r="E1070" s="48" t="str">
        <f>FORMULACION!F1053</f>
        <v>ESTANTE PARA LIBROS</v>
      </c>
      <c r="F1070" s="46" t="e">
        <f>FORMULACION!P1053</f>
        <v>#REF!</v>
      </c>
      <c r="G1070" s="49">
        <v>180000</v>
      </c>
      <c r="H1070" s="49" t="e">
        <f t="shared" si="21"/>
        <v>#REF!</v>
      </c>
    </row>
    <row r="1071" spans="1:8" hidden="1" x14ac:dyDescent="0.2">
      <c r="A1071" s="46">
        <v>85</v>
      </c>
      <c r="B1071" s="67" t="s">
        <v>525</v>
      </c>
      <c r="C1071" s="46" t="str">
        <f>FORMULACION!C1047</f>
        <v>LENCERIA</v>
      </c>
      <c r="D1071" s="46" t="str">
        <f>FORMULACION!D1047</f>
        <v>LENCERIA DE CAMA</v>
      </c>
      <c r="E1071" s="48" t="str">
        <f>FORMULACION!F1047</f>
        <v>SÁBANAS PARA CAMA APILABLES</v>
      </c>
      <c r="F1071" s="46" t="e">
        <f>FORMULACION!P1047</f>
        <v>#REF!</v>
      </c>
      <c r="G1071" s="49">
        <v>9000</v>
      </c>
      <c r="H1071" s="49" t="e">
        <f t="shared" si="21"/>
        <v>#REF!</v>
      </c>
    </row>
    <row r="1072" spans="1:8" hidden="1" x14ac:dyDescent="0.2">
      <c r="A1072" s="46">
        <v>86</v>
      </c>
      <c r="B1072" s="67" t="s">
        <v>525</v>
      </c>
      <c r="C1072" s="46" t="str">
        <f>FORMULACION!C1052</f>
        <v>MOBILIARIO</v>
      </c>
      <c r="D1072" s="46" t="str">
        <f>FORMULACION!D1052</f>
        <v>MOBILIARIO AREA EDUCATIVA</v>
      </c>
      <c r="E1072" s="48" t="str">
        <f>FORMULACION!F1052</f>
        <v>CUNA DE MADERA</v>
      </c>
      <c r="F1072" s="46" t="e">
        <f>FORMULACION!P1052</f>
        <v>#REF!</v>
      </c>
      <c r="G1072" s="49">
        <v>45000</v>
      </c>
      <c r="H1072" s="49" t="e">
        <f t="shared" si="21"/>
        <v>#REF!</v>
      </c>
    </row>
    <row r="1073" spans="1:8" hidden="1" x14ac:dyDescent="0.2">
      <c r="A1073" s="46">
        <v>87</v>
      </c>
      <c r="B1073" s="67" t="s">
        <v>525</v>
      </c>
      <c r="C1073" s="46" t="str">
        <f>FORMULACION!C1048</f>
        <v>LENCERIA</v>
      </c>
      <c r="D1073" s="46" t="str">
        <f>FORMULACION!D1048</f>
        <v>LENCERIA DE CAMA</v>
      </c>
      <c r="E1073" s="48" t="str">
        <f>FORMULACION!F1048</f>
        <v>BORDE CUNA</v>
      </c>
      <c r="F1073" s="46" t="e">
        <f>FORMULACION!P1048</f>
        <v>#REF!</v>
      </c>
      <c r="G1073" s="49">
        <v>32000</v>
      </c>
      <c r="H1073" s="49" t="e">
        <f t="shared" si="21"/>
        <v>#REF!</v>
      </c>
    </row>
    <row r="1074" spans="1:8" hidden="1" x14ac:dyDescent="0.2">
      <c r="A1074" s="46">
        <v>88</v>
      </c>
      <c r="B1074" s="67" t="s">
        <v>525</v>
      </c>
      <c r="C1074" s="46" t="str">
        <f>FORMULACION!C1049</f>
        <v>LENCERIA</v>
      </c>
      <c r="D1074" s="46" t="str">
        <f>FORMULACION!D1049</f>
        <v>LENCERIA</v>
      </c>
      <c r="E1074" s="48" t="s">
        <v>411</v>
      </c>
      <c r="F1074" s="46">
        <v>0</v>
      </c>
      <c r="G1074" s="53">
        <v>32000</v>
      </c>
      <c r="H1074" s="49">
        <f t="shared" si="21"/>
        <v>0</v>
      </c>
    </row>
    <row r="1075" spans="1:8" hidden="1" x14ac:dyDescent="0.2">
      <c r="A1075" s="46">
        <v>89</v>
      </c>
      <c r="B1075" s="67" t="s">
        <v>525</v>
      </c>
      <c r="C1075" s="46" t="str">
        <f>FORMULACION!C1051</f>
        <v>MOBILIARIO</v>
      </c>
      <c r="D1075" s="46" t="str">
        <f>FORMULACION!D1051</f>
        <v>MOBILIARIO AREA EDUCATIVA</v>
      </c>
      <c r="E1075" s="48" t="str">
        <f>FORMULACION!F1051</f>
        <v>PERCHERO</v>
      </c>
      <c r="F1075" s="46" t="e">
        <f>FORMULACION!P1051</f>
        <v>#REF!</v>
      </c>
      <c r="G1075" s="49">
        <v>40000</v>
      </c>
      <c r="H1075" s="49" t="e">
        <f t="shared" si="21"/>
        <v>#REF!</v>
      </c>
    </row>
    <row r="1076" spans="1:8" hidden="1" x14ac:dyDescent="0.2">
      <c r="A1076" s="46">
        <v>90</v>
      </c>
      <c r="B1076" s="67" t="s">
        <v>525</v>
      </c>
      <c r="C1076" s="46" t="str">
        <f>FORMULACION!C1050</f>
        <v>LENCERIA</v>
      </c>
      <c r="D1076" s="46" t="str">
        <f>FORMULACION!D1050</f>
        <v>LENCERIA</v>
      </c>
      <c r="E1076" s="48" t="str">
        <f>FORMULACION!F1050</f>
        <v>COJIN DE LACTANCIA MATERNA</v>
      </c>
      <c r="F1076" s="46" t="e">
        <f>FORMULACION!P1050</f>
        <v>#REF!</v>
      </c>
      <c r="G1076" s="49">
        <v>32000</v>
      </c>
      <c r="H1076" s="49" t="e">
        <f t="shared" si="21"/>
        <v>#REF!</v>
      </c>
    </row>
    <row r="1077" spans="1:8" hidden="1" x14ac:dyDescent="0.2">
      <c r="A1077" s="46">
        <v>91</v>
      </c>
      <c r="B1077" s="67" t="s">
        <v>525</v>
      </c>
      <c r="C1077" s="46" t="str">
        <f>FORMULACION!C1178</f>
        <v>MATERIAL PEDAGÓGICO</v>
      </c>
      <c r="D1077" s="46" t="str">
        <f>FORMULACION!E1178</f>
        <v>INSTRUMENTOS MUSICALES</v>
      </c>
      <c r="E1077" s="48" t="str">
        <f>FORMULACION!F1178</f>
        <v>GALLINA</v>
      </c>
      <c r="F1077" s="46" t="e">
        <f>FORMULACION!P1178</f>
        <v>#REF!</v>
      </c>
      <c r="G1077" s="49">
        <v>35000</v>
      </c>
      <c r="H1077" s="49" t="e">
        <f t="shared" si="21"/>
        <v>#REF!</v>
      </c>
    </row>
    <row r="1078" spans="1:8" hidden="1" x14ac:dyDescent="0.2">
      <c r="A1078" s="46">
        <v>92</v>
      </c>
      <c r="B1078" s="67" t="s">
        <v>525</v>
      </c>
      <c r="C1078" s="46" t="str">
        <f>FORMULACION!C1144</f>
        <v>MATERIAL PEDAGÓGICO</v>
      </c>
      <c r="D1078" s="46" t="str">
        <f>FORMULACION!E1144</f>
        <v>EXPLORACIÓN CORPORAL</v>
      </c>
      <c r="E1078" s="48" t="s">
        <v>416</v>
      </c>
      <c r="F1078" s="46" t="e">
        <f>FORMULACION!P1144</f>
        <v>#REF!</v>
      </c>
      <c r="G1078" s="49">
        <v>2500</v>
      </c>
      <c r="H1078" s="49" t="e">
        <f t="shared" si="21"/>
        <v>#REF!</v>
      </c>
    </row>
    <row r="1079" spans="1:8" hidden="1" x14ac:dyDescent="0.2">
      <c r="A1079" s="46">
        <v>93</v>
      </c>
      <c r="B1079" s="67" t="s">
        <v>525</v>
      </c>
      <c r="C1079" s="46" t="str">
        <f>FORMULACION!C1145</f>
        <v>MATERIAL PEDAGÓGICO</v>
      </c>
      <c r="D1079" s="46" t="str">
        <f>FORMULACION!E1145</f>
        <v>EXPLORACIÓN CORPORAL</v>
      </c>
      <c r="E1079" s="48" t="s">
        <v>417</v>
      </c>
      <c r="F1079" s="46">
        <v>0</v>
      </c>
      <c r="G1079" s="53">
        <v>55000</v>
      </c>
      <c r="H1079" s="49">
        <f t="shared" si="21"/>
        <v>0</v>
      </c>
    </row>
    <row r="1080" spans="1:8" hidden="1" x14ac:dyDescent="0.2">
      <c r="A1080" s="46">
        <v>94</v>
      </c>
      <c r="B1080" s="67" t="s">
        <v>525</v>
      </c>
      <c r="C1080" s="46" t="e">
        <f>FORMULACION!#REF!</f>
        <v>#REF!</v>
      </c>
      <c r="D1080" s="46" t="e">
        <f>FORMULACION!#REF!</f>
        <v>#REF!</v>
      </c>
      <c r="E1080" s="48" t="s">
        <v>418</v>
      </c>
      <c r="F1080" s="46">
        <v>0</v>
      </c>
      <c r="G1080" s="53">
        <v>30000</v>
      </c>
      <c r="H1080" s="49">
        <f t="shared" si="21"/>
        <v>0</v>
      </c>
    </row>
    <row r="1081" spans="1:8" hidden="1" x14ac:dyDescent="0.2">
      <c r="A1081" s="46">
        <v>95</v>
      </c>
      <c r="B1081" s="67" t="s">
        <v>525</v>
      </c>
      <c r="C1081" s="46" t="str">
        <f>FORMULACION!C1146</f>
        <v>MATERIAL PEDAGÓGICO</v>
      </c>
      <c r="D1081" s="46" t="str">
        <f>FORMULACION!E1146</f>
        <v>EXPLORACIÓN CORPORAL</v>
      </c>
      <c r="E1081" s="50" t="str">
        <f>FORMULACION!F1146</f>
        <v>JUEGO DE PESOS</v>
      </c>
      <c r="F1081" s="46"/>
      <c r="G1081" s="49">
        <v>38000</v>
      </c>
      <c r="H1081" s="49">
        <f t="shared" si="21"/>
        <v>0</v>
      </c>
    </row>
    <row r="1082" spans="1:8" hidden="1" x14ac:dyDescent="0.2">
      <c r="A1082" s="46">
        <v>96</v>
      </c>
      <c r="B1082" s="67" t="s">
        <v>525</v>
      </c>
      <c r="C1082" s="46" t="str">
        <f>FORMULACION!C1095</f>
        <v>MATERIAL PEDAGÓGICO</v>
      </c>
      <c r="D1082" s="46" t="str">
        <f>FORMULACION!E1095</f>
        <v>EXPLORACIÓN CORPORAL</v>
      </c>
      <c r="E1082" s="48" t="s">
        <v>419</v>
      </c>
      <c r="F1082" s="46" t="e">
        <f>FORMULACION!P1095</f>
        <v>#REF!</v>
      </c>
      <c r="G1082" s="49">
        <v>15000</v>
      </c>
      <c r="H1082" s="49" t="e">
        <f t="shared" si="21"/>
        <v>#REF!</v>
      </c>
    </row>
    <row r="1083" spans="1:8" hidden="1" x14ac:dyDescent="0.2">
      <c r="A1083" s="46">
        <v>97</v>
      </c>
      <c r="B1083" s="67" t="s">
        <v>525</v>
      </c>
      <c r="C1083" s="46" t="str">
        <f>FORMULACION!C1116</f>
        <v>MATERIAL PEDAGÓGICO</v>
      </c>
      <c r="D1083" s="46" t="str">
        <f>FORMULACION!E1116</f>
        <v>EXPLORACIÓN CORPORAL</v>
      </c>
      <c r="E1083" s="48" t="str">
        <f>FORMULACION!F1116</f>
        <v>GUANTE DE TEXTURAS Y ACTIVIDADES</v>
      </c>
      <c r="F1083" s="46"/>
      <c r="G1083" s="49">
        <v>8000</v>
      </c>
      <c r="H1083" s="49">
        <f t="shared" si="21"/>
        <v>0</v>
      </c>
    </row>
    <row r="1084" spans="1:8" hidden="1" x14ac:dyDescent="0.2">
      <c r="A1084" s="46">
        <v>98</v>
      </c>
      <c r="B1084" s="67" t="s">
        <v>525</v>
      </c>
      <c r="C1084" s="46" t="str">
        <f>FORMULACION!C1104</f>
        <v>MATERIAL PEDAGÓGICO</v>
      </c>
      <c r="D1084" s="46" t="str">
        <f>FORMULACION!E1104</f>
        <v>JUEGO SIMBÓLICO Y DE ROLES</v>
      </c>
      <c r="E1084" s="48" t="str">
        <f>FORMULACION!F1104</f>
        <v>TITERES DE GUANTE - SET ANIMALES DE GRANJA</v>
      </c>
      <c r="F1084" s="46" t="e">
        <f>FORMULACION!P1104</f>
        <v>#REF!</v>
      </c>
      <c r="G1084" s="49">
        <v>60000</v>
      </c>
      <c r="H1084" s="49" t="e">
        <f t="shared" si="21"/>
        <v>#REF!</v>
      </c>
    </row>
    <row r="1085" spans="1:8" hidden="1" x14ac:dyDescent="0.2">
      <c r="A1085" s="46">
        <v>99</v>
      </c>
      <c r="B1085" s="67" t="s">
        <v>525</v>
      </c>
      <c r="C1085" s="46" t="str">
        <f>FORMULACION!C1179</f>
        <v>MATERIAL PEDAGÓGICO</v>
      </c>
      <c r="D1085" s="46" t="str">
        <f>FORMULACION!E1179</f>
        <v>INSTRUMENTOS MUSICALES</v>
      </c>
      <c r="E1085" s="48" t="s">
        <v>420</v>
      </c>
      <c r="F1085" s="46" t="e">
        <f>FORMULACION!P1179</f>
        <v>#REF!</v>
      </c>
      <c r="G1085" s="49">
        <v>35000</v>
      </c>
      <c r="H1085" s="49" t="e">
        <f t="shared" si="21"/>
        <v>#REF!</v>
      </c>
    </row>
    <row r="1086" spans="1:8" hidden="1" x14ac:dyDescent="0.2">
      <c r="A1086" s="46">
        <v>100</v>
      </c>
      <c r="B1086" s="67" t="s">
        <v>525</v>
      </c>
      <c r="C1086" s="46" t="str">
        <f>FORMULACION!C1117</f>
        <v>MATERIAL PEDAGÓGICO</v>
      </c>
      <c r="D1086" s="46" t="str">
        <f>FORMULACION!E1117</f>
        <v>EXPLORACIÓN CORPORAL</v>
      </c>
      <c r="E1086" s="48" t="str">
        <f>FORMULACION!F1117</f>
        <v>KIT DE PERCEPCION PEQUEÑO</v>
      </c>
      <c r="F1086" s="46" t="e">
        <f>FORMULACION!P1117</f>
        <v>#REF!</v>
      </c>
      <c r="G1086" s="49">
        <v>27000</v>
      </c>
      <c r="H1086" s="49" t="e">
        <f t="shared" si="21"/>
        <v>#REF!</v>
      </c>
    </row>
    <row r="1087" spans="1:8" hidden="1" x14ac:dyDescent="0.2">
      <c r="A1087" s="46">
        <v>101</v>
      </c>
      <c r="B1087" s="67" t="s">
        <v>525</v>
      </c>
      <c r="C1087" s="46" t="str">
        <f>FORMULACION!C1118</f>
        <v>MATERIAL PEDAGÓGICO</v>
      </c>
      <c r="D1087" s="46" t="str">
        <f>FORMULACION!E1118</f>
        <v>EXPLORACIÓN CORPORAL</v>
      </c>
      <c r="E1087" s="48" t="s">
        <v>421</v>
      </c>
      <c r="F1087" s="46">
        <f>FORMULACION!P1118</f>
        <v>0</v>
      </c>
      <c r="G1087" s="49">
        <v>190000</v>
      </c>
      <c r="H1087" s="49">
        <f t="shared" si="21"/>
        <v>0</v>
      </c>
    </row>
    <row r="1088" spans="1:8" hidden="1" x14ac:dyDescent="0.2">
      <c r="A1088" s="46">
        <v>102</v>
      </c>
      <c r="B1088" s="67" t="s">
        <v>525</v>
      </c>
      <c r="C1088" s="46" t="str">
        <f>FORMULACION!C1147</f>
        <v>MATERIAL PEDAGÓGICO</v>
      </c>
      <c r="D1088" s="46" t="str">
        <f>FORMULACION!E1147</f>
        <v>EXPLORACIÓN CORPORAL</v>
      </c>
      <c r="E1088" s="48" t="str">
        <f>FORMULACION!F1147</f>
        <v>JUEGO DE PELOTAS</v>
      </c>
      <c r="F1088" s="46"/>
      <c r="G1088" s="49">
        <v>90000</v>
      </c>
      <c r="H1088" s="49">
        <f t="shared" si="21"/>
        <v>0</v>
      </c>
    </row>
    <row r="1089" spans="1:8" hidden="1" x14ac:dyDescent="0.2">
      <c r="A1089" s="46">
        <v>103</v>
      </c>
      <c r="B1089" s="67" t="s">
        <v>525</v>
      </c>
      <c r="C1089" s="46" t="str">
        <f>FORMULACION!C1148</f>
        <v>MATERIAL PEDAGÓGICO</v>
      </c>
      <c r="D1089" s="46" t="str">
        <f>FORMULACION!E1148</f>
        <v>EXPLORACIÓN CORPORAL</v>
      </c>
      <c r="E1089" s="48" t="str">
        <f>FORMULACION!F1148</f>
        <v>JUEGO DE PELOTAS PEQUEÑAS TIPO ERIZO</v>
      </c>
      <c r="F1089" s="46"/>
      <c r="G1089" s="49">
        <v>270000</v>
      </c>
      <c r="H1089" s="49">
        <f t="shared" si="21"/>
        <v>0</v>
      </c>
    </row>
    <row r="1090" spans="1:8" hidden="1" x14ac:dyDescent="0.2">
      <c r="A1090" s="46">
        <v>104</v>
      </c>
      <c r="B1090" s="67" t="s">
        <v>525</v>
      </c>
      <c r="C1090" s="46" t="str">
        <f>FORMULACION!C1149</f>
        <v>MATERIAL PEDAGÓGICO</v>
      </c>
      <c r="D1090" s="46" t="str">
        <f>FORMULACION!E1149</f>
        <v>EXPLORACIÓN CORPORAL</v>
      </c>
      <c r="E1090" s="48" t="s">
        <v>422</v>
      </c>
      <c r="F1090" s="46"/>
      <c r="G1090" s="55"/>
      <c r="H1090" s="49"/>
    </row>
    <row r="1091" spans="1:8" hidden="1" x14ac:dyDescent="0.2">
      <c r="A1091" s="46">
        <v>105</v>
      </c>
      <c r="B1091" s="67" t="s">
        <v>525</v>
      </c>
      <c r="C1091" s="46" t="str">
        <f>FORMULACION!C1097</f>
        <v>MATERIAL PEDAGÓGICO</v>
      </c>
      <c r="D1091" s="46" t="str">
        <f>FORMULACION!E1097</f>
        <v>EXPLORACIÓN CORPORAL</v>
      </c>
      <c r="E1091" s="48" t="str">
        <f>FORMULACION!F1097</f>
        <v>PARQUE INFANTIL TIPO B</v>
      </c>
      <c r="F1091" s="46" t="e">
        <f>FORMULACION!P1097</f>
        <v>#REF!</v>
      </c>
      <c r="G1091" s="49">
        <v>720000</v>
      </c>
      <c r="H1091" s="49" t="e">
        <f t="shared" ref="H1091:H1154" si="22">F1091*G1091</f>
        <v>#REF!</v>
      </c>
    </row>
    <row r="1092" spans="1:8" hidden="1" x14ac:dyDescent="0.2">
      <c r="A1092" s="46">
        <v>106</v>
      </c>
      <c r="B1092" s="67" t="s">
        <v>525</v>
      </c>
      <c r="C1092" s="46" t="str">
        <f>FORMULACION!C1119</f>
        <v>MATERIAL PEDAGÓGICO</v>
      </c>
      <c r="D1092" s="46" t="str">
        <f>FORMULACION!E1119</f>
        <v>EXPLORACIÓN CORPORAL</v>
      </c>
      <c r="E1092" s="48" t="str">
        <f>FORMULACION!F1119</f>
        <v>JUEGO DE PELOTAS GRANDES TIPO ERIZO</v>
      </c>
      <c r="F1092" s="46"/>
      <c r="G1092" s="49">
        <v>150000</v>
      </c>
      <c r="H1092" s="49">
        <f t="shared" si="22"/>
        <v>0</v>
      </c>
    </row>
    <row r="1093" spans="1:8" hidden="1" x14ac:dyDescent="0.2">
      <c r="A1093" s="46">
        <v>107</v>
      </c>
      <c r="B1093" s="67" t="s">
        <v>525</v>
      </c>
      <c r="C1093" s="46" t="str">
        <f>FORMULACION!C1098</f>
        <v>MATERIAL PEDAGÓGICO</v>
      </c>
      <c r="D1093" s="46" t="str">
        <f>FORMULACION!E1098</f>
        <v>EXPLORACIÓN CORPORAL</v>
      </c>
      <c r="E1093" s="48" t="str">
        <f>FORMULACION!F1098</f>
        <v>MESA DE LUZ</v>
      </c>
      <c r="F1093" s="46" t="e">
        <f>FORMULACION!P1098</f>
        <v>#REF!</v>
      </c>
      <c r="G1093" s="49">
        <v>3250000</v>
      </c>
      <c r="H1093" s="49" t="e">
        <f t="shared" si="22"/>
        <v>#REF!</v>
      </c>
    </row>
    <row r="1094" spans="1:8" hidden="1" x14ac:dyDescent="0.2">
      <c r="A1094" s="46">
        <v>108</v>
      </c>
      <c r="B1094" s="67" t="s">
        <v>525</v>
      </c>
      <c r="C1094" s="46" t="str">
        <f>FORMULACION!C1099</f>
        <v>MATERIAL PEDAGÓGICO</v>
      </c>
      <c r="D1094" s="46" t="str">
        <f>FORMULACION!E1099</f>
        <v>EXPLORACIÓN CORPORAL</v>
      </c>
      <c r="E1094" s="48" t="str">
        <f>FORMULACION!F1099</f>
        <v>MESA DE AGUA Y ARENA</v>
      </c>
      <c r="F1094" s="46" t="e">
        <f>FORMULACION!P1099</f>
        <v>#REF!</v>
      </c>
      <c r="G1094" s="49">
        <v>1650000</v>
      </c>
      <c r="H1094" s="49" t="e">
        <f t="shared" si="22"/>
        <v>#REF!</v>
      </c>
    </row>
    <row r="1095" spans="1:8" hidden="1" x14ac:dyDescent="0.2">
      <c r="A1095" s="46">
        <v>109</v>
      </c>
      <c r="B1095" s="67" t="s">
        <v>525</v>
      </c>
      <c r="C1095" s="46" t="str">
        <f>FORMULACION!C1120</f>
        <v>MATERIAL PEDAGÓGICO</v>
      </c>
      <c r="D1095" s="46" t="str">
        <f>FORMULACION!E1120</f>
        <v>EXPLORACIÓN CORPORAL</v>
      </c>
      <c r="E1095" s="48" t="str">
        <f>FORMULACION!F1120</f>
        <v>RODILLO GRANDE EN ESPUMA</v>
      </c>
      <c r="F1095" s="46" t="e">
        <f>FORMULACION!P1120</f>
        <v>#REF!</v>
      </c>
      <c r="G1095" s="49">
        <v>32000</v>
      </c>
      <c r="H1095" s="49" t="e">
        <f t="shared" si="22"/>
        <v>#REF!</v>
      </c>
    </row>
    <row r="1096" spans="1:8" hidden="1" x14ac:dyDescent="0.2">
      <c r="A1096" s="46">
        <v>110</v>
      </c>
      <c r="B1096" s="67" t="s">
        <v>525</v>
      </c>
      <c r="C1096" s="46" t="str">
        <f>FORMULACION!C1150</f>
        <v>MATERIAL PEDAGÓGICO</v>
      </c>
      <c r="D1096" s="46" t="str">
        <f>FORMULACION!E1150</f>
        <v>EXPLORACIÓN CORPORAL</v>
      </c>
      <c r="E1096" s="48" t="str">
        <f>FORMULACION!F1150</f>
        <v>SALTARIN PEQUEÑO</v>
      </c>
      <c r="F1096" s="46"/>
      <c r="G1096" s="49">
        <v>23000</v>
      </c>
      <c r="H1096" s="49">
        <f t="shared" si="22"/>
        <v>0</v>
      </c>
    </row>
    <row r="1097" spans="1:8" hidden="1" x14ac:dyDescent="0.2">
      <c r="A1097" s="46">
        <v>111</v>
      </c>
      <c r="B1097" s="67" t="s">
        <v>525</v>
      </c>
      <c r="C1097" s="46" t="str">
        <f>FORMULACION!C1136</f>
        <v>MATERIAL PEDAGÓGICO</v>
      </c>
      <c r="D1097" s="46" t="str">
        <f>FORMULACION!E1136</f>
        <v>INSTRUMENTOS MUSICALES</v>
      </c>
      <c r="E1097" s="48" t="str">
        <f>FORMULACION!F1136</f>
        <v>PAJARO CARPINTERO</v>
      </c>
      <c r="F1097" s="46"/>
      <c r="G1097" s="49">
        <v>42000</v>
      </c>
      <c r="H1097" s="49">
        <f t="shared" si="22"/>
        <v>0</v>
      </c>
    </row>
    <row r="1098" spans="1:8" hidden="1" x14ac:dyDescent="0.2">
      <c r="A1098" s="46">
        <v>112</v>
      </c>
      <c r="B1098" s="67" t="s">
        <v>525</v>
      </c>
      <c r="C1098" s="46" t="str">
        <f>FORMULACION!C1137</f>
        <v>MATERIAL PEDAGÓGICO</v>
      </c>
      <c r="D1098" s="46" t="str">
        <f>FORMULACION!E1137</f>
        <v>JUEGO DE CONSTRUCCIÓN</v>
      </c>
      <c r="E1098" s="48" t="str">
        <f>FORMULACION!F1137</f>
        <v xml:space="preserve">BLOQUES GRANDES  DE CONSTRUCCION </v>
      </c>
      <c r="F1098" s="46"/>
      <c r="G1098" s="49">
        <v>42000</v>
      </c>
      <c r="H1098" s="49">
        <f t="shared" si="22"/>
        <v>0</v>
      </c>
    </row>
    <row r="1099" spans="1:8" hidden="1" x14ac:dyDescent="0.2">
      <c r="A1099" s="46">
        <v>113</v>
      </c>
      <c r="B1099" s="67" t="s">
        <v>525</v>
      </c>
      <c r="C1099" s="46" t="str">
        <f>FORMULACION!C1121</f>
        <v>MATERIAL PEDAGÓGICO</v>
      </c>
      <c r="D1099" s="46" t="str">
        <f>FORMULACION!E1121</f>
        <v>EXPLORACIÓN CORPORAL</v>
      </c>
      <c r="E1099" s="48" t="str">
        <f>FORMULACION!F1121</f>
        <v>RODILLO MEDIANO EN ESPUMA</v>
      </c>
      <c r="F1099" s="46"/>
      <c r="G1099" s="49">
        <v>65800</v>
      </c>
      <c r="H1099" s="49">
        <f t="shared" si="22"/>
        <v>0</v>
      </c>
    </row>
    <row r="1100" spans="1:8" hidden="1" x14ac:dyDescent="0.2">
      <c r="A1100" s="46">
        <v>114</v>
      </c>
      <c r="B1100" s="67" t="s">
        <v>525</v>
      </c>
      <c r="C1100" s="46" t="str">
        <f>FORMULACION!C1096</f>
        <v>MATERIAL PEDAGÓGICO</v>
      </c>
      <c r="D1100" s="46" t="str">
        <f>FORMULACION!E1096</f>
        <v>EXPLORACIÓN CORPORAL</v>
      </c>
      <c r="E1100" s="48" t="str">
        <f>FORMULACION!F1096</f>
        <v>PARQUE INFANTIL TIPO A</v>
      </c>
      <c r="F1100" s="46" t="e">
        <f>FORMULACION!P1096</f>
        <v>#REF!</v>
      </c>
      <c r="G1100" s="49">
        <v>50000</v>
      </c>
      <c r="H1100" s="49" t="e">
        <f t="shared" si="22"/>
        <v>#REF!</v>
      </c>
    </row>
    <row r="1101" spans="1:8" hidden="1" x14ac:dyDescent="0.2">
      <c r="A1101" s="46">
        <v>115</v>
      </c>
      <c r="B1101" s="67" t="s">
        <v>525</v>
      </c>
      <c r="C1101" s="46" t="str">
        <f>FORMULACION!C1103</f>
        <v>MATERIAL PEDAGÓGICO</v>
      </c>
      <c r="D1101" s="46" t="str">
        <f>FORMULACION!E1103</f>
        <v>JUEGO SIMBÓLICO Y DE ROLES</v>
      </c>
      <c r="E1101" s="48" t="str">
        <f>FORMULACION!F1103</f>
        <v>TEATRINO MODULAR DE PISO</v>
      </c>
      <c r="F1101" s="46" t="e">
        <f>FORMULACION!P1103</f>
        <v>#REF!</v>
      </c>
      <c r="G1101" s="49">
        <v>250000</v>
      </c>
      <c r="H1101" s="49" t="e">
        <f t="shared" si="22"/>
        <v>#REF!</v>
      </c>
    </row>
    <row r="1102" spans="1:8" hidden="1" x14ac:dyDescent="0.2">
      <c r="A1102" s="46">
        <v>116</v>
      </c>
      <c r="B1102" s="67" t="s">
        <v>525</v>
      </c>
      <c r="C1102" s="46" t="str">
        <f>FORMULACION!C1102</f>
        <v>MATERIAL PEDAGÓGICO</v>
      </c>
      <c r="D1102" s="46" t="str">
        <f>FORMULACION!E1102</f>
        <v>INSTRUMENTOS MUSICALES</v>
      </c>
      <c r="E1102" s="48" t="str">
        <f>FORMULACION!F1102</f>
        <v>JUEGO DE CAMPANAS AFINADAS</v>
      </c>
      <c r="F1102" s="46">
        <f>FORMULACION!P1102</f>
        <v>1</v>
      </c>
      <c r="G1102" s="49">
        <v>560000</v>
      </c>
      <c r="H1102" s="49">
        <f t="shared" si="22"/>
        <v>560000</v>
      </c>
    </row>
    <row r="1103" spans="1:8" hidden="1" x14ac:dyDescent="0.2">
      <c r="A1103" s="46">
        <v>117</v>
      </c>
      <c r="B1103" s="67" t="s">
        <v>525</v>
      </c>
      <c r="C1103" s="46" t="str">
        <f>FORMULACION!C1122:D1122</f>
        <v>MATERIAL PEDAGÓGICO</v>
      </c>
      <c r="D1103" s="46" t="str">
        <f>FORMULACION!E1122</f>
        <v>EXPLORACIÓN CORPORAL</v>
      </c>
      <c r="E1103" s="48" t="str">
        <f>FORMULACION!F1122</f>
        <v>TAPETE DE TEXTURAS</v>
      </c>
      <c r="F1103" s="46" t="e">
        <f>FORMULACION!P1122</f>
        <v>#REF!</v>
      </c>
      <c r="G1103" s="49">
        <v>25000</v>
      </c>
      <c r="H1103" s="49" t="e">
        <f t="shared" si="22"/>
        <v>#REF!</v>
      </c>
    </row>
    <row r="1104" spans="1:8" hidden="1" x14ac:dyDescent="0.2">
      <c r="A1104" s="46">
        <v>118</v>
      </c>
      <c r="B1104" s="67" t="s">
        <v>525</v>
      </c>
      <c r="C1104" s="46" t="str">
        <f>FORMULACION!C1100</f>
        <v>MATERIAL PEDAGÓGICO</v>
      </c>
      <c r="D1104" s="46" t="str">
        <f>FORMULACION!E1100</f>
        <v>EXPLORACIÓN CORPORAL</v>
      </c>
      <c r="E1104" s="48" t="str">
        <f>FORMULACION!F1100</f>
        <v>CARPA DE PLASTICO PLEGABLE</v>
      </c>
      <c r="F1104" s="46" t="e">
        <f>FORMULACION!P1100</f>
        <v>#REF!</v>
      </c>
      <c r="G1104" s="49">
        <v>8600000</v>
      </c>
      <c r="H1104" s="49" t="e">
        <f t="shared" si="22"/>
        <v>#REF!</v>
      </c>
    </row>
    <row r="1105" spans="1:8" hidden="1" x14ac:dyDescent="0.2">
      <c r="A1105" s="46">
        <v>119</v>
      </c>
      <c r="B1105" s="67" t="s">
        <v>525</v>
      </c>
      <c r="C1105" s="46" t="str">
        <f>FORMULACION!C1101</f>
        <v>MATERIAL PEDAGÓGICO</v>
      </c>
      <c r="D1105" s="46" t="str">
        <f>FORMULACION!E1101</f>
        <v>INSTRUMENTOS MUSICALES</v>
      </c>
      <c r="E1105" s="48" t="str">
        <f>FORMULACION!F1101</f>
        <v>OCEANO</v>
      </c>
      <c r="F1105" s="46">
        <f>FORMULACION!P1101</f>
        <v>2</v>
      </c>
      <c r="G1105" s="49">
        <v>3000000</v>
      </c>
      <c r="H1105" s="49">
        <f t="shared" si="22"/>
        <v>6000000</v>
      </c>
    </row>
    <row r="1106" spans="1:8" hidden="1" x14ac:dyDescent="0.2">
      <c r="A1106" s="46">
        <v>120</v>
      </c>
      <c r="B1106" s="67" t="s">
        <v>525</v>
      </c>
      <c r="C1106" s="46" t="str">
        <f>FORMULACION!C1094</f>
        <v>MATERIAL PEDAGÓGICO</v>
      </c>
      <c r="D1106" s="46" t="str">
        <f>FORMULACION!E1094</f>
        <v>EXPLORACIÓN CORPORAL</v>
      </c>
      <c r="E1106" s="48" t="s">
        <v>424</v>
      </c>
      <c r="F1106" s="46" t="e">
        <f>FORMULACION!P1094</f>
        <v>#REF!</v>
      </c>
      <c r="G1106" s="49">
        <v>56000</v>
      </c>
      <c r="H1106" s="49" t="e">
        <f t="shared" si="22"/>
        <v>#REF!</v>
      </c>
    </row>
    <row r="1107" spans="1:8" hidden="1" x14ac:dyDescent="0.2">
      <c r="A1107" s="46">
        <v>121</v>
      </c>
      <c r="B1107" s="67" t="s">
        <v>525</v>
      </c>
      <c r="C1107" s="46" t="str">
        <f>FORMULACION!C1151</f>
        <v>MATERIAL PEDAGÓGICO</v>
      </c>
      <c r="D1107" s="46" t="str">
        <f>FORMULACION!E1151</f>
        <v>INSTRUMENTOS MUSICALES</v>
      </c>
      <c r="E1107" s="50" t="s">
        <v>423</v>
      </c>
      <c r="F1107" s="46"/>
      <c r="G1107" s="49">
        <v>11000</v>
      </c>
      <c r="H1107" s="49">
        <f t="shared" si="22"/>
        <v>0</v>
      </c>
    </row>
    <row r="1108" spans="1:8" hidden="1" x14ac:dyDescent="0.2">
      <c r="A1108" s="46">
        <v>122</v>
      </c>
      <c r="B1108" s="67" t="s">
        <v>525</v>
      </c>
      <c r="C1108" s="46" t="str">
        <f>FORMULACION!C1152:D1152</f>
        <v>MATERIAL PEDAGÓGICO</v>
      </c>
      <c r="D1108" s="46" t="str">
        <f>FORMULACION!E1152</f>
        <v>INSTRUMENTOS MUSICALES</v>
      </c>
      <c r="E1108" s="50" t="s">
        <v>425</v>
      </c>
      <c r="F1108" s="46"/>
      <c r="G1108" s="49">
        <v>18000</v>
      </c>
      <c r="H1108" s="49">
        <f t="shared" si="22"/>
        <v>0</v>
      </c>
    </row>
    <row r="1109" spans="1:8" hidden="1" x14ac:dyDescent="0.2">
      <c r="A1109" s="46">
        <v>123</v>
      </c>
      <c r="B1109" s="67" t="s">
        <v>525</v>
      </c>
      <c r="C1109" s="46" t="str">
        <f>FORMULACION!C1123</f>
        <v>MATERIAL PEDAGÓGICO</v>
      </c>
      <c r="D1109" s="46" t="str">
        <f>FORMULACION!E1123</f>
        <v>INSTRUMENTOS MUSICALES</v>
      </c>
      <c r="E1109" s="50" t="s">
        <v>426</v>
      </c>
      <c r="F1109" s="46"/>
      <c r="G1109" s="49">
        <v>13000</v>
      </c>
      <c r="H1109" s="49">
        <f t="shared" si="22"/>
        <v>0</v>
      </c>
    </row>
    <row r="1110" spans="1:8" hidden="1" x14ac:dyDescent="0.2">
      <c r="A1110" s="46">
        <v>124</v>
      </c>
      <c r="B1110" s="67" t="s">
        <v>525</v>
      </c>
      <c r="C1110" s="46" t="str">
        <f>FORMULACION!C1138</f>
        <v>MATERIAL PEDAGÓGICO</v>
      </c>
      <c r="D1110" s="46" t="str">
        <f>FORMULACION!E1138</f>
        <v>JUEGO DE CONSTRUCCIÓN</v>
      </c>
      <c r="E1110" s="48" t="str">
        <f>FORMULACION!F1138</f>
        <v>ROMPECABEZAS CUBOS EN ESPUMA</v>
      </c>
      <c r="F1110" s="46"/>
      <c r="G1110" s="49">
        <v>25000</v>
      </c>
      <c r="H1110" s="49">
        <f t="shared" si="22"/>
        <v>0</v>
      </c>
    </row>
    <row r="1111" spans="1:8" hidden="1" x14ac:dyDescent="0.2">
      <c r="A1111" s="46">
        <v>125</v>
      </c>
      <c r="B1111" s="67" t="s">
        <v>525</v>
      </c>
      <c r="C1111" s="46" t="str">
        <f>FORMULACION!C1124</f>
        <v>MATERIAL PEDAGÓGICO</v>
      </c>
      <c r="D1111" s="46" t="str">
        <f>FORMULACION!E1124</f>
        <v>INSTRUMENTOS MUSICALES</v>
      </c>
      <c r="E1111" s="48" t="str">
        <f>FORMULACION!F1124</f>
        <v>PALO DE LLUVIA PEQUEÑO</v>
      </c>
      <c r="F1111" s="46" t="e">
        <f>FORMULACION!P1124</f>
        <v>#REF!</v>
      </c>
      <c r="G1111" s="49">
        <v>42000</v>
      </c>
      <c r="H1111" s="49" t="e">
        <f t="shared" si="22"/>
        <v>#REF!</v>
      </c>
    </row>
    <row r="1112" spans="1:8" hidden="1" x14ac:dyDescent="0.2">
      <c r="A1112" s="46">
        <v>126</v>
      </c>
      <c r="B1112" s="67" t="s">
        <v>525</v>
      </c>
      <c r="C1112" s="46" t="str">
        <f>FORMULACION!C1125:D1125</f>
        <v>MATERIAL PEDAGÓGICO</v>
      </c>
      <c r="D1112" s="46" t="str">
        <f>FORMULACION!E1125</f>
        <v>INSTRUMENTOS MUSICALES</v>
      </c>
      <c r="E1112" s="48" t="str">
        <f>FORMULACION!F1125</f>
        <v>PANDERETA PEQUEÑA</v>
      </c>
      <c r="F1112" s="46"/>
      <c r="G1112" s="49">
        <v>35000</v>
      </c>
      <c r="H1112" s="49">
        <f t="shared" si="22"/>
        <v>0</v>
      </c>
    </row>
    <row r="1113" spans="1:8" hidden="1" x14ac:dyDescent="0.2">
      <c r="A1113" s="46">
        <v>127</v>
      </c>
      <c r="B1113" s="67" t="s">
        <v>525</v>
      </c>
      <c r="C1113" s="46" t="str">
        <f>FORMULACION!C1181</f>
        <v>MATERIAL PEDAGÓGICO</v>
      </c>
      <c r="D1113" s="46" t="str">
        <f>FORMULACION!E1181</f>
        <v>INSTRUMENTOS MUSICALES</v>
      </c>
      <c r="E1113" s="48" t="str">
        <f>FORMULACION!F1181</f>
        <v xml:space="preserve">PANDERETA </v>
      </c>
      <c r="F1113" s="46" t="e">
        <f>FORMULACION!P1181</f>
        <v>#REF!</v>
      </c>
      <c r="G1113" s="49">
        <v>37000</v>
      </c>
      <c r="H1113" s="49" t="e">
        <f t="shared" si="22"/>
        <v>#REF!</v>
      </c>
    </row>
    <row r="1114" spans="1:8" hidden="1" x14ac:dyDescent="0.2">
      <c r="A1114" s="46">
        <v>128</v>
      </c>
      <c r="B1114" s="67" t="s">
        <v>525</v>
      </c>
      <c r="C1114" s="46" t="str">
        <f>FORMULACION!C1154</f>
        <v>MATERIAL PEDAGÓGICO</v>
      </c>
      <c r="D1114" s="46" t="str">
        <f>FORMULACION!E1154</f>
        <v>INSTRUMENTOS MUSICALES</v>
      </c>
      <c r="E1114" s="48" t="str">
        <f>FORMULACION!F1154</f>
        <v>GÜIRO PEQUEÑO</v>
      </c>
      <c r="F1114" s="46" t="e">
        <f>FORMULACION!P1154</f>
        <v>#REF!</v>
      </c>
      <c r="G1114" s="49">
        <v>32000</v>
      </c>
      <c r="H1114" s="49" t="e">
        <f t="shared" si="22"/>
        <v>#REF!</v>
      </c>
    </row>
    <row r="1115" spans="1:8" hidden="1" x14ac:dyDescent="0.2">
      <c r="A1115" s="46">
        <v>129</v>
      </c>
      <c r="B1115" s="67" t="s">
        <v>525</v>
      </c>
      <c r="C1115" s="46" t="e">
        <f>FORMULACION!#REF!</f>
        <v>#REF!</v>
      </c>
      <c r="D1115" s="46" t="e">
        <f>FORMULACION!#REF!</f>
        <v>#REF!</v>
      </c>
      <c r="E1115" s="48" t="s">
        <v>471</v>
      </c>
      <c r="F1115" s="46"/>
      <c r="G1115" s="49">
        <v>150000</v>
      </c>
      <c r="H1115" s="49">
        <f t="shared" si="22"/>
        <v>0</v>
      </c>
    </row>
    <row r="1116" spans="1:8" hidden="1" x14ac:dyDescent="0.2">
      <c r="A1116" s="46">
        <v>130</v>
      </c>
      <c r="B1116" s="67" t="s">
        <v>525</v>
      </c>
      <c r="C1116" s="46" t="str">
        <f>FORMULACION!C1126</f>
        <v>MATERIAL PEDAGÓGICO</v>
      </c>
      <c r="D1116" s="46" t="str">
        <f>FORMULACION!E1126</f>
        <v>INSTRUMENTOS MUSICALES</v>
      </c>
      <c r="E1116" s="48" t="str">
        <f>FORMULACION!F1126</f>
        <v xml:space="preserve">RANA </v>
      </c>
      <c r="F1116" s="46"/>
      <c r="G1116" s="49">
        <v>56000</v>
      </c>
      <c r="H1116" s="49">
        <f t="shared" si="22"/>
        <v>0</v>
      </c>
    </row>
    <row r="1117" spans="1:8" hidden="1" x14ac:dyDescent="0.2">
      <c r="A1117" s="46">
        <v>132</v>
      </c>
      <c r="B1117" s="67" t="s">
        <v>525</v>
      </c>
      <c r="C1117" s="46" t="str">
        <f>FORMULACION!C1155</f>
        <v>MATERIAL PEDAGÓGICO</v>
      </c>
      <c r="D1117" s="46" t="str">
        <f>FORMULACION!E1155</f>
        <v>JUEGO DE CONSTRUCCIÓN</v>
      </c>
      <c r="E1117" s="48" t="str">
        <f>FORMULACION!F1155</f>
        <v>CAMION BLOQUES DE CONTRUCCIÓN</v>
      </c>
      <c r="F1117" s="46" t="e">
        <f>FORMULACION!P1155</f>
        <v>#REF!</v>
      </c>
      <c r="G1117" s="49">
        <v>9000</v>
      </c>
      <c r="H1117" s="49" t="e">
        <f t="shared" si="22"/>
        <v>#REF!</v>
      </c>
    </row>
    <row r="1118" spans="1:8" hidden="1" x14ac:dyDescent="0.2">
      <c r="A1118" s="46">
        <v>133</v>
      </c>
      <c r="B1118" s="67" t="s">
        <v>525</v>
      </c>
      <c r="C1118" s="46" t="str">
        <f>FORMULACION!C1156</f>
        <v>MATERIAL PEDAGÓGICO</v>
      </c>
      <c r="D1118" s="46" t="str">
        <f>FORMULACION!E1156</f>
        <v>JUEGO DE CONSTRUCCIÓN</v>
      </c>
      <c r="E1118" s="48" t="str">
        <f>FORMULACION!F1156</f>
        <v>ROMPECABEZAS 2 A 4 PIEZAS</v>
      </c>
      <c r="F1118" s="46"/>
      <c r="G1118" s="49">
        <v>9000</v>
      </c>
      <c r="H1118" s="49">
        <f t="shared" si="22"/>
        <v>0</v>
      </c>
    </row>
    <row r="1119" spans="1:8" hidden="1" x14ac:dyDescent="0.2">
      <c r="A1119" s="46">
        <v>135</v>
      </c>
      <c r="B1119" s="67" t="s">
        <v>525</v>
      </c>
      <c r="C1119" s="46" t="str">
        <f>FORMULACION!C1157</f>
        <v>MATERIAL PEDAGÓGICO</v>
      </c>
      <c r="D1119" s="46" t="str">
        <f>FORMULACION!E1157</f>
        <v>JUEGO DE CONSTRUCCIÓN</v>
      </c>
      <c r="E1119" s="48" t="str">
        <f>FORMULACION!F1157</f>
        <v>ROMPECABEZAS DE TRES NIVELES PROGRESIVOS</v>
      </c>
      <c r="F1119" s="46" t="e">
        <f>FORMULACION!P1157</f>
        <v>#REF!</v>
      </c>
      <c r="G1119" s="49">
        <v>45000</v>
      </c>
      <c r="H1119" s="49" t="e">
        <f t="shared" si="22"/>
        <v>#REF!</v>
      </c>
    </row>
    <row r="1120" spans="1:8" hidden="1" x14ac:dyDescent="0.2">
      <c r="A1120" s="46">
        <v>136</v>
      </c>
      <c r="B1120" s="67" t="s">
        <v>525</v>
      </c>
      <c r="C1120" s="46" t="str">
        <f>FORMULACION!C1182</f>
        <v>MATERIAL PEDAGÓGICO</v>
      </c>
      <c r="D1120" s="46" t="str">
        <f>FORMULACION!E1182</f>
        <v>INSTRUMENTOS MUSICALES</v>
      </c>
      <c r="E1120" s="48" t="str">
        <f>FORMULACION!F1182</f>
        <v>PANDERO</v>
      </c>
      <c r="F1120" s="46" t="e">
        <f>FORMULACION!P1182</f>
        <v>#REF!</v>
      </c>
      <c r="G1120" s="49">
        <v>45000</v>
      </c>
      <c r="H1120" s="49" t="e">
        <f t="shared" si="22"/>
        <v>#REF!</v>
      </c>
    </row>
    <row r="1121" spans="1:8" hidden="1" x14ac:dyDescent="0.2">
      <c r="A1121" s="46">
        <v>137</v>
      </c>
      <c r="B1121" s="67" t="s">
        <v>525</v>
      </c>
      <c r="C1121" s="46" t="str">
        <f>FORMULACION!C1158</f>
        <v>MATERIAL PEDAGÓGICO</v>
      </c>
      <c r="D1121" s="46" t="str">
        <f>FORMULACION!E1158</f>
        <v>JUEGO DE CONSTRUCCIÓN</v>
      </c>
      <c r="E1121" s="48" t="str">
        <f>FORMULACION!F1158</f>
        <v>SET DE ENCADENABLES</v>
      </c>
      <c r="F1121" s="46" t="e">
        <f>FORMULACION!P1158</f>
        <v>#REF!</v>
      </c>
      <c r="G1121" s="49">
        <v>26900</v>
      </c>
      <c r="H1121" s="49" t="e">
        <f t="shared" si="22"/>
        <v>#REF!</v>
      </c>
    </row>
    <row r="1122" spans="1:8" hidden="1" x14ac:dyDescent="0.2">
      <c r="A1122" s="46">
        <v>138</v>
      </c>
      <c r="B1122" s="67" t="s">
        <v>525</v>
      </c>
      <c r="C1122" s="46" t="str">
        <f>FORMULACION!C1106</f>
        <v>MATERIAL PEDAGÓGICO</v>
      </c>
      <c r="D1122" s="46" t="str">
        <f>FORMULACION!E1106</f>
        <v>JUEGO SIMBÓLICO Y DE ROLES</v>
      </c>
      <c r="E1122" s="48" t="str">
        <f>FORMULACION!F1106</f>
        <v>TITERES DE GUANTE - SET FAMILIA</v>
      </c>
      <c r="F1122" s="46" t="e">
        <f>FORMULACION!P1106</f>
        <v>#REF!</v>
      </c>
      <c r="G1122" s="49">
        <v>110000</v>
      </c>
      <c r="H1122" s="49" t="e">
        <f t="shared" si="22"/>
        <v>#REF!</v>
      </c>
    </row>
    <row r="1123" spans="1:8" hidden="1" x14ac:dyDescent="0.2">
      <c r="A1123" s="46">
        <v>139</v>
      </c>
      <c r="B1123" s="67" t="s">
        <v>525</v>
      </c>
      <c r="C1123" s="46" t="e">
        <f>FORMULACION!#REF!</f>
        <v>#REF!</v>
      </c>
      <c r="D1123" s="46" t="e">
        <f>FORMULACION!#REF!</f>
        <v>#REF!</v>
      </c>
      <c r="E1123" s="48" t="s">
        <v>427</v>
      </c>
      <c r="F1123" s="46"/>
      <c r="G1123" s="49">
        <v>32000</v>
      </c>
      <c r="H1123" s="49">
        <f t="shared" si="22"/>
        <v>0</v>
      </c>
    </row>
    <row r="1124" spans="1:8" hidden="1" x14ac:dyDescent="0.2">
      <c r="A1124" s="46">
        <v>140</v>
      </c>
      <c r="B1124" s="67" t="s">
        <v>525</v>
      </c>
      <c r="C1124" s="46" t="str">
        <f>FORMULACION!C1127</f>
        <v>MATERIAL PEDAGÓGICO</v>
      </c>
      <c r="D1124" s="46" t="str">
        <f>FORMULACION!E1127</f>
        <v>INSTRUMENTOS MUSICALES</v>
      </c>
      <c r="E1124" s="48" t="s">
        <v>143</v>
      </c>
      <c r="F1124" s="46" t="e">
        <f>FORMULACION!P1127</f>
        <v>#REF!</v>
      </c>
      <c r="G1124" s="49">
        <v>12900</v>
      </c>
      <c r="H1124" s="49" t="e">
        <f t="shared" si="22"/>
        <v>#REF!</v>
      </c>
    </row>
    <row r="1125" spans="1:8" hidden="1" x14ac:dyDescent="0.2">
      <c r="A1125" s="46">
        <v>141</v>
      </c>
      <c r="B1125" s="67" t="s">
        <v>525</v>
      </c>
      <c r="C1125" s="46" t="str">
        <f>FORMULACION!C1183</f>
        <v>MATERIAL PEDAGÓGICO</v>
      </c>
      <c r="D1125" s="46" t="str">
        <f>FORMULACION!E1183</f>
        <v>INSTRUMENTOS MUSICALES</v>
      </c>
      <c r="E1125" s="48" t="str">
        <f>FORMULACION!F1183</f>
        <v xml:space="preserve">TAMBOR </v>
      </c>
      <c r="F1125" s="46" t="e">
        <f>FORMULACION!P1183</f>
        <v>#REF!</v>
      </c>
      <c r="G1125" s="49">
        <v>150000</v>
      </c>
      <c r="H1125" s="49" t="e">
        <f t="shared" si="22"/>
        <v>#REF!</v>
      </c>
    </row>
    <row r="1126" spans="1:8" hidden="1" x14ac:dyDescent="0.2">
      <c r="A1126" s="46">
        <v>142</v>
      </c>
      <c r="B1126" s="67" t="s">
        <v>525</v>
      </c>
      <c r="C1126" s="46" t="str">
        <f>FORMULACION!C1105</f>
        <v>MATERIAL PEDAGÓGICO</v>
      </c>
      <c r="D1126" s="46" t="str">
        <f>FORMULACION!E1105</f>
        <v>JUEGO SIMBÓLICO Y DE ROLES</v>
      </c>
      <c r="E1126" s="48" t="str">
        <f>FORMULACION!F1105</f>
        <v>TITERES DE GUANTE - SET ANIMALES DE LA SELVA</v>
      </c>
      <c r="F1126" s="46" t="e">
        <f>FORMULACION!P1105</f>
        <v>#REF!</v>
      </c>
      <c r="G1126" s="49">
        <v>45000</v>
      </c>
      <c r="H1126" s="49" t="e">
        <f t="shared" si="22"/>
        <v>#REF!</v>
      </c>
    </row>
    <row r="1127" spans="1:8" hidden="1" x14ac:dyDescent="0.2">
      <c r="A1127" s="46">
        <v>143</v>
      </c>
      <c r="B1127" s="67" t="s">
        <v>525</v>
      </c>
      <c r="C1127" s="46" t="str">
        <f>FORMULACION!C1140</f>
        <v>MATERIAL PEDAGÓGICO</v>
      </c>
      <c r="D1127" s="46" t="str">
        <f>FORMULACION!E1140</f>
        <v>EXPLORACIÓN CORPORAL</v>
      </c>
      <c r="E1127" s="48" t="str">
        <f>FORMULACION!F1140</f>
        <v xml:space="preserve">JUEGO DE ARO HULA HULA REDONDO </v>
      </c>
      <c r="F1127" s="46" t="e">
        <f>FORMULACION!P1140</f>
        <v>#REF!</v>
      </c>
      <c r="G1127" s="49">
        <v>45000</v>
      </c>
      <c r="H1127" s="49" t="e">
        <f t="shared" si="22"/>
        <v>#REF!</v>
      </c>
    </row>
    <row r="1128" spans="1:8" hidden="1" x14ac:dyDescent="0.2">
      <c r="A1128" s="46">
        <v>144</v>
      </c>
      <c r="B1128" s="67" t="s">
        <v>525</v>
      </c>
      <c r="C1128" s="46" t="str">
        <f>FORMULACION!C1184</f>
        <v>MATERIAL PEDAGÓGICO</v>
      </c>
      <c r="D1128" s="46" t="str">
        <f>FORMULACION!E1184</f>
        <v>INSTRUMENTOS MUSICALES</v>
      </c>
      <c r="E1128" s="48" t="s">
        <v>428</v>
      </c>
      <c r="F1128" s="46" t="e">
        <f>FORMULACION!P1184</f>
        <v>#REF!</v>
      </c>
      <c r="G1128" s="49">
        <v>37000</v>
      </c>
      <c r="H1128" s="49" t="e">
        <f t="shared" si="22"/>
        <v>#REF!</v>
      </c>
    </row>
    <row r="1129" spans="1:8" hidden="1" x14ac:dyDescent="0.2">
      <c r="A1129" s="46">
        <v>145</v>
      </c>
      <c r="B1129" s="67" t="s">
        <v>525</v>
      </c>
      <c r="C1129" s="46" t="str">
        <f>FORMULACION!C1128</f>
        <v>MATERIAL PEDAGÓGICO</v>
      </c>
      <c r="D1129" s="46" t="str">
        <f>FORMULACION!E1128</f>
        <v>INSTRUMENTOS MUSICALES</v>
      </c>
      <c r="E1129" s="48" t="str">
        <f>FORMULACION!F1128</f>
        <v>TAMBOR PEQUEÑO</v>
      </c>
      <c r="F1129" s="46" t="e">
        <f>FORMULACION!P1128</f>
        <v>#REF!</v>
      </c>
      <c r="G1129" s="49">
        <v>42900</v>
      </c>
      <c r="H1129" s="49" t="e">
        <f t="shared" si="22"/>
        <v>#REF!</v>
      </c>
    </row>
    <row r="1130" spans="1:8" hidden="1" x14ac:dyDescent="0.2">
      <c r="A1130" s="46">
        <v>146</v>
      </c>
      <c r="B1130" s="67" t="s">
        <v>525</v>
      </c>
      <c r="C1130" s="46" t="str">
        <f>FORMULACION!C1185</f>
        <v>MATERIAL PEDAGÓGICO</v>
      </c>
      <c r="D1130" s="46" t="str">
        <f>FORMULACION!E1185</f>
        <v>INSTRUMENTOS MUSICALES</v>
      </c>
      <c r="E1130" s="48" t="s">
        <v>429</v>
      </c>
      <c r="F1130" s="46" t="e">
        <f>FORMULACION!P1185</f>
        <v>#REF!</v>
      </c>
      <c r="G1130" s="49">
        <v>17000</v>
      </c>
      <c r="H1130" s="49" t="e">
        <f t="shared" si="22"/>
        <v>#REF!</v>
      </c>
    </row>
    <row r="1131" spans="1:8" hidden="1" x14ac:dyDescent="0.2">
      <c r="A1131" s="46">
        <v>147</v>
      </c>
      <c r="B1131" s="67" t="s">
        <v>525</v>
      </c>
      <c r="C1131" s="46" t="str">
        <f>FORMULACION!C1129</f>
        <v>MATERIAL PEDAGÓGICO</v>
      </c>
      <c r="D1131" s="46" t="str">
        <f>FORMULACION!E1129</f>
        <v>INSTRUMENTOS MUSICALES</v>
      </c>
      <c r="E1131" s="48" t="str">
        <f>FORMULACION!F1129</f>
        <v>XILOFONO PEQUEÑO</v>
      </c>
      <c r="F1131" s="46" t="e">
        <f>FORMULACION!P1129</f>
        <v>#REF!</v>
      </c>
      <c r="G1131" s="49">
        <v>42900</v>
      </c>
      <c r="H1131" s="49" t="e">
        <f t="shared" si="22"/>
        <v>#REF!</v>
      </c>
    </row>
    <row r="1132" spans="1:8" hidden="1" x14ac:dyDescent="0.2">
      <c r="A1132" s="46">
        <v>148</v>
      </c>
      <c r="B1132" s="67" t="s">
        <v>525</v>
      </c>
      <c r="C1132" s="46" t="str">
        <f>FORMULACION!C1186</f>
        <v>MATERIAL PEDAGÓGICO</v>
      </c>
      <c r="D1132" s="46" t="str">
        <f>FORMULACION!E1186</f>
        <v>JUEGO DE CONSTRUCCIÓN</v>
      </c>
      <c r="E1132" s="48" t="str">
        <f>FORMULACION!F1186</f>
        <v>ANIMAL ARMABLE</v>
      </c>
      <c r="F1132" s="46" t="e">
        <f>FORMULACION!P1186</f>
        <v>#REF!</v>
      </c>
      <c r="G1132" s="49">
        <v>29900</v>
      </c>
      <c r="H1132" s="49" t="e">
        <f t="shared" si="22"/>
        <v>#REF!</v>
      </c>
    </row>
    <row r="1133" spans="1:8" hidden="1" x14ac:dyDescent="0.2">
      <c r="A1133" s="46">
        <v>149</v>
      </c>
      <c r="B1133" s="67" t="s">
        <v>525</v>
      </c>
      <c r="C1133" s="46" t="str">
        <f>FORMULACION!C1130</f>
        <v>MATERIAL PEDAGÓGICO</v>
      </c>
      <c r="D1133" s="46" t="str">
        <f>FORMULACION!E1130</f>
        <v>JUEGO SIMBÓLICO Y DE ROLES</v>
      </c>
      <c r="E1133" s="48" t="str">
        <f>FORMULACION!F1130</f>
        <v>DISFRACES DE CAPA</v>
      </c>
      <c r="F1133" s="46">
        <f>FORMULACION!P1130</f>
        <v>0</v>
      </c>
      <c r="G1133" s="49">
        <v>45000</v>
      </c>
      <c r="H1133" s="49">
        <f t="shared" si="22"/>
        <v>0</v>
      </c>
    </row>
    <row r="1134" spans="1:8" hidden="1" x14ac:dyDescent="0.2">
      <c r="A1134" s="46">
        <v>150</v>
      </c>
      <c r="B1134" s="67" t="s">
        <v>525</v>
      </c>
      <c r="C1134" s="46" t="str">
        <f>FORMULACION!C1131</f>
        <v>MATERIAL PEDAGÓGICO</v>
      </c>
      <c r="D1134" s="46" t="str">
        <f>FORMULACION!E1131</f>
        <v>JUEGO SIMBÓLICO Y DE ROLES</v>
      </c>
      <c r="E1134" s="48" t="s">
        <v>430</v>
      </c>
      <c r="F1134" s="46"/>
      <c r="G1134" s="49">
        <v>12900</v>
      </c>
      <c r="H1134" s="49">
        <f t="shared" si="22"/>
        <v>0</v>
      </c>
    </row>
    <row r="1135" spans="1:8" hidden="1" x14ac:dyDescent="0.2">
      <c r="A1135" s="46">
        <v>151</v>
      </c>
      <c r="B1135" s="67" t="s">
        <v>525</v>
      </c>
      <c r="C1135" s="46" t="str">
        <f>FORMULACION!C1187</f>
        <v>MATERIAL PEDAGÓGICO</v>
      </c>
      <c r="D1135" s="46" t="str">
        <f>FORMULACION!E1187</f>
        <v>JUEGO DE CONSTRUCCIÓN</v>
      </c>
      <c r="E1135" s="48" t="s">
        <v>431</v>
      </c>
      <c r="F1135" s="46" t="e">
        <f>FORMULACION!P1187</f>
        <v>#REF!</v>
      </c>
      <c r="G1135" s="49">
        <v>33000</v>
      </c>
      <c r="H1135" s="49" t="e">
        <f t="shared" si="22"/>
        <v>#REF!</v>
      </c>
    </row>
    <row r="1136" spans="1:8" hidden="1" x14ac:dyDescent="0.2">
      <c r="A1136" s="46">
        <v>152</v>
      </c>
      <c r="B1136" s="67" t="s">
        <v>525</v>
      </c>
      <c r="C1136" s="46" t="str">
        <f>FORMULACION!C1132</f>
        <v>MATERIAL PEDAGÓGICO</v>
      </c>
      <c r="D1136" s="46" t="str">
        <f>FORMULACION!E1132</f>
        <v>EXPLORACIÓN CORPORAL</v>
      </c>
      <c r="E1136" s="48" t="str">
        <f>FORMULACION!F1132</f>
        <v>JUEGOS DE ARRASTRE</v>
      </c>
      <c r="F1136" s="46" t="e">
        <f>FORMULACION!P1132</f>
        <v>#REF!</v>
      </c>
      <c r="G1136" s="49">
        <v>84900</v>
      </c>
      <c r="H1136" s="49" t="e">
        <f t="shared" si="22"/>
        <v>#REF!</v>
      </c>
    </row>
    <row r="1137" spans="1:8" hidden="1" x14ac:dyDescent="0.2">
      <c r="A1137" s="46">
        <v>153</v>
      </c>
      <c r="B1137" s="67" t="s">
        <v>525</v>
      </c>
      <c r="C1137" s="46" t="str">
        <f>FORMULACION!C1188</f>
        <v>MATERIAL PEDAGÓGICO</v>
      </c>
      <c r="D1137" s="46" t="str">
        <f>FORMULACION!E1188</f>
        <v>JUEGO DE CONSTRUCCIÓN</v>
      </c>
      <c r="E1137" s="48" t="s">
        <v>432</v>
      </c>
      <c r="F1137" s="46" t="e">
        <f>FORMULACION!P1188</f>
        <v>#REF!</v>
      </c>
      <c r="G1137" s="49">
        <v>15000</v>
      </c>
      <c r="H1137" s="49" t="e">
        <f t="shared" si="22"/>
        <v>#REF!</v>
      </c>
    </row>
    <row r="1138" spans="1:8" hidden="1" x14ac:dyDescent="0.2">
      <c r="A1138" s="46">
        <v>154</v>
      </c>
      <c r="B1138" s="67" t="s">
        <v>525</v>
      </c>
      <c r="C1138" s="46" t="str">
        <f>FORMULACION!C1189</f>
        <v>MATERIAL PEDAGÓGICO</v>
      </c>
      <c r="D1138" s="46" t="str">
        <f>FORMULACION!E1189</f>
        <v>JUEGO SIMBÓLICO Y DE ROLES</v>
      </c>
      <c r="E1138" s="48" t="s">
        <v>433</v>
      </c>
      <c r="F1138" s="46" t="e">
        <f>FORMULACION!P1189</f>
        <v>#REF!</v>
      </c>
      <c r="G1138" s="49">
        <v>45000</v>
      </c>
      <c r="H1138" s="49" t="e">
        <f t="shared" si="22"/>
        <v>#REF!</v>
      </c>
    </row>
    <row r="1139" spans="1:8" hidden="1" x14ac:dyDescent="0.2">
      <c r="A1139" s="46">
        <v>155</v>
      </c>
      <c r="B1139" s="67" t="s">
        <v>525</v>
      </c>
      <c r="C1139" s="46" t="str">
        <f>FORMULACION!C1133</f>
        <v>MATERIAL PEDAGÓGICO</v>
      </c>
      <c r="D1139" s="46" t="str">
        <f>FORMULACION!E1133</f>
        <v>EXPLORACIÓN CORPORAL</v>
      </c>
      <c r="E1139" s="48" t="s">
        <v>434</v>
      </c>
      <c r="F1139" s="46" t="e">
        <f>FORMULACION!P1133</f>
        <v>#REF!</v>
      </c>
      <c r="G1139" s="49">
        <v>84900</v>
      </c>
      <c r="H1139" s="49" t="e">
        <f t="shared" si="22"/>
        <v>#REF!</v>
      </c>
    </row>
    <row r="1140" spans="1:8" hidden="1" x14ac:dyDescent="0.2">
      <c r="A1140" s="46">
        <v>156</v>
      </c>
      <c r="B1140" s="67" t="s">
        <v>525</v>
      </c>
      <c r="C1140" s="46" t="str">
        <f>FORMULACION!C1190</f>
        <v>MATERIAL PEDAGÓGICO</v>
      </c>
      <c r="D1140" s="46" t="str">
        <f>FORMULACION!E1190</f>
        <v>JUEGO SIMBÓLICO Y DE ROLES</v>
      </c>
      <c r="E1140" s="48" t="str">
        <f>FORMULACION!F1190</f>
        <v>KIT DEL EXPLORADOR</v>
      </c>
      <c r="F1140" s="46" t="e">
        <f>FORMULACION!P1190</f>
        <v>#REF!</v>
      </c>
      <c r="G1140" s="49">
        <v>22000</v>
      </c>
      <c r="H1140" s="49" t="e">
        <f t="shared" si="22"/>
        <v>#REF!</v>
      </c>
    </row>
    <row r="1141" spans="1:8" hidden="1" x14ac:dyDescent="0.2">
      <c r="A1141" s="46">
        <v>157</v>
      </c>
      <c r="B1141" s="67" t="s">
        <v>525</v>
      </c>
      <c r="C1141" s="46" t="str">
        <f>FORMULACION!C1141</f>
        <v>MATERIAL PEDAGÓGICO</v>
      </c>
      <c r="D1141" s="46" t="str">
        <f>FORMULACION!E1141</f>
        <v>EXPLORACIÓN CORPORAL</v>
      </c>
      <c r="E1141" s="48" t="s">
        <v>435</v>
      </c>
      <c r="F1141" s="46" t="e">
        <f>FORMULACION!P1141</f>
        <v>#REF!</v>
      </c>
      <c r="G1141" s="49">
        <v>85000</v>
      </c>
      <c r="H1141" s="49" t="e">
        <f t="shared" si="22"/>
        <v>#REF!</v>
      </c>
    </row>
    <row r="1142" spans="1:8" hidden="1" x14ac:dyDescent="0.2">
      <c r="A1142" s="46">
        <v>158</v>
      </c>
      <c r="B1142" s="67" t="s">
        <v>525</v>
      </c>
      <c r="C1142" s="46" t="str">
        <f>FORMULACION!C1191</f>
        <v>MATERIAL PEDAGÓGICO</v>
      </c>
      <c r="D1142" s="46" t="str">
        <f>FORMULACION!E1191</f>
        <v>EXPLORACIÓN SENSORIAL</v>
      </c>
      <c r="E1142" s="48" t="str">
        <f>FORMULACION!F1191</f>
        <v xml:space="preserve"> JUEGO DE HABILIDAD 1</v>
      </c>
      <c r="F1142" s="46">
        <f>FORMULACION!P1191</f>
        <v>0</v>
      </c>
      <c r="G1142" s="49">
        <v>23000</v>
      </c>
      <c r="H1142" s="49">
        <f t="shared" si="22"/>
        <v>0</v>
      </c>
    </row>
    <row r="1143" spans="1:8" hidden="1" x14ac:dyDescent="0.2">
      <c r="A1143" s="46">
        <v>159</v>
      </c>
      <c r="B1143" s="67" t="s">
        <v>525</v>
      </c>
      <c r="C1143" s="46" t="str">
        <f>FORMULACION!C1159</f>
        <v>MATERIAL PEDAGÓGICO</v>
      </c>
      <c r="D1143" s="46" t="str">
        <f>FORMULACION!E1159</f>
        <v>JUEGO DE CONSTRUCCIÓN</v>
      </c>
      <c r="E1143" s="48" t="str">
        <f>FORMULACION!F1159</f>
        <v>SET DE ENCADENABLES DE GRAN TAMAÑO</v>
      </c>
      <c r="F1143" s="46"/>
      <c r="G1143" s="49">
        <v>34000</v>
      </c>
      <c r="H1143" s="49">
        <f t="shared" si="22"/>
        <v>0</v>
      </c>
    </row>
    <row r="1144" spans="1:8" hidden="1" x14ac:dyDescent="0.2">
      <c r="A1144" s="46">
        <v>160</v>
      </c>
      <c r="B1144" s="67" t="s">
        <v>525</v>
      </c>
      <c r="C1144" s="46" t="str">
        <f>FORMULACION!C1160</f>
        <v>MATERIAL PEDAGÓGICO</v>
      </c>
      <c r="D1144" s="46" t="str">
        <f>FORMULACION!E1160</f>
        <v>JUEGO SIMBÓLICO Y DE ROLES</v>
      </c>
      <c r="E1144" s="48" t="s">
        <v>436</v>
      </c>
      <c r="F1144" s="46" t="e">
        <f>FORMULACION!P1160</f>
        <v>#REF!</v>
      </c>
      <c r="G1144" s="49">
        <v>14000</v>
      </c>
      <c r="H1144" s="49" t="e">
        <f t="shared" si="22"/>
        <v>#REF!</v>
      </c>
    </row>
    <row r="1145" spans="1:8" hidden="1" x14ac:dyDescent="0.2">
      <c r="A1145" s="46">
        <v>161</v>
      </c>
      <c r="B1145" s="67" t="s">
        <v>525</v>
      </c>
      <c r="C1145" s="46" t="str">
        <f>FORMULACION!C1192</f>
        <v>MATERIAL PEDAGÓGICO</v>
      </c>
      <c r="D1145" s="46" t="str">
        <f>FORMULACION!E1192</f>
        <v>EXPLORACIÓN SENSORIAL</v>
      </c>
      <c r="E1145" s="48" t="s">
        <v>437</v>
      </c>
      <c r="F1145" s="46">
        <f>FORMULACION!P1192</f>
        <v>0</v>
      </c>
      <c r="G1145" s="49">
        <v>14000</v>
      </c>
      <c r="H1145" s="49">
        <f t="shared" si="22"/>
        <v>0</v>
      </c>
    </row>
    <row r="1146" spans="1:8" hidden="1" x14ac:dyDescent="0.2">
      <c r="A1146" s="46">
        <v>162</v>
      </c>
      <c r="B1146" s="67" t="s">
        <v>525</v>
      </c>
      <c r="C1146" s="46" t="str">
        <f>FORMULACION!C1142</f>
        <v>MATERIAL PEDAGÓGICO</v>
      </c>
      <c r="D1146" s="46" t="str">
        <f>FORMULACION!E1142</f>
        <v>EXPLORACIÓN CORPORAL</v>
      </c>
      <c r="E1146" s="48" t="str">
        <f>FORMULACION!F1142</f>
        <v>BANDEJA DE PRISMAS RECTANGULARES PARA ENCAJAR</v>
      </c>
      <c r="F1146" s="46" t="e">
        <f>FORMULACION!P1142</f>
        <v>#REF!</v>
      </c>
      <c r="G1146" s="49">
        <v>32000</v>
      </c>
      <c r="H1146" s="49" t="e">
        <f t="shared" si="22"/>
        <v>#REF!</v>
      </c>
    </row>
    <row r="1147" spans="1:8" hidden="1" x14ac:dyDescent="0.2">
      <c r="A1147" s="46">
        <v>163</v>
      </c>
      <c r="B1147" s="67" t="s">
        <v>525</v>
      </c>
      <c r="C1147" s="46" t="str">
        <f>FORMULACION!C1161</f>
        <v>MATERIAL PEDAGÓGICO</v>
      </c>
      <c r="D1147" s="46" t="str">
        <f>FORMULACION!E1161</f>
        <v>JUEGO SIMBÓLICO Y DE ROLES</v>
      </c>
      <c r="E1147" s="48" t="str">
        <f>FORMULACION!F1161</f>
        <v>CINTURON DE HERRAMIENTAS CON CASCO</v>
      </c>
      <c r="F1147" s="46"/>
      <c r="G1147" s="49">
        <v>16000</v>
      </c>
      <c r="H1147" s="49">
        <f t="shared" si="22"/>
        <v>0</v>
      </c>
    </row>
    <row r="1148" spans="1:8" hidden="1" x14ac:dyDescent="0.2">
      <c r="A1148" s="46">
        <v>164</v>
      </c>
      <c r="B1148" s="67" t="s">
        <v>525</v>
      </c>
      <c r="C1148" s="46" t="str">
        <f>FORMULACION!C1162</f>
        <v>MATERIAL PEDAGÓGICO</v>
      </c>
      <c r="D1148" s="46" t="str">
        <f>FORMULACION!E1162</f>
        <v>JUEGO SIMBÓLICO Y DE ROLES</v>
      </c>
      <c r="E1148" s="48" t="str">
        <f>FORMULACION!F1162</f>
        <v>DISFRACES DE VESTIDO - ANIMALES</v>
      </c>
      <c r="F1148" s="46" t="e">
        <f>FORMULACION!P1162</f>
        <v>#REF!</v>
      </c>
      <c r="G1148" s="49">
        <v>45000</v>
      </c>
      <c r="H1148" s="49" t="e">
        <f t="shared" si="22"/>
        <v>#REF!</v>
      </c>
    </row>
    <row r="1149" spans="1:8" hidden="1" x14ac:dyDescent="0.2">
      <c r="A1149" s="46">
        <v>165</v>
      </c>
      <c r="B1149" s="67" t="s">
        <v>525</v>
      </c>
      <c r="C1149" s="46" t="str">
        <f>FORMULACION!C1163</f>
        <v>MATERIAL PEDAGÓGICO</v>
      </c>
      <c r="D1149" s="46" t="str">
        <f>FORMULACION!E1163</f>
        <v>JUEGO SIMBÓLICO Y DE ROLES</v>
      </c>
      <c r="E1149" s="48" t="str">
        <f>FORMULACION!F1163</f>
        <v>DISFRACES DE VESTIDO - PROFESIONES</v>
      </c>
      <c r="F1149" s="46" t="e">
        <f>FORMULACION!P1163</f>
        <v>#REF!</v>
      </c>
      <c r="G1149" s="49">
        <v>45000</v>
      </c>
      <c r="H1149" s="49" t="e">
        <f t="shared" si="22"/>
        <v>#REF!</v>
      </c>
    </row>
    <row r="1150" spans="1:8" hidden="1" x14ac:dyDescent="0.2">
      <c r="A1150" s="46">
        <v>166</v>
      </c>
      <c r="B1150" s="67" t="s">
        <v>525</v>
      </c>
      <c r="C1150" s="46" t="str">
        <f>FORMULACION!C1143</f>
        <v>MATERIAL PEDAGÓGICO</v>
      </c>
      <c r="D1150" s="46" t="str">
        <f>FORMULACION!E1143</f>
        <v>EXPLORACIÓN CORPORAL</v>
      </c>
      <c r="E1150" s="48" t="str">
        <f>FORMULACION!F1143</f>
        <v>CUBO DE ACTIVIDADES DE VESTIR</v>
      </c>
      <c r="F1150" s="46"/>
      <c r="G1150" s="49">
        <v>24000</v>
      </c>
      <c r="H1150" s="49">
        <f t="shared" si="22"/>
        <v>0</v>
      </c>
    </row>
    <row r="1151" spans="1:8" hidden="1" x14ac:dyDescent="0.2">
      <c r="A1151" s="46">
        <v>167</v>
      </c>
      <c r="B1151" s="67" t="s">
        <v>525</v>
      </c>
      <c r="C1151" s="46" t="str">
        <f>FORMULACION!C1164</f>
        <v>MATERIAL PEDAGÓGICO</v>
      </c>
      <c r="D1151" s="46" t="str">
        <f>FORMULACION!E1164</f>
        <v>JUEGO SIMBÓLICO Y DE ROLES</v>
      </c>
      <c r="E1151" s="48" t="str">
        <f>FORMULACION!F1164</f>
        <v>DISFRACES DE VESTIDO-TRAJES TIPICOS</v>
      </c>
      <c r="F1151" s="46"/>
      <c r="G1151" s="49">
        <v>100000</v>
      </c>
      <c r="H1151" s="49">
        <f t="shared" si="22"/>
        <v>0</v>
      </c>
    </row>
    <row r="1152" spans="1:8" hidden="1" x14ac:dyDescent="0.2">
      <c r="A1152" s="46">
        <v>168</v>
      </c>
      <c r="B1152" s="67" t="s">
        <v>525</v>
      </c>
      <c r="C1152" s="46" t="str">
        <f>FORMULACION!C1193</f>
        <v>MATERIAL PEDAGÓGICO</v>
      </c>
      <c r="D1152" s="46" t="str">
        <f>FORMULACION!E1193</f>
        <v>EXPLORACIÓN SENSORIAL</v>
      </c>
      <c r="E1152" s="48" t="str">
        <f>FORMULACION!F1193</f>
        <v>JUEGO DE HABILIDAD 3</v>
      </c>
      <c r="F1152" s="46">
        <f>FORMULACION!P1193</f>
        <v>0</v>
      </c>
      <c r="G1152" s="49">
        <v>11000</v>
      </c>
      <c r="H1152" s="49">
        <f t="shared" si="22"/>
        <v>0</v>
      </c>
    </row>
    <row r="1153" spans="1:8" hidden="1" x14ac:dyDescent="0.2">
      <c r="A1153" s="46">
        <v>169</v>
      </c>
      <c r="B1153" s="67" t="s">
        <v>525</v>
      </c>
      <c r="C1153" s="46" t="str">
        <f>FORMULACION!C1165</f>
        <v>MATERIAL PEDAGÓGICO</v>
      </c>
      <c r="D1153" s="46" t="str">
        <f>FORMULACION!E1165</f>
        <v>JUEGO SIMBÓLICO Y DE ROLES</v>
      </c>
      <c r="E1153" s="48" t="str">
        <f>FORMULACION!F1165</f>
        <v>JUEGO DE COCINA (ESTUFA, LAVAPLATOS Y NEVERA)</v>
      </c>
      <c r="F1153" s="46"/>
      <c r="G1153" s="49">
        <v>27000</v>
      </c>
      <c r="H1153" s="49">
        <f t="shared" si="22"/>
        <v>0</v>
      </c>
    </row>
    <row r="1154" spans="1:8" hidden="1" x14ac:dyDescent="0.2">
      <c r="A1154" s="46">
        <v>170</v>
      </c>
      <c r="B1154" s="67" t="s">
        <v>525</v>
      </c>
      <c r="C1154" s="46" t="str">
        <f>FORMULACION!C1134</f>
        <v>MATERIAL PEDAGÓGICO</v>
      </c>
      <c r="D1154" s="46" t="str">
        <f>FORMULACION!E1134</f>
        <v>EXPLORACIÓN CORPORAL</v>
      </c>
      <c r="E1154" s="48" t="str">
        <f>FORMULACION!F1134</f>
        <v>RECIPIENTE PARA ENCAJAR FIGURAS</v>
      </c>
      <c r="F1154" s="46"/>
      <c r="G1154" s="49">
        <v>45000</v>
      </c>
      <c r="H1154" s="49">
        <f t="shared" si="22"/>
        <v>0</v>
      </c>
    </row>
    <row r="1155" spans="1:8" ht="18.75" hidden="1" x14ac:dyDescent="0.2">
      <c r="A1155" s="46">
        <v>171</v>
      </c>
      <c r="B1155" s="67" t="s">
        <v>525</v>
      </c>
      <c r="C1155" s="46" t="str">
        <f>FORMULACION!C1166</f>
        <v>MATERIAL PEDAGÓGICO</v>
      </c>
      <c r="D1155" s="46" t="str">
        <f>FORMULACION!E1166</f>
        <v>JUEGO SIMBÓLICO Y DE ROLES</v>
      </c>
      <c r="E1155" s="48" t="str">
        <f>FORMULACION!F1166</f>
        <v>JUEGO DE GRANJA (CARRETILLA, BALDE, RASTRILLO, PALA Y REGADERA)</v>
      </c>
      <c r="F1155" s="46"/>
      <c r="G1155" s="49">
        <v>79500</v>
      </c>
      <c r="H1155" s="49">
        <f t="shared" ref="H1155:H1177" si="23">F1155*G1155</f>
        <v>0</v>
      </c>
    </row>
    <row r="1156" spans="1:8" hidden="1" x14ac:dyDescent="0.2">
      <c r="A1156" s="46">
        <v>172</v>
      </c>
      <c r="B1156" s="67" t="s">
        <v>525</v>
      </c>
      <c r="C1156" s="46" t="str">
        <f>FORMULACION!C1167</f>
        <v>MATERIAL PEDAGÓGICO</v>
      </c>
      <c r="D1156" s="46" t="str">
        <f>FORMULACION!E1167</f>
        <v>JUEGO SIMBÓLICO Y DE ROLES</v>
      </c>
      <c r="E1156" s="48" t="str">
        <f>FORMULACION!F1167</f>
        <v>JUEGO DE VAJILLA</v>
      </c>
      <c r="F1156" s="46"/>
      <c r="G1156" s="49">
        <v>79500</v>
      </c>
      <c r="H1156" s="49">
        <f t="shared" si="23"/>
        <v>0</v>
      </c>
    </row>
    <row r="1157" spans="1:8" hidden="1" x14ac:dyDescent="0.2">
      <c r="A1157" s="46">
        <v>173</v>
      </c>
      <c r="B1157" s="67" t="s">
        <v>525</v>
      </c>
      <c r="C1157" s="46" t="str">
        <f>FORMULACION!C1169</f>
        <v>MATERIAL PEDAGÓGICO</v>
      </c>
      <c r="D1157" s="46" t="str">
        <f>FORMULACION!E1169</f>
        <v>JUEGO SIMBÓLICO Y DE ROLES</v>
      </c>
      <c r="E1157" s="48" t="str">
        <f>FORMULACION!F1169</f>
        <v>KIT DE MEDICO</v>
      </c>
      <c r="F1157" s="46"/>
      <c r="G1157" s="49">
        <v>270000</v>
      </c>
      <c r="H1157" s="49">
        <f t="shared" si="23"/>
        <v>0</v>
      </c>
    </row>
    <row r="1158" spans="1:8" hidden="1" x14ac:dyDescent="0.2">
      <c r="A1158" s="46">
        <v>174</v>
      </c>
      <c r="B1158" s="67" t="s">
        <v>525</v>
      </c>
      <c r="C1158" s="46" t="str">
        <f>FORMULACION!C1170</f>
        <v>MATERIAL PEDAGÓGICO</v>
      </c>
      <c r="D1158" s="46" t="str">
        <f>FORMULACION!E1170</f>
        <v>JUEGO SIMBÓLICO Y DE ROLES</v>
      </c>
      <c r="E1158" s="48" t="str">
        <f>FORMULACION!F1170</f>
        <v>MUÑECASS DE TRAPO DE VESTIR</v>
      </c>
      <c r="F1158" s="46"/>
      <c r="G1158" s="49">
        <v>56000</v>
      </c>
      <c r="H1158" s="49">
        <f t="shared" si="23"/>
        <v>0</v>
      </c>
    </row>
    <row r="1159" spans="1:8" hidden="1" x14ac:dyDescent="0.2">
      <c r="A1159" s="46">
        <v>175</v>
      </c>
      <c r="B1159" s="67" t="s">
        <v>525</v>
      </c>
      <c r="C1159" s="46" t="str">
        <f>FORMULACION!C1171</f>
        <v>MATERIAL PEDAGÓGICO</v>
      </c>
      <c r="D1159" s="46" t="str">
        <f>FORMULACION!E1171</f>
        <v>JUEGO SIMBÓLICO Y DE ROLES</v>
      </c>
      <c r="E1159" s="48" t="str">
        <f>FORMULACION!F1171</f>
        <v>SET BARRILES DE FRUTAS Y VERDURAS</v>
      </c>
      <c r="F1159" s="46"/>
      <c r="G1159" s="49">
        <v>22000</v>
      </c>
      <c r="H1159" s="49">
        <f t="shared" si="23"/>
        <v>0</v>
      </c>
    </row>
    <row r="1160" spans="1:8" hidden="1" x14ac:dyDescent="0.2">
      <c r="A1160" s="46">
        <v>176</v>
      </c>
      <c r="B1160" s="67" t="s">
        <v>525</v>
      </c>
      <c r="C1160" s="46" t="str">
        <f>FORMULACION!C1172</f>
        <v>MATERIAL PEDAGÓGICO</v>
      </c>
      <c r="D1160" s="46" t="str">
        <f>FORMULACION!E1172</f>
        <v>JUEGO SIMBÓLICO Y DE ROLES</v>
      </c>
      <c r="E1160" s="48" t="str">
        <f>FORMULACION!F1172</f>
        <v>SET DE EXPERIMENTOS</v>
      </c>
      <c r="F1160" s="46"/>
      <c r="G1160" s="49">
        <v>180000</v>
      </c>
      <c r="H1160" s="49">
        <f t="shared" si="23"/>
        <v>0</v>
      </c>
    </row>
    <row r="1161" spans="1:8" hidden="1" x14ac:dyDescent="0.2">
      <c r="A1161" s="46">
        <v>177</v>
      </c>
      <c r="B1161" s="67" t="s">
        <v>525</v>
      </c>
      <c r="C1161" s="46" t="str">
        <f>FORMULACION!C1173</f>
        <v>MATERIAL PEDAGÓGICO</v>
      </c>
      <c r="D1161" s="46" t="str">
        <f>FORMULACION!E1173</f>
        <v>JUEGO SIMBÓLICO Y DE ROLES</v>
      </c>
      <c r="E1161" s="48" t="str">
        <f>FORMULACION!F1173</f>
        <v>SET DE MERCADO</v>
      </c>
      <c r="F1161" s="46"/>
      <c r="G1161" s="49">
        <v>29000</v>
      </c>
      <c r="H1161" s="49">
        <f t="shared" si="23"/>
        <v>0</v>
      </c>
    </row>
    <row r="1162" spans="1:8" hidden="1" x14ac:dyDescent="0.2">
      <c r="A1162" s="46">
        <v>178</v>
      </c>
      <c r="B1162" s="67" t="s">
        <v>525</v>
      </c>
      <c r="C1162" s="46" t="str">
        <f>FORMULACION!C1194</f>
        <v>MATERIAL PEDAGÓGICO</v>
      </c>
      <c r="D1162" s="46" t="str">
        <f>FORMULACION!E1194</f>
        <v>EXPLORACIÓN SENSORIAL</v>
      </c>
      <c r="E1162" s="48" t="str">
        <f>FORMULACION!F1194</f>
        <v>PLATAFORMA DE CONSTRUCCIÓN</v>
      </c>
      <c r="F1162" s="46">
        <f>FORMULACION!P1194</f>
        <v>0</v>
      </c>
      <c r="G1162" s="49">
        <v>43000</v>
      </c>
      <c r="H1162" s="49">
        <f t="shared" si="23"/>
        <v>0</v>
      </c>
    </row>
    <row r="1163" spans="1:8" hidden="1" x14ac:dyDescent="0.2">
      <c r="A1163" s="46">
        <v>179</v>
      </c>
      <c r="B1163" s="67" t="s">
        <v>525</v>
      </c>
      <c r="C1163" s="46" t="str">
        <f>FORMULACION!C1174</f>
        <v>MATERIAL PEDAGÓGICO</v>
      </c>
      <c r="D1163" s="46" t="str">
        <f>FORMULACION!E1174</f>
        <v>EXPLORACIÓN CORPORAL</v>
      </c>
      <c r="E1163" s="48" t="s">
        <v>485</v>
      </c>
      <c r="F1163" s="46" t="e">
        <f>FORMULACION!P1174</f>
        <v>#REF!</v>
      </c>
      <c r="G1163" s="49">
        <v>20000</v>
      </c>
      <c r="H1163" s="49" t="e">
        <f t="shared" si="23"/>
        <v>#REF!</v>
      </c>
    </row>
    <row r="1164" spans="1:8" hidden="1" x14ac:dyDescent="0.2">
      <c r="A1164" s="46">
        <v>180</v>
      </c>
      <c r="B1164" s="67" t="s">
        <v>525</v>
      </c>
      <c r="C1164" s="46" t="str">
        <f>FORMULACION!C1135</f>
        <v>MATERIAL PEDAGÓGICO</v>
      </c>
      <c r="D1164" s="46" t="str">
        <f>FORMULACION!E1135</f>
        <v>INSTRUMENTOS MUSICALES</v>
      </c>
      <c r="E1164" s="48" t="str">
        <f>FORMULACION!F1135</f>
        <v>MARACAS PEQUEÑAS</v>
      </c>
      <c r="F1164" s="46"/>
      <c r="G1164" s="49">
        <v>32000</v>
      </c>
      <c r="H1164" s="49">
        <f t="shared" si="23"/>
        <v>0</v>
      </c>
    </row>
    <row r="1165" spans="1:8" hidden="1" x14ac:dyDescent="0.2">
      <c r="A1165" s="46">
        <v>181</v>
      </c>
      <c r="B1165" s="67" t="s">
        <v>525</v>
      </c>
      <c r="C1165" s="46" t="str">
        <f>FORMULACION!C1180</f>
        <v>MATERIAL PEDAGÓGICO</v>
      </c>
      <c r="D1165" s="46" t="str">
        <f>FORMULACION!E1180</f>
        <v>INSTRUMENTOS MUSICALES</v>
      </c>
      <c r="E1165" s="48" t="str">
        <f>FORMULACION!F1180</f>
        <v xml:space="preserve">PALO DE LLUVIA </v>
      </c>
      <c r="F1165" s="46" t="e">
        <f>FORMULACION!P1180</f>
        <v>#REF!</v>
      </c>
      <c r="G1165" s="49">
        <v>70000</v>
      </c>
      <c r="H1165" s="49" t="e">
        <f t="shared" si="23"/>
        <v>#REF!</v>
      </c>
    </row>
    <row r="1166" spans="1:8" hidden="1" x14ac:dyDescent="0.2">
      <c r="A1166" s="46">
        <v>182</v>
      </c>
      <c r="B1166" s="67" t="s">
        <v>525</v>
      </c>
      <c r="C1166" s="46" t="str">
        <f>FORMULACION!C1175</f>
        <v>MATERIAL PEDAGÓGICO</v>
      </c>
      <c r="D1166" s="46" t="str">
        <f>FORMULACION!E1175</f>
        <v>EXPLORACIÓN CORPORAL</v>
      </c>
      <c r="E1166" s="48" t="str">
        <f>FORMULACION!F1175</f>
        <v>FIGURAS PARA ENHEBRAR</v>
      </c>
      <c r="F1166" s="46"/>
      <c r="G1166" s="49">
        <v>180000</v>
      </c>
      <c r="H1166" s="49">
        <f t="shared" si="23"/>
        <v>0</v>
      </c>
    </row>
    <row r="1167" spans="1:8" hidden="1" x14ac:dyDescent="0.2">
      <c r="A1167" s="46">
        <v>183</v>
      </c>
      <c r="B1167" s="67" t="s">
        <v>525</v>
      </c>
      <c r="C1167" s="46" t="str">
        <f>FORMULACION!C1176</f>
        <v>MATERIAL PEDAGÓGICO</v>
      </c>
      <c r="D1167" s="46" t="str">
        <f>FORMULACION!E1176</f>
        <v>JUEGO SIMBÓLICO Y DE ROLES</v>
      </c>
      <c r="E1167" s="48" t="str">
        <f>FORMULACION!F1176</f>
        <v>PESEBRERA CABALLITO DE PALO</v>
      </c>
      <c r="F1167" s="46"/>
      <c r="G1167" s="49">
        <v>32000</v>
      </c>
      <c r="H1167" s="49">
        <f t="shared" si="23"/>
        <v>0</v>
      </c>
    </row>
    <row r="1168" spans="1:8" hidden="1" x14ac:dyDescent="0.2">
      <c r="A1168" s="46">
        <v>184</v>
      </c>
      <c r="B1168" s="67" t="s">
        <v>525</v>
      </c>
      <c r="C1168" s="46" t="str">
        <f>FORMULACION!C1177</f>
        <v>MATERIAL PEDAGÓGICO</v>
      </c>
      <c r="D1168" s="46" t="str">
        <f>FORMULACION!E1177</f>
        <v>EXPLORACIÓN CORPORAL</v>
      </c>
      <c r="E1168" s="48" t="str">
        <f>FORMULACION!F1177</f>
        <v>SALTARIN GRANDE</v>
      </c>
      <c r="F1168" s="46"/>
      <c r="G1168" s="49">
        <v>27000</v>
      </c>
      <c r="H1168" s="49">
        <f t="shared" si="23"/>
        <v>0</v>
      </c>
    </row>
    <row r="1169" spans="1:8" hidden="1" x14ac:dyDescent="0.2">
      <c r="A1169" s="46">
        <v>185</v>
      </c>
      <c r="B1169" s="67" t="s">
        <v>525</v>
      </c>
      <c r="C1169" s="46" t="str">
        <f>FORMULACION!C1107</f>
        <v>MATERIAL PEDAGÓGICO</v>
      </c>
      <c r="D1169" s="46" t="str">
        <f>FORMULACION!E1107</f>
        <v>JUEGO SIMBÓLICO Y DE ROLES</v>
      </c>
      <c r="E1169" s="48" t="str">
        <f>FORMULACION!F1107</f>
        <v>TITERES DE GUANTE - SET DE ETNIAS COLOMBIANAS</v>
      </c>
      <c r="F1169" s="46" t="e">
        <f>FORMULACION!P1107</f>
        <v>#REF!</v>
      </c>
      <c r="G1169" s="49">
        <v>260000</v>
      </c>
      <c r="H1169" s="49" t="e">
        <f t="shared" si="23"/>
        <v>#REF!</v>
      </c>
    </row>
    <row r="1170" spans="1:8" hidden="1" x14ac:dyDescent="0.2">
      <c r="A1170" s="46">
        <v>186</v>
      </c>
      <c r="B1170" s="67" t="s">
        <v>525</v>
      </c>
      <c r="C1170" s="46" t="str">
        <f>FORMULACION!C1108</f>
        <v>MATERIAL PEDAGÓGICO</v>
      </c>
      <c r="D1170" s="46" t="str">
        <f>FORMULACION!E1108</f>
        <v>JUEGO SIMBÓLICO Y DE ROLES</v>
      </c>
      <c r="E1170" s="48" t="str">
        <f>FORMULACION!F1108</f>
        <v>TITERES DEDILES - SET PERSONAJES PARA LITERATURA</v>
      </c>
      <c r="F1170" s="46" t="e">
        <f>FORMULACION!P1108</f>
        <v>#REF!</v>
      </c>
      <c r="G1170" s="49">
        <v>32000</v>
      </c>
      <c r="H1170" s="49" t="e">
        <f t="shared" si="23"/>
        <v>#REF!</v>
      </c>
    </row>
    <row r="1171" spans="1:8" hidden="1" x14ac:dyDescent="0.2">
      <c r="A1171" s="46">
        <v>187</v>
      </c>
      <c r="B1171" s="67" t="s">
        <v>525</v>
      </c>
      <c r="C1171" s="46" t="str">
        <f>FORMULACION!C1109</f>
        <v>MATERIAL PEDAGÓGICO</v>
      </c>
      <c r="D1171" s="46" t="str">
        <f>FORMULACION!E1109</f>
        <v>MATERIAL AUDIO-VISUAL</v>
      </c>
      <c r="E1171" s="48" t="str">
        <f>FORMULACION!F1109</f>
        <v>COMPILADO DVD MUSICAL</v>
      </c>
      <c r="F1171" s="46">
        <f>FORMULACION!P1109</f>
        <v>1</v>
      </c>
      <c r="G1171" s="49">
        <v>48000</v>
      </c>
      <c r="H1171" s="49">
        <f t="shared" si="23"/>
        <v>48000</v>
      </c>
    </row>
    <row r="1172" spans="1:8" hidden="1" x14ac:dyDescent="0.2">
      <c r="A1172" s="46">
        <v>188</v>
      </c>
      <c r="B1172" s="67" t="s">
        <v>525</v>
      </c>
      <c r="C1172" s="46" t="str">
        <f>FORMULACION!C1111</f>
        <v>MATERIAL PEDAGÓGICO</v>
      </c>
      <c r="D1172" s="46" t="str">
        <f>FORMULACION!E1111</f>
        <v>EXPLORACIÓN CORPORAL</v>
      </c>
      <c r="E1172" s="48" t="str">
        <f>FORMULACION!F1111</f>
        <v>JUEGO DE BALONES EN  ESPUMA</v>
      </c>
      <c r="F1172" s="46" t="e">
        <f>FORMULACION!P1111</f>
        <v>#REF!</v>
      </c>
      <c r="G1172" s="49">
        <v>62000</v>
      </c>
      <c r="H1172" s="49" t="e">
        <f t="shared" si="23"/>
        <v>#REF!</v>
      </c>
    </row>
    <row r="1173" spans="1:8" hidden="1" x14ac:dyDescent="0.2">
      <c r="A1173" s="46">
        <v>189</v>
      </c>
      <c r="B1173" s="67" t="s">
        <v>525</v>
      </c>
      <c r="C1173" s="46" t="str">
        <f>FORMULACION!C1110</f>
        <v>MATERIAL PEDAGÓGICO</v>
      </c>
      <c r="D1173" s="46" t="str">
        <f>FORMULACION!E1110</f>
        <v>MATERIAL AUDIO-VISUAL</v>
      </c>
      <c r="E1173" s="48" t="str">
        <f>FORMULACION!F1110</f>
        <v xml:space="preserve">COMPILADO MUSICAL </v>
      </c>
      <c r="F1173" s="46">
        <f>FORMULACION!P1110</f>
        <v>1</v>
      </c>
      <c r="G1173" s="49">
        <v>85000</v>
      </c>
      <c r="H1173" s="49">
        <f t="shared" si="23"/>
        <v>85000</v>
      </c>
    </row>
    <row r="1174" spans="1:8" hidden="1" x14ac:dyDescent="0.2">
      <c r="A1174" s="46">
        <v>190</v>
      </c>
      <c r="B1174" s="67" t="s">
        <v>525</v>
      </c>
      <c r="C1174" s="46" t="str">
        <f>FORMULACION!C1112</f>
        <v>MATERIAL PEDAGÓGICO</v>
      </c>
      <c r="D1174" s="46" t="str">
        <f>FORMULACION!E1112</f>
        <v>EXPLORACIÓN CORPORAL</v>
      </c>
      <c r="E1174" s="48" t="str">
        <f>FORMULACION!F1112</f>
        <v>CAJA PLASTICA PARA ALMACENAMIENTO</v>
      </c>
      <c r="F1174" s="46" t="e">
        <f>FORMULACION!P1112</f>
        <v>#REF!</v>
      </c>
      <c r="G1174" s="49">
        <v>85000</v>
      </c>
      <c r="H1174" s="49" t="e">
        <f t="shared" si="23"/>
        <v>#REF!</v>
      </c>
    </row>
    <row r="1175" spans="1:8" hidden="1" x14ac:dyDescent="0.2">
      <c r="A1175" s="46">
        <v>191</v>
      </c>
      <c r="B1175" s="67" t="s">
        <v>525</v>
      </c>
      <c r="C1175" s="46" t="str">
        <f>FORMULACION!C1168</f>
        <v>MATERIAL PEDAGÓGICO</v>
      </c>
      <c r="D1175" s="46" t="str">
        <f>FORMULACION!E1168</f>
        <v>JUEGO SIMBÓLICO Y DE ROLES</v>
      </c>
      <c r="E1175" s="48" t="str">
        <f>FORMULACION!F1168</f>
        <v>JUEGO TIENDA DE MERCADO</v>
      </c>
      <c r="F1175" s="46"/>
      <c r="G1175" s="49">
        <v>79500</v>
      </c>
      <c r="H1175" s="49">
        <f t="shared" si="23"/>
        <v>0</v>
      </c>
    </row>
    <row r="1176" spans="1:8" hidden="1" x14ac:dyDescent="0.2">
      <c r="A1176" s="46">
        <v>192</v>
      </c>
      <c r="B1176" s="67" t="s">
        <v>525</v>
      </c>
      <c r="C1176" s="46" t="str">
        <f>FORMULACION!C1169</f>
        <v>MATERIAL PEDAGÓGICO</v>
      </c>
      <c r="D1176" s="46" t="s">
        <v>135</v>
      </c>
      <c r="E1176" s="48" t="s">
        <v>487</v>
      </c>
      <c r="F1176" s="46"/>
      <c r="G1176" s="49">
        <v>400000</v>
      </c>
      <c r="H1176" s="49">
        <f t="shared" si="23"/>
        <v>0</v>
      </c>
    </row>
    <row r="1177" spans="1:8" hidden="1" x14ac:dyDescent="0.2">
      <c r="A1177" s="46">
        <v>193</v>
      </c>
      <c r="B1177" s="67" t="s">
        <v>525</v>
      </c>
      <c r="C1177" s="46" t="str">
        <f>FORMULACION!C1114</f>
        <v>MATERIAL PEDAGÓGICO</v>
      </c>
      <c r="D1177" s="46" t="str">
        <f>FORMULACION!E1114</f>
        <v>EXPLORACIÓN CORPORAL</v>
      </c>
      <c r="E1177" s="48" t="s">
        <v>488</v>
      </c>
      <c r="F1177" s="46">
        <f>FORMULACION!P1114</f>
        <v>0</v>
      </c>
      <c r="G1177" s="49">
        <v>300000</v>
      </c>
      <c r="H1177" s="49">
        <f t="shared" si="23"/>
        <v>0</v>
      </c>
    </row>
    <row r="1178" spans="1:8" hidden="1" x14ac:dyDescent="0.2">
      <c r="A1178" s="46">
        <v>194</v>
      </c>
      <c r="B1178" s="67" t="s">
        <v>525</v>
      </c>
      <c r="C1178" s="46" t="str">
        <f>FORMULACION!C1195</f>
        <v>MATERIAL PEDAGÓGICO</v>
      </c>
      <c r="D1178" s="70" t="str">
        <f>FORMULACION!E1195</f>
        <v>EXPLORACIÓN SENSORIAL</v>
      </c>
      <c r="E1178" s="56" t="str">
        <f>FORMULACION!F1195</f>
        <v>BLOQUES DE MADERA GRANDES</v>
      </c>
      <c r="F1178" s="57">
        <f>FORMULACION!P1195</f>
        <v>0</v>
      </c>
      <c r="G1178" s="49"/>
      <c r="H1178" s="49"/>
    </row>
    <row r="1179" spans="1:8" hidden="1" x14ac:dyDescent="0.2">
      <c r="A1179" s="46">
        <v>195</v>
      </c>
      <c r="B1179" s="67" t="s">
        <v>525</v>
      </c>
      <c r="C1179" s="46" t="str">
        <f>FORMULACION!C1115</f>
        <v>MATERIAL PEDAGÓGICO</v>
      </c>
      <c r="D1179" s="70"/>
      <c r="E1179" s="56" t="s">
        <v>438</v>
      </c>
      <c r="F1179" s="46"/>
      <c r="G1179" s="49"/>
      <c r="H1179" s="49"/>
    </row>
    <row r="1180" spans="1:8" hidden="1" x14ac:dyDescent="0.2">
      <c r="A1180" s="46">
        <v>196</v>
      </c>
      <c r="B1180" s="67" t="s">
        <v>525</v>
      </c>
      <c r="C1180" s="46" t="str">
        <f>FORMULACION!C1116</f>
        <v>MATERIAL PEDAGÓGICO</v>
      </c>
      <c r="D1180" s="70"/>
      <c r="E1180" s="56" t="s">
        <v>439</v>
      </c>
      <c r="F1180" s="46"/>
      <c r="G1180" s="49"/>
      <c r="H1180" s="49"/>
    </row>
    <row r="1181" spans="1:8" hidden="1" x14ac:dyDescent="0.2">
      <c r="A1181" s="46">
        <v>197</v>
      </c>
      <c r="B1181" s="67" t="s">
        <v>525</v>
      </c>
      <c r="C1181" s="46" t="str">
        <f>FORMULACION!C1117</f>
        <v>MATERIAL PEDAGÓGICO</v>
      </c>
      <c r="D1181" s="70"/>
      <c r="E1181" s="56" t="s">
        <v>440</v>
      </c>
      <c r="F1181" s="46"/>
      <c r="G1181" s="49"/>
      <c r="H1181" s="49"/>
    </row>
    <row r="1182" spans="1:8" hidden="1" x14ac:dyDescent="0.2">
      <c r="A1182" s="46">
        <v>198</v>
      </c>
      <c r="B1182" s="67" t="s">
        <v>525</v>
      </c>
      <c r="C1182" s="46" t="str">
        <f>FORMULACION!C1116</f>
        <v>MATERIAL PEDAGÓGICO</v>
      </c>
      <c r="D1182" s="70"/>
      <c r="E1182" s="56" t="s">
        <v>441</v>
      </c>
      <c r="F1182" s="46"/>
      <c r="G1182" s="49"/>
      <c r="H1182" s="49"/>
    </row>
    <row r="1183" spans="1:8" hidden="1" x14ac:dyDescent="0.2">
      <c r="A1183" s="46">
        <v>199</v>
      </c>
      <c r="B1183" s="67" t="s">
        <v>525</v>
      </c>
      <c r="C1183" s="46" t="str">
        <f>FORMULACION!C1117</f>
        <v>MATERIAL PEDAGÓGICO</v>
      </c>
      <c r="D1183" s="70"/>
      <c r="E1183" s="56" t="s">
        <v>490</v>
      </c>
      <c r="F1183" s="46"/>
      <c r="G1183" s="49"/>
      <c r="H1183" s="49"/>
    </row>
    <row r="1184" spans="1:8" hidden="1" x14ac:dyDescent="0.2">
      <c r="A1184" s="46">
        <v>200</v>
      </c>
      <c r="B1184" s="67" t="s">
        <v>525</v>
      </c>
      <c r="C1184" s="46" t="str">
        <f>FORMULACION!C1118</f>
        <v>MATERIAL PEDAGÓGICO</v>
      </c>
      <c r="D1184" s="70"/>
      <c r="E1184" s="56" t="s">
        <v>442</v>
      </c>
      <c r="F1184" s="46"/>
      <c r="G1184" s="49"/>
      <c r="H1184" s="49"/>
    </row>
    <row r="1185" spans="1:8" hidden="1" x14ac:dyDescent="0.2">
      <c r="A1185" s="46">
        <v>201</v>
      </c>
      <c r="B1185" s="67" t="s">
        <v>525</v>
      </c>
      <c r="C1185" s="46" t="str">
        <f>FORMULACION!C1119</f>
        <v>MATERIAL PEDAGÓGICO</v>
      </c>
      <c r="D1185" s="70"/>
      <c r="E1185" s="56" t="s">
        <v>443</v>
      </c>
      <c r="F1185" s="46"/>
      <c r="G1185" s="49"/>
      <c r="H1185" s="49"/>
    </row>
    <row r="1186" spans="1:8" hidden="1" x14ac:dyDescent="0.2">
      <c r="A1186" s="46">
        <v>202</v>
      </c>
      <c r="B1186" s="67" t="s">
        <v>525</v>
      </c>
      <c r="C1186" s="46" t="str">
        <f>FORMULACION!C1120</f>
        <v>MATERIAL PEDAGÓGICO</v>
      </c>
      <c r="D1186" s="70"/>
      <c r="E1186" s="56" t="s">
        <v>444</v>
      </c>
      <c r="F1186" s="46"/>
      <c r="G1186" s="49"/>
      <c r="H1186" s="49"/>
    </row>
    <row r="1187" spans="1:8" hidden="1" x14ac:dyDescent="0.2">
      <c r="A1187" s="46">
        <v>203</v>
      </c>
      <c r="B1187" s="67" t="s">
        <v>525</v>
      </c>
      <c r="C1187" s="46" t="str">
        <f>FORMULACION!C1063</f>
        <v>MOBILIARIO</v>
      </c>
      <c r="D1187" s="46" t="str">
        <f>FORMULACION!D1063</f>
        <v>MOBILIARIO COCINA</v>
      </c>
      <c r="E1187" s="48" t="str">
        <f>FORMULACION!F1063</f>
        <v>JUEGO DE CANASTAS (PLÁSTICAS RECTANGULARES)</v>
      </c>
      <c r="F1187" s="46" t="e">
        <f>FORMULACION!P1063</f>
        <v>#REF!</v>
      </c>
      <c r="G1187" s="49">
        <v>15000</v>
      </c>
      <c r="H1187" s="49" t="e">
        <f t="shared" ref="H1187:H1225" si="24">F1187*G1187</f>
        <v>#REF!</v>
      </c>
    </row>
    <row r="1188" spans="1:8" hidden="1" x14ac:dyDescent="0.2">
      <c r="A1188" s="46">
        <v>204</v>
      </c>
      <c r="B1188" s="67" t="s">
        <v>525</v>
      </c>
      <c r="C1188" s="46" t="str">
        <f>FORMULACION!C1060</f>
        <v>MOBILIARIO</v>
      </c>
      <c r="D1188" s="46" t="str">
        <f>FORMULACION!D1060</f>
        <v>MOBILIARIO AREA EDUCATIVA</v>
      </c>
      <c r="E1188" s="48" t="str">
        <f>FORMULACION!F1060</f>
        <v>CAMBIADOR</v>
      </c>
      <c r="F1188" s="46" t="e">
        <f>FORMULACION!P1060</f>
        <v>#REF!</v>
      </c>
      <c r="G1188" s="49">
        <v>220000</v>
      </c>
      <c r="H1188" s="49" t="e">
        <f t="shared" si="24"/>
        <v>#REF!</v>
      </c>
    </row>
    <row r="1189" spans="1:8" hidden="1" x14ac:dyDescent="0.2">
      <c r="A1189" s="46">
        <v>205</v>
      </c>
      <c r="B1189" s="67" t="s">
        <v>525</v>
      </c>
      <c r="C1189" s="46" t="str">
        <f>FORMULACION!C1064</f>
        <v>MOBILIARIO</v>
      </c>
      <c r="D1189" s="46" t="str">
        <f>FORMULACION!D1064</f>
        <v>MOBILIARIO COCINA</v>
      </c>
      <c r="E1189" s="48" t="str">
        <f>FORMULACION!F1064</f>
        <v xml:space="preserve">ESTIBAS PLÁSTICAS </v>
      </c>
      <c r="F1189" s="46" t="e">
        <f>FORMULACION!P1064</f>
        <v>#REF!</v>
      </c>
      <c r="G1189" s="49">
        <v>500000</v>
      </c>
      <c r="H1189" s="49" t="e">
        <f t="shared" si="24"/>
        <v>#REF!</v>
      </c>
    </row>
    <row r="1190" spans="1:8" hidden="1" x14ac:dyDescent="0.2">
      <c r="A1190" s="46">
        <v>206</v>
      </c>
      <c r="B1190" s="67" t="s">
        <v>525</v>
      </c>
      <c r="C1190" s="46" t="str">
        <f>FORMULACION!C1056</f>
        <v>LENCERIA</v>
      </c>
      <c r="D1190" s="46" t="str">
        <f>FORMULACION!D1056</f>
        <v>MOBILIARIO AREA EDUCATIVA</v>
      </c>
      <c r="E1190" s="48" t="str">
        <f>FORMULACION!F1056</f>
        <v>CAMA APILABLE CICLO INICIAL</v>
      </c>
      <c r="F1190" s="46">
        <f>FORMULACION!P1056</f>
        <v>0</v>
      </c>
      <c r="G1190" s="49">
        <v>430000</v>
      </c>
      <c r="H1190" s="49">
        <f t="shared" si="24"/>
        <v>0</v>
      </c>
    </row>
    <row r="1191" spans="1:8" hidden="1" x14ac:dyDescent="0.2">
      <c r="A1191" s="46">
        <v>207</v>
      </c>
      <c r="B1191" s="67" t="s">
        <v>525</v>
      </c>
      <c r="C1191" s="46" t="str">
        <f>FORMULACION!C1057</f>
        <v>MOBILIARIO</v>
      </c>
      <c r="D1191" s="46" t="str">
        <f>FORMULACION!D1057</f>
        <v>MOBILIARIO AREA EDUCATIVA</v>
      </c>
      <c r="E1191" s="48" t="str">
        <f>FORMULACION!F1057</f>
        <v xml:space="preserve">MUEBLE VERTICAL DE ALMACENAMIENTO CON PUERTAS </v>
      </c>
      <c r="F1191" s="46" t="e">
        <f>FORMULACION!P1057</f>
        <v>#REF!</v>
      </c>
      <c r="G1191" s="49">
        <v>320000</v>
      </c>
      <c r="H1191" s="49" t="e">
        <f t="shared" si="24"/>
        <v>#REF!</v>
      </c>
    </row>
    <row r="1192" spans="1:8" hidden="1" x14ac:dyDescent="0.2">
      <c r="A1192" s="46">
        <v>208</v>
      </c>
      <c r="B1192" s="67" t="s">
        <v>525</v>
      </c>
      <c r="C1192" s="46" t="str">
        <f>FORMULACION!C1062</f>
        <v>MOBILIARIO</v>
      </c>
      <c r="D1192" s="46" t="str">
        <f>FORMULACION!D1062</f>
        <v>MOBILIARIO COCINA</v>
      </c>
      <c r="E1192" s="48" t="str">
        <f>FORMULACION!F1062</f>
        <v>MESA DE TRABAJO EN ACERO INOXIDABLE</v>
      </c>
      <c r="F1192" s="46" t="e">
        <f>FORMULACION!P1062</f>
        <v>#REF!</v>
      </c>
      <c r="G1192" s="49">
        <v>420000</v>
      </c>
      <c r="H1192" s="49" t="e">
        <f t="shared" si="24"/>
        <v>#REF!</v>
      </c>
    </row>
    <row r="1193" spans="1:8" hidden="1" x14ac:dyDescent="0.2">
      <c r="A1193" s="46">
        <v>209</v>
      </c>
      <c r="B1193" s="67" t="s">
        <v>525</v>
      </c>
      <c r="C1193" s="46" t="str">
        <f>FORMULACION!C1061</f>
        <v>MOBILIARIO</v>
      </c>
      <c r="D1193" s="46" t="str">
        <f>FORMULACION!D1061</f>
        <v>MOBILIARIO COCINA</v>
      </c>
      <c r="E1193" s="48" t="str">
        <f>FORMULACION!F1061</f>
        <v>ESTANTERÍA EN ACERO INOXIDABLE PARA ZONAS HÚMEDAS</v>
      </c>
      <c r="F1193" s="46" t="e">
        <f>FORMULACION!P1061</f>
        <v>#REF!</v>
      </c>
      <c r="G1193" s="49">
        <v>87000</v>
      </c>
      <c r="H1193" s="49" t="e">
        <f t="shared" si="24"/>
        <v>#REF!</v>
      </c>
    </row>
    <row r="1194" spans="1:8" hidden="1" x14ac:dyDescent="0.2">
      <c r="A1194" s="46">
        <v>210</v>
      </c>
      <c r="B1194" s="67" t="s">
        <v>525</v>
      </c>
      <c r="C1194" s="46" t="str">
        <f>FORMULACION!C1058</f>
        <v>MOBILIARIO</v>
      </c>
      <c r="D1194" s="46" t="str">
        <f>FORMULACION!D1058</f>
        <v>MOBILIARIO AREA EDUCATIVA</v>
      </c>
      <c r="E1194" s="48" t="str">
        <f>FORMULACION!F1058</f>
        <v>MUEBLE HORIZONTAL DE ALMACENAMIENTO</v>
      </c>
      <c r="F1194" s="46"/>
      <c r="G1194" s="49">
        <v>430000</v>
      </c>
      <c r="H1194" s="49">
        <f t="shared" si="24"/>
        <v>0</v>
      </c>
    </row>
    <row r="1195" spans="1:8" hidden="1" x14ac:dyDescent="0.2">
      <c r="A1195" s="46">
        <v>211</v>
      </c>
      <c r="B1195" s="67" t="s">
        <v>525</v>
      </c>
      <c r="C1195" s="46" t="str">
        <f>FORMULACION!C1055</f>
        <v>MOBILIARIO</v>
      </c>
      <c r="D1195" s="46" t="str">
        <f>FORMULACION!D1055</f>
        <v>MOBILIARIO AREA EDUCATIVA</v>
      </c>
      <c r="E1195" s="48" t="str">
        <f>FORMULACION!F1055</f>
        <v>SILLA RECLINABLE PARA BEBE</v>
      </c>
      <c r="F1195" s="46" t="e">
        <f>FORMULACION!P1055</f>
        <v>#REF!</v>
      </c>
      <c r="G1195" s="49">
        <v>160000</v>
      </c>
      <c r="H1195" s="49" t="e">
        <f t="shared" si="24"/>
        <v>#REF!</v>
      </c>
    </row>
    <row r="1196" spans="1:8" hidden="1" x14ac:dyDescent="0.2">
      <c r="A1196" s="46">
        <v>212</v>
      </c>
      <c r="B1196" s="67" t="s">
        <v>525</v>
      </c>
      <c r="C1196" s="46" t="str">
        <f>FORMULACION!C1059</f>
        <v>MOBILIARIO</v>
      </c>
      <c r="D1196" s="46" t="str">
        <f>FORMULACION!D1059</f>
        <v>MOBILIARIO AREA EDUCATIVA</v>
      </c>
      <c r="E1196" s="48" t="str">
        <f>FORMULACION!F1059</f>
        <v>BACINILLAS</v>
      </c>
      <c r="F1196" s="46" t="e">
        <f>FORMULACION!P1059</f>
        <v>#REF!</v>
      </c>
      <c r="G1196" s="49">
        <v>75000</v>
      </c>
      <c r="H1196" s="49" t="e">
        <f t="shared" si="24"/>
        <v>#REF!</v>
      </c>
    </row>
    <row r="1197" spans="1:8" hidden="1" x14ac:dyDescent="0.2">
      <c r="A1197" s="46">
        <v>213</v>
      </c>
      <c r="B1197" s="67" t="s">
        <v>525</v>
      </c>
      <c r="C1197" s="46" t="str">
        <f>FORMULACION!C1067</f>
        <v>MOBILIARIO</v>
      </c>
      <c r="D1197" s="46" t="str">
        <f>FORMULACION!D1067</f>
        <v>MOBILIARIO COMEDOR</v>
      </c>
      <c r="E1197" s="48" t="s">
        <v>412</v>
      </c>
      <c r="F1197" s="46" t="e">
        <f>FORMULACION!P1067</f>
        <v>#REF!</v>
      </c>
      <c r="G1197" s="49">
        <v>20000</v>
      </c>
      <c r="H1197" s="49" t="e">
        <f t="shared" si="24"/>
        <v>#REF!</v>
      </c>
    </row>
    <row r="1198" spans="1:8" hidden="1" x14ac:dyDescent="0.2">
      <c r="A1198" s="46">
        <v>214</v>
      </c>
      <c r="B1198" s="67" t="s">
        <v>525</v>
      </c>
      <c r="C1198" s="46" t="str">
        <f>FORMULACION!C1065</f>
        <v>MOBILIARIO</v>
      </c>
      <c r="D1198" s="46" t="str">
        <f>FORMULACION!D1065</f>
        <v>MOBILIARIO COMEDOR</v>
      </c>
      <c r="E1198" s="48" t="str">
        <f>FORMULACION!F1065</f>
        <v>SILLA COMEDOR PARA BEBÉ</v>
      </c>
      <c r="F1198" s="46" t="e">
        <f>FORMULACION!P1065</f>
        <v>#REF!</v>
      </c>
      <c r="G1198" s="49">
        <v>360000</v>
      </c>
      <c r="H1198" s="49" t="e">
        <f t="shared" si="24"/>
        <v>#REF!</v>
      </c>
    </row>
    <row r="1199" spans="1:8" hidden="1" x14ac:dyDescent="0.2">
      <c r="A1199" s="46">
        <v>215</v>
      </c>
      <c r="B1199" s="67" t="s">
        <v>525</v>
      </c>
      <c r="C1199" s="46" t="str">
        <f>FORMULACION!C1068</f>
        <v>MOBILIARIO</v>
      </c>
      <c r="D1199" s="46" t="str">
        <f>FORMULACION!D1068</f>
        <v>MOBILIARIO COMEDOR</v>
      </c>
      <c r="E1199" s="48" t="str">
        <f>FORMULACION!F1068</f>
        <v>SILLA INFANTIL DE PLÁSTICO</v>
      </c>
      <c r="F1199" s="46" t="e">
        <f>FORMULACION!P1068</f>
        <v>#REF!</v>
      </c>
      <c r="G1199" s="49">
        <v>118000</v>
      </c>
      <c r="H1199" s="49" t="e">
        <f t="shared" si="24"/>
        <v>#REF!</v>
      </c>
    </row>
    <row r="1200" spans="1:8" hidden="1" x14ac:dyDescent="0.2">
      <c r="A1200" s="46">
        <v>216</v>
      </c>
      <c r="B1200" s="67" t="s">
        <v>525</v>
      </c>
      <c r="C1200" s="46" t="str">
        <f>FORMULACION!C1066</f>
        <v>MOBILIARIO</v>
      </c>
      <c r="D1200" s="46" t="str">
        <f>FORMULACION!D1066</f>
        <v>MOBILIARIO COMEDOR</v>
      </c>
      <c r="E1200" s="48" t="str">
        <f>FORMULACION!F1066</f>
        <v>MESA PLÁSTICA DE CUATRO CUPOS PARA ADULTOS</v>
      </c>
      <c r="F1200" s="46" t="e">
        <f>FORMULACION!P1066</f>
        <v>#REF!</v>
      </c>
      <c r="G1200" s="49">
        <v>1600000</v>
      </c>
      <c r="H1200" s="49" t="e">
        <f t="shared" si="24"/>
        <v>#REF!</v>
      </c>
    </row>
    <row r="1201" spans="1:8" hidden="1" x14ac:dyDescent="0.2">
      <c r="A1201" s="46">
        <v>217</v>
      </c>
      <c r="B1201" s="67" t="s">
        <v>525</v>
      </c>
      <c r="C1201" s="46" t="str">
        <f>FORMULACION!C1070</f>
        <v>MOBILIARIO</v>
      </c>
      <c r="D1201" s="46" t="str">
        <f>FORMULACION!D1070</f>
        <v>MOBILIARIO ENFERMERIA</v>
      </c>
      <c r="E1201" s="48" t="str">
        <f>FORMULACION!F1070</f>
        <v>MESA AUXILIAR PLÁSTICA</v>
      </c>
      <c r="F1201" s="46">
        <f>FORMULACION!P1070</f>
        <v>1</v>
      </c>
      <c r="G1201" s="49">
        <v>50000</v>
      </c>
      <c r="H1201" s="49">
        <f t="shared" si="24"/>
        <v>50000</v>
      </c>
    </row>
    <row r="1202" spans="1:8" hidden="1" x14ac:dyDescent="0.2">
      <c r="A1202" s="46">
        <v>218</v>
      </c>
      <c r="B1202" s="67" t="s">
        <v>525</v>
      </c>
      <c r="C1202" s="46" t="str">
        <f>FORMULACION!C1071</f>
        <v>MOBILIARIO</v>
      </c>
      <c r="D1202" s="46" t="str">
        <f>FORMULACION!D1071</f>
        <v>MOBILIARIO ENFERMERIA</v>
      </c>
      <c r="E1202" s="48" t="str">
        <f>FORMULACION!F1071</f>
        <v>GRADA DE DOS PASOS</v>
      </c>
      <c r="F1202" s="46">
        <f>FORMULACION!P1071</f>
        <v>1</v>
      </c>
      <c r="G1202" s="49">
        <v>40000</v>
      </c>
      <c r="H1202" s="49">
        <f t="shared" si="24"/>
        <v>40000</v>
      </c>
    </row>
    <row r="1203" spans="1:8" hidden="1" x14ac:dyDescent="0.2">
      <c r="A1203" s="46">
        <v>219</v>
      </c>
      <c r="B1203" s="67" t="s">
        <v>525</v>
      </c>
      <c r="C1203" s="46" t="str">
        <f>FORMULACION!C1069</f>
        <v>MOBILIARIO</v>
      </c>
      <c r="D1203" s="46" t="str">
        <f>FORMULACION!D1069</f>
        <v>MOBILIARIO ENFERMERIA</v>
      </c>
      <c r="E1203" s="48" t="str">
        <f>FORMULACION!F1069</f>
        <v>CAMILLA PEDIÁTRICA</v>
      </c>
      <c r="F1203" s="46">
        <f>FORMULACION!P1069</f>
        <v>1</v>
      </c>
      <c r="G1203" s="49">
        <v>430000</v>
      </c>
      <c r="H1203" s="49">
        <f t="shared" si="24"/>
        <v>430000</v>
      </c>
    </row>
    <row r="1204" spans="1:8" hidden="1" x14ac:dyDescent="0.2">
      <c r="A1204" s="46">
        <v>220</v>
      </c>
      <c r="B1204" s="67" t="s">
        <v>525</v>
      </c>
      <c r="C1204" s="46" t="str">
        <f>FORMULACION!C1072</f>
        <v>MOBILIARIO</v>
      </c>
      <c r="D1204" s="46" t="str">
        <f>FORMULACION!D1072</f>
        <v>MOBILIARIO LACTARIO</v>
      </c>
      <c r="E1204" s="48" t="str">
        <f>FORMULACION!F1072</f>
        <v>SILLA CON BRAZOS PARA ADULTOS</v>
      </c>
      <c r="F1204" s="46">
        <f>FORMULACION!P1072</f>
        <v>3</v>
      </c>
      <c r="G1204" s="49">
        <v>14000</v>
      </c>
      <c r="H1204" s="49">
        <f t="shared" si="24"/>
        <v>42000</v>
      </c>
    </row>
    <row r="1205" spans="1:8" hidden="1" x14ac:dyDescent="0.2">
      <c r="A1205" s="46">
        <v>221</v>
      </c>
      <c r="B1205" s="67" t="s">
        <v>525</v>
      </c>
      <c r="C1205" s="46" t="str">
        <f>FORMULACION!C1073</f>
        <v>MOBILIARIO</v>
      </c>
      <c r="D1205" s="46" t="str">
        <f>FORMULACION!D1073</f>
        <v>MOBILIARIO OFICINA</v>
      </c>
      <c r="E1205" s="48" t="str">
        <f>FORMULACION!F1073</f>
        <v>SILLAS SIN BRAZOS PARA ADULTOS</v>
      </c>
      <c r="F1205" s="46">
        <f>FORMULACION!P1073</f>
        <v>0</v>
      </c>
      <c r="G1205" s="49">
        <v>245000</v>
      </c>
      <c r="H1205" s="49">
        <f t="shared" si="24"/>
        <v>0</v>
      </c>
    </row>
    <row r="1206" spans="1:8" hidden="1" x14ac:dyDescent="0.2">
      <c r="A1206" s="46">
        <v>222</v>
      </c>
      <c r="B1206" s="67" t="s">
        <v>525</v>
      </c>
      <c r="C1206" s="46" t="str">
        <f>FORMULACION!C1075</f>
        <v>MOBILIARIO</v>
      </c>
      <c r="D1206" s="46" t="str">
        <f>FORMULACION!D1075</f>
        <v>MOBILIARIO OFICINA</v>
      </c>
      <c r="E1206" s="48" t="str">
        <f>FORMULACION!F1075</f>
        <v>CASILLEROS DE TRES CUERPOS CON NUEVE PUERTAS</v>
      </c>
      <c r="F1206" s="46" t="e">
        <f>FORMULACION!P1075</f>
        <v>#REF!</v>
      </c>
      <c r="G1206" s="49">
        <v>70000</v>
      </c>
      <c r="H1206" s="49" t="e">
        <f t="shared" si="24"/>
        <v>#REF!</v>
      </c>
    </row>
    <row r="1207" spans="1:8" hidden="1" x14ac:dyDescent="0.2">
      <c r="A1207" s="46">
        <v>223</v>
      </c>
      <c r="B1207" s="67" t="s">
        <v>525</v>
      </c>
      <c r="C1207" s="46" t="str">
        <f>FORMULACION!C1074</f>
        <v>MOBILIARIO</v>
      </c>
      <c r="D1207" s="46" t="str">
        <f>FORMULACION!D1074</f>
        <v>MOBILIARIO LACTARIO</v>
      </c>
      <c r="E1207" s="48" t="str">
        <f>FORMULACION!F1074</f>
        <v>LEVANTAPIES PARA ZONA DE LACTANCIA</v>
      </c>
      <c r="F1207" s="46">
        <f>FORMULACION!P1074</f>
        <v>3</v>
      </c>
      <c r="G1207" s="49">
        <v>36000</v>
      </c>
      <c r="H1207" s="49">
        <f t="shared" si="24"/>
        <v>108000</v>
      </c>
    </row>
    <row r="1208" spans="1:8" hidden="1" x14ac:dyDescent="0.2">
      <c r="A1208" s="46">
        <v>224</v>
      </c>
      <c r="B1208" s="67" t="s">
        <v>525</v>
      </c>
      <c r="C1208" s="46" t="str">
        <f>FORMULACION!C1078</f>
        <v>MOBILIARIO</v>
      </c>
      <c r="D1208" s="46" t="str">
        <f>FORMULACION!D1078</f>
        <v>MOBILIARIO OFICINA</v>
      </c>
      <c r="E1208" s="48" t="s">
        <v>413</v>
      </c>
      <c r="F1208" s="46">
        <f>FORMULACION!P1078</f>
        <v>2</v>
      </c>
      <c r="G1208" s="49">
        <v>8000</v>
      </c>
      <c r="H1208" s="49">
        <f t="shared" si="24"/>
        <v>16000</v>
      </c>
    </row>
    <row r="1209" spans="1:8" hidden="1" x14ac:dyDescent="0.2">
      <c r="A1209" s="46">
        <v>225</v>
      </c>
      <c r="B1209" s="67" t="s">
        <v>525</v>
      </c>
      <c r="C1209" s="46" t="str">
        <f>FORMULACION!C1076</f>
        <v>MOBILIARIO</v>
      </c>
      <c r="D1209" s="46" t="str">
        <f>FORMULACION!D1076</f>
        <v>MOBILIARIO OFICINA</v>
      </c>
      <c r="E1209" s="48" t="str">
        <f>FORMULACION!F1076</f>
        <v>ARCHIVADOR DE CUATRO GAVETAS</v>
      </c>
      <c r="F1209" s="46" t="e">
        <f>FORMULACION!P1076</f>
        <v>#REF!</v>
      </c>
      <c r="G1209" s="49">
        <v>25000</v>
      </c>
      <c r="H1209" s="49" t="e">
        <f t="shared" si="24"/>
        <v>#REF!</v>
      </c>
    </row>
    <row r="1210" spans="1:8" hidden="1" x14ac:dyDescent="0.2">
      <c r="A1210" s="46">
        <v>226</v>
      </c>
      <c r="B1210" s="67" t="s">
        <v>525</v>
      </c>
      <c r="C1210" s="46" t="str">
        <f>FORMULACION!C1080</f>
        <v>RECURSOS PARA LA EMERGENCIA</v>
      </c>
      <c r="D1210" s="46" t="str">
        <f>FORMULACION!D1080</f>
        <v>CONTRA INCENDIOS</v>
      </c>
      <c r="E1210" s="48" t="str">
        <f>FORMULACION!F1080</f>
        <v>EXTINTOR DE POLVO QUÍMICO SECO CLASE ABC</v>
      </c>
      <c r="F1210" s="46" t="e">
        <f>FORMULACION!P1080</f>
        <v>#REF!</v>
      </c>
      <c r="G1210" s="49">
        <v>490000</v>
      </c>
      <c r="H1210" s="49" t="e">
        <f t="shared" si="24"/>
        <v>#REF!</v>
      </c>
    </row>
    <row r="1211" spans="1:8" hidden="1" x14ac:dyDescent="0.2">
      <c r="A1211" s="46">
        <v>227</v>
      </c>
      <c r="B1211" s="67" t="s">
        <v>525</v>
      </c>
      <c r="C1211" s="46" t="str">
        <f>FORMULACION!C1081</f>
        <v>RECURSOS PARA LA EMERGENCIA</v>
      </c>
      <c r="D1211" s="46" t="str">
        <f>FORMULACION!D1081</f>
        <v>CONTRA INCENDIOS</v>
      </c>
      <c r="E1211" s="48" t="str">
        <f>FORMULACION!F1081</f>
        <v>EXTINTOR PORTÁTIL AGENTE LIMPIO</v>
      </c>
      <c r="F1211" s="46">
        <f>FORMULACION!P1081</f>
        <v>1</v>
      </c>
      <c r="G1211" s="49">
        <v>420000</v>
      </c>
      <c r="H1211" s="49">
        <f t="shared" si="24"/>
        <v>420000</v>
      </c>
    </row>
    <row r="1212" spans="1:8" hidden="1" x14ac:dyDescent="0.2">
      <c r="A1212" s="46">
        <v>228</v>
      </c>
      <c r="B1212" s="67" t="s">
        <v>525</v>
      </c>
      <c r="C1212" s="46" t="str">
        <f>FORMULACION!C1079</f>
        <v>MOBILIARIO</v>
      </c>
      <c r="D1212" s="46" t="str">
        <f>FORMULACION!D1079</f>
        <v>MOBILIARIO OFICINA</v>
      </c>
      <c r="E1212" s="48" t="s">
        <v>492</v>
      </c>
      <c r="F1212" s="46">
        <f>FORMULACION!P1079</f>
        <v>4</v>
      </c>
      <c r="G1212" s="49">
        <v>290000</v>
      </c>
      <c r="H1212" s="49">
        <f t="shared" si="24"/>
        <v>1160000</v>
      </c>
    </row>
    <row r="1213" spans="1:8" hidden="1" x14ac:dyDescent="0.2">
      <c r="A1213" s="46">
        <v>229</v>
      </c>
      <c r="B1213" s="67" t="s">
        <v>525</v>
      </c>
      <c r="C1213" s="46" t="str">
        <f>FORMULACION!C1082</f>
        <v>RECURSOS PARA LA EMERGENCIA</v>
      </c>
      <c r="D1213" s="46" t="str">
        <f>FORMULACION!D1082</f>
        <v>PRIMEROS AUXILIOS</v>
      </c>
      <c r="E1213" s="48" t="s">
        <v>414</v>
      </c>
      <c r="F1213" s="46">
        <f>FORMULACION!P1082</f>
        <v>1</v>
      </c>
      <c r="G1213" s="49">
        <v>220000</v>
      </c>
      <c r="H1213" s="49">
        <f t="shared" si="24"/>
        <v>220000</v>
      </c>
    </row>
    <row r="1214" spans="1:8" hidden="1" x14ac:dyDescent="0.2">
      <c r="A1214" s="46">
        <v>230</v>
      </c>
      <c r="B1214" s="67" t="s">
        <v>525</v>
      </c>
      <c r="C1214" s="46" t="str">
        <f>FORMULACION!C1083</f>
        <v>RECURSOS PARA LA EMERGENCIA</v>
      </c>
      <c r="D1214" s="46" t="str">
        <f>FORMULACION!D1083</f>
        <v>PRIMEROS AUXILIOS</v>
      </c>
      <c r="E1214" s="48" t="str">
        <f>FORMULACION!F1083</f>
        <v>BOTIQUÍN TIPO B DOTADO CON GABINETE</v>
      </c>
      <c r="F1214" s="46">
        <f>FORMULACION!P1083</f>
        <v>0</v>
      </c>
      <c r="G1214" s="49">
        <v>99000</v>
      </c>
      <c r="H1214" s="49">
        <f t="shared" si="24"/>
        <v>0</v>
      </c>
    </row>
    <row r="1215" spans="1:8" hidden="1" x14ac:dyDescent="0.2">
      <c r="A1215" s="46">
        <v>231</v>
      </c>
      <c r="B1215" s="67" t="s">
        <v>525</v>
      </c>
      <c r="C1215" s="46" t="str">
        <f>FORMULACION!C1077</f>
        <v>MOBILIARIO</v>
      </c>
      <c r="D1215" s="46" t="str">
        <f>FORMULACION!D1077</f>
        <v>MOBILIARIO OFICINA</v>
      </c>
      <c r="E1215" s="48" t="str">
        <f>FORMULACION!F1077</f>
        <v>ESCRITORIO OFICINA</v>
      </c>
      <c r="F1215" s="46">
        <f>FORMULACION!P1077</f>
        <v>2</v>
      </c>
      <c r="G1215" s="49">
        <v>22000</v>
      </c>
      <c r="H1215" s="49">
        <f t="shared" si="24"/>
        <v>44000</v>
      </c>
    </row>
    <row r="1216" spans="1:8" hidden="1" x14ac:dyDescent="0.2">
      <c r="A1216" s="46">
        <v>232</v>
      </c>
      <c r="B1216" s="67" t="s">
        <v>525</v>
      </c>
      <c r="C1216" s="46" t="str">
        <f>FORMULACION!C1084</f>
        <v>RECURSOS PARA LA EMERGENCIA</v>
      </c>
      <c r="D1216" s="46" t="str">
        <f>FORMULACION!D1084</f>
        <v>PRIMEROS AUXILIOS</v>
      </c>
      <c r="E1216" s="48" t="str">
        <f>FORMULACION!F1084</f>
        <v>BOTIQUIN  PORTATIL</v>
      </c>
      <c r="F1216" s="46">
        <f>FORMULACION!P1084</f>
        <v>1</v>
      </c>
      <c r="G1216" s="49">
        <v>60000</v>
      </c>
      <c r="H1216" s="49">
        <f t="shared" si="24"/>
        <v>60000</v>
      </c>
    </row>
    <row r="1217" spans="1:8" hidden="1" x14ac:dyDescent="0.2">
      <c r="A1217" s="46">
        <v>233</v>
      </c>
      <c r="B1217" s="67" t="s">
        <v>525</v>
      </c>
      <c r="C1217" s="46" t="str">
        <f>FORMULACION!C1085</f>
        <v>RECURSOS PARA LA EMERGENCIA</v>
      </c>
      <c r="D1217" s="46" t="str">
        <f>FORMULACION!D1085</f>
        <v>PRIMEROS AUXILIOS</v>
      </c>
      <c r="E1217" s="48" t="str">
        <f>FORMULACION!F1085</f>
        <v>MEGAFONO</v>
      </c>
      <c r="F1217" s="46">
        <f>FORMULACION!P1085</f>
        <v>1</v>
      </c>
      <c r="G1217" s="49">
        <v>225000</v>
      </c>
      <c r="H1217" s="49">
        <f t="shared" si="24"/>
        <v>225000</v>
      </c>
    </row>
    <row r="1218" spans="1:8" hidden="1" x14ac:dyDescent="0.2">
      <c r="A1218" s="46">
        <v>234</v>
      </c>
      <c r="B1218" s="67" t="s">
        <v>525</v>
      </c>
      <c r="C1218" s="46" t="str">
        <f>FORMULACION!C1086</f>
        <v>RECURSOS PARA LA EMERGENCIA</v>
      </c>
      <c r="D1218" s="46" t="str">
        <f>FORMULACION!D1086</f>
        <v>PRIMEROS AUXILIOS</v>
      </c>
      <c r="E1218" s="48" t="str">
        <f>FORMULACION!F1086</f>
        <v>TABLA ESPINAL PARA EMERGENCIAS</v>
      </c>
      <c r="F1218" s="46" t="e">
        <f>FORMULACION!P1086</f>
        <v>#REF!</v>
      </c>
      <c r="G1218" s="49">
        <v>150000</v>
      </c>
      <c r="H1218" s="49" t="e">
        <f t="shared" si="24"/>
        <v>#REF!</v>
      </c>
    </row>
    <row r="1219" spans="1:8" hidden="1" x14ac:dyDescent="0.2">
      <c r="A1219" s="46">
        <v>235</v>
      </c>
      <c r="B1219" s="67" t="s">
        <v>525</v>
      </c>
      <c r="C1219" s="46" t="str">
        <f>FORMULACION!C1088</f>
        <v>RECURSOS PARA LA EMERGENCIA</v>
      </c>
      <c r="D1219" s="46" t="str">
        <f>FORMULACION!D1088</f>
        <v>PRIMEROS AUXILIOS</v>
      </c>
      <c r="E1219" s="48" t="s">
        <v>415</v>
      </c>
      <c r="F1219" s="46" t="e">
        <f>FORMULACION!P1088</f>
        <v>#REF!</v>
      </c>
      <c r="G1219" s="49">
        <v>100000</v>
      </c>
      <c r="H1219" s="49" t="e">
        <f t="shared" si="24"/>
        <v>#REF!</v>
      </c>
    </row>
    <row r="1220" spans="1:8" hidden="1" x14ac:dyDescent="0.2">
      <c r="A1220" s="46">
        <v>236</v>
      </c>
      <c r="B1220" s="67" t="s">
        <v>525</v>
      </c>
      <c r="C1220" s="46" t="str">
        <f>FORMULACION!C1087</f>
        <v>RECURSOS PARA LA EMERGENCIA</v>
      </c>
      <c r="D1220" s="46" t="str">
        <f>FORMULACION!D1087</f>
        <v>PRIMEROS AUXILIOS</v>
      </c>
      <c r="E1220" s="48" t="str">
        <f>FORMULACION!F1087</f>
        <v>LINTERNA</v>
      </c>
      <c r="F1220" s="46" t="e">
        <f>FORMULACION!P1087</f>
        <v>#REF!</v>
      </c>
      <c r="G1220" s="49">
        <v>300000</v>
      </c>
      <c r="H1220" s="49" t="e">
        <f t="shared" si="24"/>
        <v>#REF!</v>
      </c>
    </row>
    <row r="1221" spans="1:8" hidden="1" x14ac:dyDescent="0.2">
      <c r="A1221" s="46">
        <v>237</v>
      </c>
      <c r="B1221" s="67" t="s">
        <v>525</v>
      </c>
      <c r="C1221" s="46" t="str">
        <f>FORMULACION!C1092</f>
        <v>MATERIAL PEDAGÓGICO</v>
      </c>
      <c r="D1221" s="46" t="str">
        <f>FORMULACION!D1092</f>
        <v>GRUPO DE EDAD 0 - 6 AÑOS</v>
      </c>
      <c r="E1221" s="48" t="str">
        <f>FORMULACION!F1092</f>
        <v>KIT DE TELAS</v>
      </c>
      <c r="F1221" s="46" t="e">
        <f>FORMULACION!P1092</f>
        <v>#REF!</v>
      </c>
      <c r="G1221" s="49">
        <v>15000</v>
      </c>
      <c r="H1221" s="49" t="e">
        <f t="shared" si="24"/>
        <v>#REF!</v>
      </c>
    </row>
    <row r="1222" spans="1:8" hidden="1" x14ac:dyDescent="0.2">
      <c r="A1222" s="46">
        <v>238</v>
      </c>
      <c r="B1222" s="67" t="s">
        <v>525</v>
      </c>
      <c r="C1222" s="46" t="str">
        <f>FORMULACION!C1093</f>
        <v>MATERIAL PEDAGÓGICO</v>
      </c>
      <c r="D1222" s="46" t="str">
        <f>FORMULACION!D1093</f>
        <v>GRUPO DE EDAD 0 - 6 AÑOS</v>
      </c>
      <c r="E1222" s="48" t="str">
        <f>FORMULACION!F1093</f>
        <v>EQUIPO PSICOMOTOR X 92 PIEZAS</v>
      </c>
      <c r="F1222" s="46" t="e">
        <f>FORMULACION!P1093</f>
        <v>#REF!</v>
      </c>
      <c r="G1222" s="49">
        <v>25000</v>
      </c>
      <c r="H1222" s="49" t="e">
        <f t="shared" si="24"/>
        <v>#REF!</v>
      </c>
    </row>
    <row r="1223" spans="1:8" hidden="1" x14ac:dyDescent="0.2">
      <c r="A1223" s="46">
        <v>239</v>
      </c>
      <c r="B1223" s="67" t="s">
        <v>525</v>
      </c>
      <c r="C1223" s="46" t="str">
        <f>FORMULACION!C1091</f>
        <v>MATERIAL PEDAGÓGICO</v>
      </c>
      <c r="D1223" s="46" t="str">
        <f>FORMULACION!D1091</f>
        <v>GRUPO DE EDAD ADULTOS</v>
      </c>
      <c r="E1223" s="48" t="str">
        <f>FORMULACION!F1091</f>
        <v>BOMBA  PARA INFLAR</v>
      </c>
      <c r="F1223" s="46" t="e">
        <f>FORMULACION!P1091</f>
        <v>#REF!</v>
      </c>
      <c r="G1223" s="49">
        <v>40000</v>
      </c>
      <c r="H1223" s="49" t="e">
        <f t="shared" si="24"/>
        <v>#REF!</v>
      </c>
    </row>
    <row r="1224" spans="1:8" hidden="1" x14ac:dyDescent="0.2">
      <c r="A1224" s="46">
        <v>240</v>
      </c>
      <c r="B1224" s="67" t="s">
        <v>525</v>
      </c>
      <c r="C1224" s="46" t="str">
        <f>FORMULACION!C1089</f>
        <v>RECURSOS PARA LA EMERGENCIA</v>
      </c>
      <c r="D1224" s="46" t="str">
        <f>FORMULACION!D1089</f>
        <v>PRIMEROS AUXILIOS</v>
      </c>
      <c r="E1224" s="48" t="str">
        <f>FORMULACION!F1089</f>
        <v>JUEGO DE TARROS EN ACERO INOXIDABLE (ENFERMERÍA)</v>
      </c>
      <c r="F1224" s="46">
        <f>FORMULACION!P1089</f>
        <v>1</v>
      </c>
      <c r="G1224" s="49">
        <v>300000</v>
      </c>
      <c r="H1224" s="49">
        <f t="shared" si="24"/>
        <v>300000</v>
      </c>
    </row>
    <row r="1225" spans="1:8" hidden="1" x14ac:dyDescent="0.2">
      <c r="A1225" s="46">
        <v>241</v>
      </c>
      <c r="B1225" s="67" t="s">
        <v>525</v>
      </c>
      <c r="C1225" s="46" t="str">
        <f>FORMULACION!C1090</f>
        <v>MATERIAL PEDAGÓGICO</v>
      </c>
      <c r="D1225" s="46" t="str">
        <f>FORMULACION!D1090</f>
        <v>GRUPO DE EDAD 0 - 6 AÑOS</v>
      </c>
      <c r="E1225" s="48" t="str">
        <f>FORMULACION!F1090</f>
        <v>PELOTA O BALÓN ORTOPÉDICO</v>
      </c>
      <c r="F1225" s="46" t="e">
        <f>FORMULACION!P1090</f>
        <v>#REF!</v>
      </c>
      <c r="G1225" s="49">
        <v>150000</v>
      </c>
      <c r="H1225" s="49" t="e">
        <f t="shared" si="24"/>
        <v>#REF!</v>
      </c>
    </row>
  </sheetData>
  <sheetProtection autoFilter="0"/>
  <protectedRanges>
    <protectedRange sqref="F29:H29 F9:H9" name="Rango1"/>
    <protectedRange sqref="G11:G16" name="Rango1_2"/>
    <protectedRange sqref="D15:D17" name="Rango1_1"/>
    <protectedRange sqref="H11:H17" name="Rango1_3"/>
  </protectedRanges>
  <autoFilter ref="A30:H1225" xr:uid="{00000000-0009-0000-0000-000002000000}">
    <filterColumn colId="1">
      <filters>
        <filter val="INSTITUCIONAL"/>
      </filters>
    </filterColumn>
  </autoFilter>
  <sortState xmlns:xlrd2="http://schemas.microsoft.com/office/spreadsheetml/2017/richdata2" ref="B43:G296">
    <sortCondition ref="B43:B296"/>
    <sortCondition ref="C43:C296"/>
    <sortCondition ref="D43:D296"/>
  </sortState>
  <mergeCells count="291">
    <mergeCell ref="A2:H2"/>
    <mergeCell ref="A3:H3"/>
    <mergeCell ref="A4:H4"/>
    <mergeCell ref="A5:H5"/>
    <mergeCell ref="K7:L7"/>
    <mergeCell ref="I7:J7"/>
    <mergeCell ref="E17:F17"/>
    <mergeCell ref="E10:F10"/>
    <mergeCell ref="E11:F11"/>
    <mergeCell ref="E12:F12"/>
    <mergeCell ref="E13:F13"/>
    <mergeCell ref="E14:F14"/>
    <mergeCell ref="E15:F15"/>
    <mergeCell ref="E16:F16"/>
    <mergeCell ref="A10:C10"/>
    <mergeCell ref="A11:C11"/>
    <mergeCell ref="A12:C12"/>
    <mergeCell ref="A13:C13"/>
    <mergeCell ref="A6:H7"/>
    <mergeCell ref="E27:H27"/>
    <mergeCell ref="E28:H28"/>
    <mergeCell ref="A18:H18"/>
    <mergeCell ref="A25:D25"/>
    <mergeCell ref="A26:D26"/>
    <mergeCell ref="E19:H19"/>
    <mergeCell ref="E20:H20"/>
    <mergeCell ref="E21:H21"/>
    <mergeCell ref="A14:C14"/>
    <mergeCell ref="A15:C15"/>
    <mergeCell ref="A16:C16"/>
    <mergeCell ref="A17:C17"/>
    <mergeCell ref="F35:H35"/>
    <mergeCell ref="F36:H36"/>
    <mergeCell ref="F37:H37"/>
    <mergeCell ref="F38:H38"/>
    <mergeCell ref="F39:H39"/>
    <mergeCell ref="F30:H30"/>
    <mergeCell ref="F31:H31"/>
    <mergeCell ref="A8:B8"/>
    <mergeCell ref="A29:H29"/>
    <mergeCell ref="A9:D9"/>
    <mergeCell ref="E9:H9"/>
    <mergeCell ref="A19:D19"/>
    <mergeCell ref="A20:D20"/>
    <mergeCell ref="A21:D21"/>
    <mergeCell ref="A22:D22"/>
    <mergeCell ref="A23:D23"/>
    <mergeCell ref="A24:D24"/>
    <mergeCell ref="A27:D27"/>
    <mergeCell ref="A28:D28"/>
    <mergeCell ref="E22:H22"/>
    <mergeCell ref="E23:H23"/>
    <mergeCell ref="E24:H24"/>
    <mergeCell ref="E25:H25"/>
    <mergeCell ref="E26:H26"/>
    <mergeCell ref="F45:H45"/>
    <mergeCell ref="F46:H46"/>
    <mergeCell ref="F47:H47"/>
    <mergeCell ref="F48:H48"/>
    <mergeCell ref="F49:H49"/>
    <mergeCell ref="F40:H40"/>
    <mergeCell ref="F41:H41"/>
    <mergeCell ref="F42:H42"/>
    <mergeCell ref="F43:H43"/>
    <mergeCell ref="F44:H44"/>
    <mergeCell ref="F55:H55"/>
    <mergeCell ref="F56:H56"/>
    <mergeCell ref="F57:H57"/>
    <mergeCell ref="F58:H58"/>
    <mergeCell ref="F59:H59"/>
    <mergeCell ref="F50:H50"/>
    <mergeCell ref="F51:H51"/>
    <mergeCell ref="F52:H52"/>
    <mergeCell ref="F53:H53"/>
    <mergeCell ref="F54:H54"/>
    <mergeCell ref="F65:H65"/>
    <mergeCell ref="F66:H66"/>
    <mergeCell ref="F67:H67"/>
    <mergeCell ref="F68:H68"/>
    <mergeCell ref="F69:H69"/>
    <mergeCell ref="F60:H60"/>
    <mergeCell ref="F61:H61"/>
    <mergeCell ref="F62:H62"/>
    <mergeCell ref="F63:H63"/>
    <mergeCell ref="F64:H64"/>
    <mergeCell ref="F75:H75"/>
    <mergeCell ref="F76:H76"/>
    <mergeCell ref="F77:H77"/>
    <mergeCell ref="F78:H78"/>
    <mergeCell ref="F79:H79"/>
    <mergeCell ref="F70:H70"/>
    <mergeCell ref="F71:H71"/>
    <mergeCell ref="F72:H72"/>
    <mergeCell ref="F73:H73"/>
    <mergeCell ref="F74:H74"/>
    <mergeCell ref="F85:H85"/>
    <mergeCell ref="F86:H86"/>
    <mergeCell ref="F87:H87"/>
    <mergeCell ref="F88:H88"/>
    <mergeCell ref="F89:H89"/>
    <mergeCell ref="F80:H80"/>
    <mergeCell ref="F81:H81"/>
    <mergeCell ref="F82:H82"/>
    <mergeCell ref="F83:H83"/>
    <mergeCell ref="F84:H84"/>
    <mergeCell ref="F95:H95"/>
    <mergeCell ref="F96:H96"/>
    <mergeCell ref="F97:H97"/>
    <mergeCell ref="F98:H98"/>
    <mergeCell ref="F99:H99"/>
    <mergeCell ref="F90:H90"/>
    <mergeCell ref="F91:H91"/>
    <mergeCell ref="F92:H92"/>
    <mergeCell ref="F93:H93"/>
    <mergeCell ref="F94:H94"/>
    <mergeCell ref="F105:H105"/>
    <mergeCell ref="F106:H106"/>
    <mergeCell ref="F107:H107"/>
    <mergeCell ref="F108:H108"/>
    <mergeCell ref="F109:H109"/>
    <mergeCell ref="F100:H100"/>
    <mergeCell ref="F101:H101"/>
    <mergeCell ref="F102:H102"/>
    <mergeCell ref="F103:H103"/>
    <mergeCell ref="F104:H104"/>
    <mergeCell ref="F115:H115"/>
    <mergeCell ref="F116:H116"/>
    <mergeCell ref="F117:H117"/>
    <mergeCell ref="F118:H118"/>
    <mergeCell ref="F119:H119"/>
    <mergeCell ref="F110:H110"/>
    <mergeCell ref="F111:H111"/>
    <mergeCell ref="F112:H112"/>
    <mergeCell ref="F113:H113"/>
    <mergeCell ref="F114:H114"/>
    <mergeCell ref="F125:H125"/>
    <mergeCell ref="F126:H126"/>
    <mergeCell ref="F127:H127"/>
    <mergeCell ref="F128:H128"/>
    <mergeCell ref="F129:H129"/>
    <mergeCell ref="F120:H120"/>
    <mergeCell ref="F121:H121"/>
    <mergeCell ref="F122:H122"/>
    <mergeCell ref="F123:H123"/>
    <mergeCell ref="F124:H124"/>
    <mergeCell ref="F135:H135"/>
    <mergeCell ref="F136:H136"/>
    <mergeCell ref="F137:H137"/>
    <mergeCell ref="F138:H138"/>
    <mergeCell ref="F139:H139"/>
    <mergeCell ref="F130:H130"/>
    <mergeCell ref="F131:H131"/>
    <mergeCell ref="F132:H132"/>
    <mergeCell ref="F133:H133"/>
    <mergeCell ref="F134:H134"/>
    <mergeCell ref="F145:H145"/>
    <mergeCell ref="F146:H146"/>
    <mergeCell ref="F147:H147"/>
    <mergeCell ref="F148:H148"/>
    <mergeCell ref="F149:H149"/>
    <mergeCell ref="F140:H140"/>
    <mergeCell ref="F141:H141"/>
    <mergeCell ref="F142:H142"/>
    <mergeCell ref="F143:H143"/>
    <mergeCell ref="F144:H144"/>
    <mergeCell ref="F155:H155"/>
    <mergeCell ref="F156:H156"/>
    <mergeCell ref="F157:H157"/>
    <mergeCell ref="F158:H158"/>
    <mergeCell ref="F159:H159"/>
    <mergeCell ref="F150:H150"/>
    <mergeCell ref="F151:H151"/>
    <mergeCell ref="F152:H152"/>
    <mergeCell ref="F153:H153"/>
    <mergeCell ref="F154:H154"/>
    <mergeCell ref="F165:H165"/>
    <mergeCell ref="F166:H166"/>
    <mergeCell ref="F167:H167"/>
    <mergeCell ref="F168:H168"/>
    <mergeCell ref="F169:H169"/>
    <mergeCell ref="F160:H160"/>
    <mergeCell ref="F161:H161"/>
    <mergeCell ref="F162:H162"/>
    <mergeCell ref="F163:H163"/>
    <mergeCell ref="F164:H164"/>
    <mergeCell ref="F175:H175"/>
    <mergeCell ref="F176:H176"/>
    <mergeCell ref="F177:H177"/>
    <mergeCell ref="F178:H178"/>
    <mergeCell ref="F179:H179"/>
    <mergeCell ref="F170:H170"/>
    <mergeCell ref="F171:H171"/>
    <mergeCell ref="F172:H172"/>
    <mergeCell ref="F173:H173"/>
    <mergeCell ref="F174:H174"/>
    <mergeCell ref="F185:H185"/>
    <mergeCell ref="F186:H186"/>
    <mergeCell ref="F187:H187"/>
    <mergeCell ref="F188:H188"/>
    <mergeCell ref="F189:H189"/>
    <mergeCell ref="F180:H180"/>
    <mergeCell ref="F181:H181"/>
    <mergeCell ref="F182:H182"/>
    <mergeCell ref="F183:H183"/>
    <mergeCell ref="F184:H184"/>
    <mergeCell ref="F195:H195"/>
    <mergeCell ref="F196:H196"/>
    <mergeCell ref="F197:H197"/>
    <mergeCell ref="F198:H198"/>
    <mergeCell ref="F199:H199"/>
    <mergeCell ref="F190:H190"/>
    <mergeCell ref="F191:H191"/>
    <mergeCell ref="F192:H192"/>
    <mergeCell ref="F193:H193"/>
    <mergeCell ref="F194:H194"/>
    <mergeCell ref="F205:H205"/>
    <mergeCell ref="F206:H206"/>
    <mergeCell ref="F207:H207"/>
    <mergeCell ref="F208:H208"/>
    <mergeCell ref="F209:H209"/>
    <mergeCell ref="F200:H200"/>
    <mergeCell ref="F201:H201"/>
    <mergeCell ref="F202:H202"/>
    <mergeCell ref="F203:H203"/>
    <mergeCell ref="F204:H204"/>
    <mergeCell ref="F215:H215"/>
    <mergeCell ref="F216:H216"/>
    <mergeCell ref="F217:H217"/>
    <mergeCell ref="F218:H218"/>
    <mergeCell ref="F219:H219"/>
    <mergeCell ref="F210:H210"/>
    <mergeCell ref="F211:H211"/>
    <mergeCell ref="F212:H212"/>
    <mergeCell ref="F213:H213"/>
    <mergeCell ref="F214:H214"/>
    <mergeCell ref="F225:H225"/>
    <mergeCell ref="F226:H226"/>
    <mergeCell ref="F227:H227"/>
    <mergeCell ref="F228:H228"/>
    <mergeCell ref="F229:H229"/>
    <mergeCell ref="F220:H220"/>
    <mergeCell ref="F221:H221"/>
    <mergeCell ref="F222:H222"/>
    <mergeCell ref="F223:H223"/>
    <mergeCell ref="F224:H224"/>
    <mergeCell ref="F235:H235"/>
    <mergeCell ref="F236:H236"/>
    <mergeCell ref="F237:H237"/>
    <mergeCell ref="F238:H238"/>
    <mergeCell ref="F239:H239"/>
    <mergeCell ref="F230:H230"/>
    <mergeCell ref="F231:H231"/>
    <mergeCell ref="F232:H232"/>
    <mergeCell ref="F233:H233"/>
    <mergeCell ref="F234:H234"/>
    <mergeCell ref="F253:H253"/>
    <mergeCell ref="F254:H254"/>
    <mergeCell ref="F245:H245"/>
    <mergeCell ref="F246:H246"/>
    <mergeCell ref="F247:H247"/>
    <mergeCell ref="F248:H248"/>
    <mergeCell ref="F249:H249"/>
    <mergeCell ref="F240:H240"/>
    <mergeCell ref="F241:H241"/>
    <mergeCell ref="F242:H242"/>
    <mergeCell ref="F243:H243"/>
    <mergeCell ref="F244:H244"/>
    <mergeCell ref="F270:H270"/>
    <mergeCell ref="F271:H271"/>
    <mergeCell ref="C8:H8"/>
    <mergeCell ref="F32:H32"/>
    <mergeCell ref="F33:H33"/>
    <mergeCell ref="F34:H34"/>
    <mergeCell ref="F265:H265"/>
    <mergeCell ref="F266:H266"/>
    <mergeCell ref="F267:H267"/>
    <mergeCell ref="F268:H268"/>
    <mergeCell ref="F269:H269"/>
    <mergeCell ref="F260:H260"/>
    <mergeCell ref="F261:H261"/>
    <mergeCell ref="F262:H262"/>
    <mergeCell ref="F263:H263"/>
    <mergeCell ref="F264:H264"/>
    <mergeCell ref="F255:H255"/>
    <mergeCell ref="F256:H256"/>
    <mergeCell ref="F257:H257"/>
    <mergeCell ref="F258:H258"/>
    <mergeCell ref="F259:H259"/>
    <mergeCell ref="F250:H250"/>
    <mergeCell ref="F251:H251"/>
    <mergeCell ref="F252:H252"/>
  </mergeCells>
  <pageMargins left="0.47244094488188981" right="0.39370078740157483" top="0.74803149606299213" bottom="0.74803149606299213" header="0.31496062992125984" footer="0.31496062992125984"/>
  <pageSetup scale="60" fitToHeight="0" orientation="portrait" horizontalDpi="4294967295" verticalDpi="4294967295" r:id="rId1"/>
  <headerFoot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FORMULACION</vt:lpstr>
      <vt:lpstr>FORMATO </vt:lpstr>
      <vt:lpstr>'FORMATO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Felipe Rodriguez Velez</dc:creator>
  <cp:lastModifiedBy>Andrea Ospina Patiño</cp:lastModifiedBy>
  <cp:lastPrinted>2019-01-14T17:39:38Z</cp:lastPrinted>
  <dcterms:created xsi:type="dcterms:W3CDTF">2015-12-30T16:21:58Z</dcterms:created>
  <dcterms:modified xsi:type="dcterms:W3CDTF">2019-01-14T17:41:25Z</dcterms:modified>
</cp:coreProperties>
</file>