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carolina.perea\Desktop\ARCHIVOS EXCEL PROPUESTA ECONOMICA  Y ENVIOS A REGIONALES\SERVICIOS DE TRANSPORTE DE CARGA 2018\OCTUBRE\"/>
    </mc:Choice>
  </mc:AlternateContent>
  <bookViews>
    <workbookView xWindow="0" yWindow="0" windowWidth="19200" windowHeight="10470"/>
  </bookViews>
  <sheets>
    <sheet name="Hoja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1" l="1"/>
  <c r="J19" i="1"/>
  <c r="I19" i="1"/>
  <c r="H19" i="1"/>
  <c r="G19" i="1"/>
  <c r="S18" i="1"/>
  <c r="W18" i="1" s="1"/>
  <c r="T18" i="1" s="1"/>
  <c r="N18" i="1"/>
  <c r="O18" i="1" s="1"/>
  <c r="P18" i="1" s="1"/>
  <c r="R18" i="1" s="1"/>
  <c r="U18" i="1" s="1"/>
  <c r="M18" i="1"/>
  <c r="L18" i="1"/>
  <c r="W17" i="1"/>
  <c r="T17" i="1" s="1"/>
  <c r="S17" i="1"/>
  <c r="N17" i="1"/>
  <c r="M17" i="1"/>
  <c r="L17" i="1"/>
  <c r="O17" i="1" s="1"/>
  <c r="P17" i="1" s="1"/>
  <c r="R17" i="1" s="1"/>
  <c r="U17" i="1" s="1"/>
  <c r="W16" i="1"/>
  <c r="T16" i="1"/>
  <c r="N16" i="1"/>
  <c r="M16" i="1"/>
  <c r="O16" i="1" s="1"/>
  <c r="P16" i="1" s="1"/>
  <c r="R16" i="1" s="1"/>
  <c r="U16" i="1" s="1"/>
  <c r="L16" i="1"/>
  <c r="W15" i="1"/>
  <c r="T15" i="1"/>
  <c r="N15" i="1"/>
  <c r="O15" i="1" s="1"/>
  <c r="P15" i="1" s="1"/>
  <c r="R15" i="1" s="1"/>
  <c r="U15" i="1" s="1"/>
  <c r="M15" i="1"/>
  <c r="L15" i="1"/>
  <c r="W14" i="1"/>
  <c r="T14" i="1" s="1"/>
  <c r="S14" i="1"/>
  <c r="N14" i="1"/>
  <c r="M14" i="1"/>
  <c r="L14" i="1"/>
  <c r="O14" i="1" s="1"/>
  <c r="P14" i="1" s="1"/>
  <c r="R14" i="1" s="1"/>
  <c r="U14" i="1" s="1"/>
  <c r="W13" i="1"/>
  <c r="T13" i="1"/>
  <c r="N13" i="1"/>
  <c r="M13" i="1"/>
  <c r="O13" i="1" s="1"/>
  <c r="P13" i="1" s="1"/>
  <c r="R13" i="1" s="1"/>
  <c r="U13" i="1" s="1"/>
  <c r="L13" i="1"/>
  <c r="W12" i="1"/>
  <c r="T12" i="1"/>
  <c r="N12" i="1"/>
  <c r="O12" i="1" s="1"/>
  <c r="P12" i="1" s="1"/>
  <c r="R12" i="1" s="1"/>
  <c r="U12" i="1" s="1"/>
  <c r="M12" i="1"/>
  <c r="L12" i="1"/>
  <c r="W11" i="1"/>
  <c r="T11" i="1" s="1"/>
  <c r="O11" i="1"/>
  <c r="P11" i="1" s="1"/>
  <c r="R11" i="1" s="1"/>
  <c r="U11" i="1" s="1"/>
  <c r="N11" i="1"/>
  <c r="M11" i="1"/>
  <c r="L11" i="1"/>
  <c r="W10" i="1"/>
  <c r="T10" i="1" s="1"/>
  <c r="N10" i="1"/>
  <c r="M10" i="1"/>
  <c r="L10" i="1"/>
  <c r="O10" i="1" s="1"/>
  <c r="P10" i="1" s="1"/>
  <c r="R10" i="1" s="1"/>
  <c r="W9" i="1"/>
  <c r="T9" i="1"/>
  <c r="N9" i="1"/>
  <c r="M9" i="1"/>
  <c r="O9" i="1" s="1"/>
  <c r="P9" i="1" s="1"/>
  <c r="R9" i="1" s="1"/>
  <c r="U9" i="1" s="1"/>
  <c r="L9" i="1"/>
  <c r="W8" i="1"/>
  <c r="T8" i="1"/>
  <c r="N8" i="1"/>
  <c r="O8" i="1" s="1"/>
  <c r="P8" i="1" s="1"/>
  <c r="R8" i="1" s="1"/>
  <c r="U8" i="1" s="1"/>
  <c r="M8" i="1"/>
  <c r="L8" i="1"/>
  <c r="W7" i="1"/>
  <c r="T7" i="1" s="1"/>
  <c r="O7" i="1"/>
  <c r="P7" i="1" s="1"/>
  <c r="R7" i="1" s="1"/>
  <c r="U7" i="1" s="1"/>
  <c r="N7" i="1"/>
  <c r="M7" i="1"/>
  <c r="L7" i="1"/>
  <c r="W6" i="1"/>
  <c r="T6" i="1" s="1"/>
  <c r="N6" i="1"/>
  <c r="M6" i="1"/>
  <c r="L6" i="1"/>
  <c r="O6" i="1" s="1"/>
  <c r="P6" i="1" s="1"/>
  <c r="R6" i="1" s="1"/>
  <c r="W5" i="1"/>
  <c r="T5" i="1"/>
  <c r="N5" i="1"/>
  <c r="M5" i="1"/>
  <c r="O5" i="1" s="1"/>
  <c r="P5" i="1" s="1"/>
  <c r="R5" i="1" s="1"/>
  <c r="U5" i="1" s="1"/>
  <c r="L5" i="1"/>
  <c r="W4" i="1"/>
  <c r="T4" i="1"/>
  <c r="N4" i="1"/>
  <c r="O4" i="1" s="1"/>
  <c r="P4" i="1" s="1"/>
  <c r="R4" i="1" s="1"/>
  <c r="U4" i="1" s="1"/>
  <c r="M4" i="1"/>
  <c r="L4" i="1"/>
  <c r="W3" i="1"/>
  <c r="T3" i="1" s="1"/>
  <c r="O3" i="1"/>
  <c r="P3" i="1" s="1"/>
  <c r="R3" i="1" s="1"/>
  <c r="U3" i="1" s="1"/>
  <c r="N3" i="1"/>
  <c r="M3" i="1"/>
  <c r="L3" i="1"/>
  <c r="W2" i="1"/>
  <c r="T2" i="1" s="1"/>
  <c r="N2" i="1"/>
  <c r="M2" i="1"/>
  <c r="L2" i="1"/>
  <c r="O2" i="1" s="1"/>
  <c r="U10" i="1" l="1"/>
  <c r="T19" i="1"/>
  <c r="U6" i="1"/>
  <c r="P2" i="1"/>
  <c r="O19" i="1"/>
  <c r="S19" i="1"/>
  <c r="R2" i="1" l="1"/>
  <c r="P19" i="1"/>
  <c r="R19" i="1" l="1"/>
  <c r="U2" i="1"/>
  <c r="U19" i="1" s="1"/>
  <c r="U21" i="1" s="1"/>
</calcChain>
</file>

<file path=xl/sharedStrings.xml><?xml version="1.0" encoding="utf-8"?>
<sst xmlns="http://schemas.openxmlformats.org/spreadsheetml/2006/main" count="140" uniqueCount="43">
  <si>
    <t>ORIGEN MUNICIPIO</t>
  </si>
  <si>
    <t>CONTACTO ORIGEN</t>
  </si>
  <si>
    <t>DIRECCIÓN ORIGEN</t>
  </si>
  <si>
    <t>DESTINO</t>
  </si>
  <si>
    <t>MUNICIPIO</t>
  </si>
  <si>
    <t>CONTACTO DESTINO</t>
  </si>
  <si>
    <t>UNIDADES</t>
  </si>
  <si>
    <t xml:space="preserve">PESO FISICO </t>
  </si>
  <si>
    <t>MEDIDAS VOLUMETRICAS</t>
  </si>
  <si>
    <t>TOTAL</t>
  </si>
  <si>
    <t>KILOS TOTALES</t>
  </si>
  <si>
    <t>VALOR POR KILO</t>
  </si>
  <si>
    <t>VALOR FLETE</t>
  </si>
  <si>
    <t>VALOR DECLARADO</t>
  </si>
  <si>
    <t>TASA DE MANEJO</t>
  </si>
  <si>
    <t>VALOR TOTAL</t>
  </si>
  <si>
    <t>ELEMENTOS A TRANSPORTAR</t>
  </si>
  <si>
    <t>Calculo Tasa de manejo</t>
  </si>
  <si>
    <t>SEDE DIRECCIO GENERAL BOGOTA</t>
  </si>
  <si>
    <t>Jaime Andres Silva CEL:3103596218  Alba Marcela Romero CEL:3123013556 Paula Andrea Ospina CEL:3165543129 IP: 100583</t>
  </si>
  <si>
    <t>Avenida 68 No 64 C 75</t>
  </si>
  <si>
    <t xml:space="preserve">COMUNIDAD DE IHAM, URIBIA, LA GUAJIRA </t>
  </si>
  <si>
    <t>Uribia</t>
  </si>
  <si>
    <t xml:space="preserve"> ADRIANA PATRICIA RUMBO LOPEZ
CC 56098900
CELULAR: 3017284282 - 3137986689</t>
  </si>
  <si>
    <t>ANIMALES PARA ENHEBRAR,JUEGO DE BALONES CANGURO,JUEGO DE BALONES EN ESPUMA,CUBO DE ACTIVIDADES DE VESTIR,JUEGO DE PELOTAS GRANDES TIPO ERIZO,JUEGO DE PELOTAS PEQUEÑAS TIPO ERIZO,RODILLO GRANDE EN ESPUMA
CAJA CHINA
CLAVES
GÜIRO PEQUEÑO
JUEGO DE MARACAS</t>
  </si>
  <si>
    <t>CAJA PLÁSTICA PARA ALMACENAMIENTO,SALTARÍN GRANDE,PALO DE LLUVIA,XILÓFONO</t>
  </si>
  <si>
    <t>COLCHONETA DE TEXTURAS</t>
  </si>
  <si>
    <t>FIGURAS PARA ENHEBRAR,CUBO DE ACTIVIDADES MÚLTIPLES,JUEGOS DE ARRASTRE,KIT DE PERCEPCIÓN PEQUEÑO,RECIPIENTE PARA ENCAJAR FIGURAS,BLOQUES LÓGICOS,FIGURAS GEOMÉTRICAS,CAMIÓN BLOQUES DE CONTRUCCIÓN</t>
  </si>
  <si>
    <t>TEATRINO MODULAR DE PISO</t>
  </si>
  <si>
    <t>CASA INFANTIL DE MUÑECAS</t>
  </si>
  <si>
    <t>JUEGOS DE EMPUJE</t>
  </si>
  <si>
    <t>JUEGO DE COCINA (NEVERA)</t>
  </si>
  <si>
    <t>CABALLITO DE PALO</t>
  </si>
  <si>
    <t>JUEGO DE COCINA (ESTUFA Y LAVAPLATOS)</t>
  </si>
  <si>
    <t>BANDEJA DE PRISMAS RECTANGULARES PARA ENCAJAR,JUEGO DE PELOTAS,SALTARÍN PEQUEÑO,MARACAS PEQUEÑAS,MARACATAN,PANDERETA,TAMBOR,MUÑECAS DE TRAPO DE VESTIR</t>
  </si>
  <si>
    <t xml:space="preserve">PLATAFORMA DE CONSTRUCCIÓN </t>
  </si>
  <si>
    <t>DISFRACES DE VESTIDO - PROFESIONES,BLOQUES DE MADERA PEQUEÑOS</t>
  </si>
  <si>
    <t>ESPEJO CUERPO ENTERO</t>
  </si>
  <si>
    <t>PANDERO</t>
  </si>
  <si>
    <t>Paila en aluminio, caneca 60 litros, jarra 3 litros, tapete puzzle x 8 unds</t>
  </si>
  <si>
    <t>Hula Hula x 16</t>
  </si>
  <si>
    <t>Valor total</t>
  </si>
  <si>
    <t>Valor total de los servicios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</si>
</sst>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theme="1"/>
      <name val="Arial"/>
      <family val="2"/>
    </font>
    <font>
      <sz val="11"/>
      <color rgb="FF000000"/>
      <name val="Arial"/>
      <family val="2"/>
    </font>
    <font>
      <sz val="11"/>
      <color rgb="FF000000"/>
      <name val="Calibri"/>
      <family val="2"/>
      <scheme val="minor"/>
    </font>
    <font>
      <sz val="10"/>
      <color rgb="FF000000"/>
      <name val="Times New Roman"/>
      <family val="1"/>
    </font>
  </fonts>
  <fills count="4">
    <fill>
      <patternFill patternType="none"/>
    </fill>
    <fill>
      <patternFill patternType="gray125"/>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42" fontId="1" fillId="0" borderId="0" applyFont="0" applyFill="0" applyBorder="0" applyAlignment="0" applyProtection="0"/>
  </cellStyleXfs>
  <cellXfs count="43">
    <xf numFmtId="0" fontId="0" fillId="0" borderId="0" xfId="0"/>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2" fontId="7"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xf>
    <xf numFmtId="164" fontId="0" fillId="0" borderId="1" xfId="1" applyNumberFormat="1" applyFont="1" applyFill="1" applyBorder="1" applyAlignment="1">
      <alignment horizontal="center" vertical="center"/>
    </xf>
    <xf numFmtId="164" fontId="0" fillId="0" borderId="1" xfId="0" applyNumberFormat="1" applyFill="1" applyBorder="1" applyAlignment="1">
      <alignment horizontal="center" vertical="center"/>
    </xf>
    <xf numFmtId="42" fontId="8" fillId="3" borderId="1" xfId="2" applyFont="1" applyFill="1" applyBorder="1" applyAlignment="1">
      <alignment horizontal="right" vertical="center"/>
    </xf>
    <xf numFmtId="6" fontId="0" fillId="0" borderId="1" xfId="0" applyNumberFormat="1" applyFill="1" applyBorder="1" applyAlignment="1">
      <alignment horizontal="center" vertical="center"/>
    </xf>
    <xf numFmtId="0" fontId="4" fillId="0" borderId="1" xfId="0" applyFont="1" applyFill="1" applyBorder="1" applyAlignment="1">
      <alignment horizontal="left" vertical="center" wrapText="1"/>
    </xf>
    <xf numFmtId="42" fontId="0" fillId="0" borderId="1" xfId="2" applyFont="1" applyBorder="1" applyAlignment="1">
      <alignment vertical="center"/>
    </xf>
    <xf numFmtId="0" fontId="0" fillId="0" borderId="1" xfId="0" applyBorder="1" applyAlignment="1">
      <alignment horizontal="left" vertical="center" wrapText="1"/>
    </xf>
    <xf numFmtId="42" fontId="0" fillId="0" borderId="1" xfId="2" applyFont="1" applyFill="1" applyBorder="1" applyAlignment="1">
      <alignment horizontal="center" vertical="center"/>
    </xf>
    <xf numFmtId="0" fontId="0" fillId="0" borderId="1" xfId="0" applyFill="1" applyBorder="1" applyAlignment="1">
      <alignment horizontal="left" vertical="center"/>
    </xf>
    <xf numFmtId="42" fontId="4" fillId="3" borderId="1" xfId="2" applyFont="1" applyFill="1" applyBorder="1" applyAlignment="1">
      <alignment horizontal="center" vertical="center" wrapText="1"/>
    </xf>
    <xf numFmtId="0" fontId="0" fillId="0" borderId="1" xfId="0" applyBorder="1" applyAlignment="1">
      <alignment horizontal="left" vertical="center"/>
    </xf>
    <xf numFmtId="42" fontId="0" fillId="0" borderId="1" xfId="2" applyFont="1" applyBorder="1" applyAlignment="1">
      <alignment horizontal="center" vertical="center"/>
    </xf>
    <xf numFmtId="0" fontId="0" fillId="0" borderId="1" xfId="0" applyFill="1" applyBorder="1" applyAlignment="1">
      <alignment horizontal="left" vertical="center" wrapText="1"/>
    </xf>
    <xf numFmtId="0" fontId="2" fillId="0" borderId="1"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164" fontId="0" fillId="0" borderId="1" xfId="0" applyNumberFormat="1" applyBorder="1" applyAlignment="1">
      <alignment horizontal="center" vertical="center"/>
    </xf>
    <xf numFmtId="0" fontId="2" fillId="0" borderId="1" xfId="0" applyFont="1" applyFill="1" applyBorder="1" applyAlignment="1"/>
    <xf numFmtId="164" fontId="0" fillId="0" borderId="1" xfId="1" applyNumberFormat="1" applyFont="1" applyBorder="1" applyAlignment="1">
      <alignment horizontal="center" vertical="center"/>
    </xf>
    <xf numFmtId="0" fontId="0" fillId="0" borderId="0" xfId="0" applyFill="1"/>
    <xf numFmtId="0" fontId="0" fillId="0" borderId="0" xfId="0" applyBorder="1"/>
    <xf numFmtId="0" fontId="2" fillId="0" borderId="2"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164" fontId="2" fillId="0" borderId="1" xfId="0" applyNumberFormat="1" applyFont="1" applyBorder="1"/>
  </cellXfs>
  <cellStyles count="3">
    <cellStyle name="Moneda" xfId="1" builtinId="4"/>
    <cellStyle name="Moneda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workbookViewId="0">
      <selection activeCell="N2" sqref="N2"/>
    </sheetView>
  </sheetViews>
  <sheetFormatPr baseColWidth="10" defaultRowHeight="15" x14ac:dyDescent="0.25"/>
  <cols>
    <col min="9" max="11" width="0" hidden="1" customWidth="1"/>
  </cols>
  <sheetData>
    <row r="1" spans="1:23" ht="60" x14ac:dyDescent="0.25">
      <c r="A1" s="1" t="s">
        <v>0</v>
      </c>
      <c r="B1" s="1" t="s">
        <v>1</v>
      </c>
      <c r="C1" s="2" t="s">
        <v>2</v>
      </c>
      <c r="D1" s="3" t="s">
        <v>3</v>
      </c>
      <c r="E1" s="1" t="s">
        <v>4</v>
      </c>
      <c r="F1" s="1" t="s">
        <v>5</v>
      </c>
      <c r="G1" s="4" t="s">
        <v>6</v>
      </c>
      <c r="H1" s="1" t="s">
        <v>7</v>
      </c>
      <c r="I1" s="5" t="s">
        <v>8</v>
      </c>
      <c r="J1" s="5"/>
      <c r="K1" s="5"/>
      <c r="L1" s="6" t="s">
        <v>8</v>
      </c>
      <c r="M1" s="6"/>
      <c r="N1" s="6"/>
      <c r="O1" s="1" t="s">
        <v>9</v>
      </c>
      <c r="P1" s="1" t="s">
        <v>10</v>
      </c>
      <c r="Q1" s="7" t="s">
        <v>11</v>
      </c>
      <c r="R1" s="1" t="s">
        <v>12</v>
      </c>
      <c r="S1" s="1" t="s">
        <v>13</v>
      </c>
      <c r="T1" s="1" t="s">
        <v>14</v>
      </c>
      <c r="U1" s="1" t="s">
        <v>15</v>
      </c>
      <c r="V1" s="7" t="s">
        <v>16</v>
      </c>
      <c r="W1" s="7" t="s">
        <v>17</v>
      </c>
    </row>
    <row r="2" spans="1:23" ht="409.5" x14ac:dyDescent="0.25">
      <c r="A2" s="8" t="s">
        <v>18</v>
      </c>
      <c r="B2" s="9" t="s">
        <v>19</v>
      </c>
      <c r="C2" s="10" t="s">
        <v>20</v>
      </c>
      <c r="D2" s="9" t="s">
        <v>21</v>
      </c>
      <c r="E2" s="11" t="s">
        <v>22</v>
      </c>
      <c r="F2" s="12" t="s">
        <v>23</v>
      </c>
      <c r="G2" s="11">
        <v>1</v>
      </c>
      <c r="H2" s="11">
        <v>14</v>
      </c>
      <c r="I2" s="13">
        <v>50</v>
      </c>
      <c r="J2" s="13">
        <v>50</v>
      </c>
      <c r="K2" s="13">
        <v>70</v>
      </c>
      <c r="L2" s="14">
        <f>I2/100</f>
        <v>0.5</v>
      </c>
      <c r="M2" s="14">
        <f t="shared" ref="M2:N17" si="0">J2/100</f>
        <v>0.5</v>
      </c>
      <c r="N2" s="14">
        <f t="shared" si="0"/>
        <v>0.7</v>
      </c>
      <c r="O2" s="15">
        <f>(L2*M2*N2*400)*G2</f>
        <v>70</v>
      </c>
      <c r="P2" s="15">
        <f>IF(H2&gt;O2,H2,IF(H2&lt;O2,O2))</f>
        <v>70</v>
      </c>
      <c r="Q2" s="16">
        <v>1800</v>
      </c>
      <c r="R2" s="17">
        <f>P2*Q2</f>
        <v>126000</v>
      </c>
      <c r="S2" s="18">
        <v>876542</v>
      </c>
      <c r="T2" s="19">
        <f>IF(W2&gt;4100*G2,W2*G2,IF(W2&lt;4100,4100*G2))</f>
        <v>7012.3360000000002</v>
      </c>
      <c r="U2" s="17">
        <f>R2+T2</f>
        <v>133012.33600000001</v>
      </c>
      <c r="V2" s="12" t="s">
        <v>24</v>
      </c>
      <c r="W2" s="16">
        <f>(S2/G2)*0.8%</f>
        <v>7012.3360000000002</v>
      </c>
    </row>
    <row r="3" spans="1:23" ht="210" x14ac:dyDescent="0.25">
      <c r="A3" s="8" t="s">
        <v>18</v>
      </c>
      <c r="B3" s="9" t="s">
        <v>19</v>
      </c>
      <c r="C3" s="10" t="s">
        <v>20</v>
      </c>
      <c r="D3" s="9" t="s">
        <v>21</v>
      </c>
      <c r="E3" s="11" t="s">
        <v>22</v>
      </c>
      <c r="F3" s="9" t="s">
        <v>23</v>
      </c>
      <c r="G3" s="11">
        <v>1</v>
      </c>
      <c r="H3" s="11">
        <v>14</v>
      </c>
      <c r="I3" s="13">
        <v>36</v>
      </c>
      <c r="J3" s="13">
        <v>35</v>
      </c>
      <c r="K3" s="13">
        <v>47</v>
      </c>
      <c r="L3" s="14">
        <f>I3/100</f>
        <v>0.36</v>
      </c>
      <c r="M3" s="14">
        <f t="shared" si="0"/>
        <v>0.35</v>
      </c>
      <c r="N3" s="14">
        <f t="shared" si="0"/>
        <v>0.47</v>
      </c>
      <c r="O3" s="15">
        <f t="shared" ref="O3:O18" si="1">(L3*M3*N3*400)*G3</f>
        <v>23.687999999999999</v>
      </c>
      <c r="P3" s="15">
        <f t="shared" ref="P3:P18" si="2">IF(H3&gt;O3,H3,IF(H3&lt;O3,O3))</f>
        <v>23.687999999999999</v>
      </c>
      <c r="Q3" s="16">
        <v>1800</v>
      </c>
      <c r="R3" s="17">
        <f t="shared" ref="R3:R18" si="3">P3*Q3</f>
        <v>42638.400000000001</v>
      </c>
      <c r="S3" s="18">
        <v>168839</v>
      </c>
      <c r="T3" s="19">
        <f t="shared" ref="T3:T18" si="4">IF(W3&gt;4100*G3,W3*G3,IF(W3&lt;4100,4100*G3))</f>
        <v>4100</v>
      </c>
      <c r="U3" s="17">
        <f t="shared" ref="U3:U18" si="5">R3+T3</f>
        <v>46738.400000000001</v>
      </c>
      <c r="V3" s="12" t="s">
        <v>25</v>
      </c>
      <c r="W3" s="16">
        <f t="shared" ref="W3:W18" si="6">(S3/G3)*0.8%</f>
        <v>1350.712</v>
      </c>
    </row>
    <row r="4" spans="1:23" ht="210" x14ac:dyDescent="0.25">
      <c r="A4" s="8" t="s">
        <v>18</v>
      </c>
      <c r="B4" s="9" t="s">
        <v>19</v>
      </c>
      <c r="C4" s="10" t="s">
        <v>20</v>
      </c>
      <c r="D4" s="9" t="s">
        <v>21</v>
      </c>
      <c r="E4" s="11" t="s">
        <v>22</v>
      </c>
      <c r="F4" s="9" t="s">
        <v>23</v>
      </c>
      <c r="G4" s="11">
        <v>1</v>
      </c>
      <c r="H4" s="11">
        <v>14</v>
      </c>
      <c r="I4" s="13">
        <v>10</v>
      </c>
      <c r="J4" s="13">
        <v>73</v>
      </c>
      <c r="K4" s="13">
        <v>98</v>
      </c>
      <c r="L4" s="14">
        <f>I4/100</f>
        <v>0.1</v>
      </c>
      <c r="M4" s="14">
        <f t="shared" si="0"/>
        <v>0.73</v>
      </c>
      <c r="N4" s="14">
        <f t="shared" si="0"/>
        <v>0.98</v>
      </c>
      <c r="O4" s="15">
        <f t="shared" si="1"/>
        <v>28.615999999999996</v>
      </c>
      <c r="P4" s="15">
        <f t="shared" si="2"/>
        <v>28.615999999999996</v>
      </c>
      <c r="Q4" s="16">
        <v>1800</v>
      </c>
      <c r="R4" s="17">
        <f t="shared" si="3"/>
        <v>51508.799999999996</v>
      </c>
      <c r="S4" s="18">
        <v>73192</v>
      </c>
      <c r="T4" s="19">
        <f t="shared" si="4"/>
        <v>4100</v>
      </c>
      <c r="U4" s="17">
        <f t="shared" si="5"/>
        <v>55608.799999999996</v>
      </c>
      <c r="V4" s="20" t="s">
        <v>26</v>
      </c>
      <c r="W4" s="16">
        <f t="shared" si="6"/>
        <v>585.53600000000006</v>
      </c>
    </row>
    <row r="5" spans="1:23" ht="390" x14ac:dyDescent="0.25">
      <c r="A5" s="8" t="s">
        <v>18</v>
      </c>
      <c r="B5" s="9" t="s">
        <v>19</v>
      </c>
      <c r="C5" s="10" t="s">
        <v>20</v>
      </c>
      <c r="D5" s="9" t="s">
        <v>21</v>
      </c>
      <c r="E5" s="11" t="s">
        <v>22</v>
      </c>
      <c r="F5" s="9" t="s">
        <v>23</v>
      </c>
      <c r="G5" s="11">
        <v>1</v>
      </c>
      <c r="H5" s="11">
        <v>14</v>
      </c>
      <c r="I5" s="13">
        <v>50</v>
      </c>
      <c r="J5" s="13">
        <v>50</v>
      </c>
      <c r="K5" s="13">
        <v>70</v>
      </c>
      <c r="L5" s="14">
        <f>I5/100</f>
        <v>0.5</v>
      </c>
      <c r="M5" s="14">
        <f t="shared" si="0"/>
        <v>0.5</v>
      </c>
      <c r="N5" s="14">
        <f t="shared" si="0"/>
        <v>0.7</v>
      </c>
      <c r="O5" s="15">
        <f t="shared" si="1"/>
        <v>70</v>
      </c>
      <c r="P5" s="15">
        <f t="shared" si="2"/>
        <v>70</v>
      </c>
      <c r="Q5" s="16">
        <v>1800</v>
      </c>
      <c r="R5" s="17">
        <f t="shared" si="3"/>
        <v>126000</v>
      </c>
      <c r="S5" s="18">
        <v>380175</v>
      </c>
      <c r="T5" s="19">
        <f t="shared" si="4"/>
        <v>4100</v>
      </c>
      <c r="U5" s="17">
        <f t="shared" si="5"/>
        <v>130100</v>
      </c>
      <c r="V5" s="20" t="s">
        <v>27</v>
      </c>
      <c r="W5" s="16">
        <f t="shared" si="6"/>
        <v>3041.4</v>
      </c>
    </row>
    <row r="6" spans="1:23" ht="210" x14ac:dyDescent="0.25">
      <c r="A6" s="8" t="s">
        <v>18</v>
      </c>
      <c r="B6" s="9" t="s">
        <v>19</v>
      </c>
      <c r="C6" s="10" t="s">
        <v>20</v>
      </c>
      <c r="D6" s="9" t="s">
        <v>21</v>
      </c>
      <c r="E6" s="11" t="s">
        <v>22</v>
      </c>
      <c r="F6" s="9" t="s">
        <v>23</v>
      </c>
      <c r="G6" s="11">
        <v>1</v>
      </c>
      <c r="H6" s="11">
        <v>17</v>
      </c>
      <c r="I6" s="13">
        <v>154</v>
      </c>
      <c r="J6" s="13">
        <v>62</v>
      </c>
      <c r="K6" s="13">
        <v>10</v>
      </c>
      <c r="L6" s="14">
        <f t="shared" ref="L6:N18" si="7">I6/100</f>
        <v>1.54</v>
      </c>
      <c r="M6" s="14">
        <f t="shared" si="0"/>
        <v>0.62</v>
      </c>
      <c r="N6" s="14">
        <f t="shared" si="0"/>
        <v>0.1</v>
      </c>
      <c r="O6" s="15">
        <f>(L6*M6*N6*400)*G6</f>
        <v>38.192000000000007</v>
      </c>
      <c r="P6" s="15">
        <f>IF(H6&gt;O6,H6,IF(H6&lt;O6,O6))</f>
        <v>38.192000000000007</v>
      </c>
      <c r="Q6" s="16">
        <v>1800</v>
      </c>
      <c r="R6" s="17">
        <f t="shared" si="3"/>
        <v>68745.600000000006</v>
      </c>
      <c r="S6" s="21">
        <v>202000</v>
      </c>
      <c r="T6" s="19">
        <f t="shared" si="4"/>
        <v>4100</v>
      </c>
      <c r="U6" s="17">
        <f t="shared" si="5"/>
        <v>72845.600000000006</v>
      </c>
      <c r="V6" s="20" t="s">
        <v>28</v>
      </c>
      <c r="W6" s="16">
        <f t="shared" si="6"/>
        <v>1616</v>
      </c>
    </row>
    <row r="7" spans="1:23" ht="210" x14ac:dyDescent="0.25">
      <c r="A7" s="8" t="s">
        <v>18</v>
      </c>
      <c r="B7" s="9" t="s">
        <v>19</v>
      </c>
      <c r="C7" s="10" t="s">
        <v>20</v>
      </c>
      <c r="D7" s="9" t="s">
        <v>21</v>
      </c>
      <c r="E7" s="11" t="s">
        <v>22</v>
      </c>
      <c r="F7" s="9" t="s">
        <v>23</v>
      </c>
      <c r="G7" s="11">
        <v>1</v>
      </c>
      <c r="H7" s="11">
        <v>32.700000000000003</v>
      </c>
      <c r="I7" s="13">
        <v>120</v>
      </c>
      <c r="J7" s="13">
        <v>115</v>
      </c>
      <c r="K7" s="13">
        <v>39</v>
      </c>
      <c r="L7" s="14">
        <f t="shared" si="7"/>
        <v>1.2</v>
      </c>
      <c r="M7" s="14">
        <f t="shared" si="0"/>
        <v>1.1499999999999999</v>
      </c>
      <c r="N7" s="14">
        <f t="shared" si="0"/>
        <v>0.39</v>
      </c>
      <c r="O7" s="15">
        <f t="shared" si="1"/>
        <v>215.28</v>
      </c>
      <c r="P7" s="15">
        <f t="shared" si="2"/>
        <v>215.28</v>
      </c>
      <c r="Q7" s="16">
        <v>1800</v>
      </c>
      <c r="R7" s="17">
        <f t="shared" si="3"/>
        <v>387504</v>
      </c>
      <c r="S7" s="21">
        <v>2313601</v>
      </c>
      <c r="T7" s="19">
        <f t="shared" si="4"/>
        <v>18508.808000000001</v>
      </c>
      <c r="U7" s="17">
        <f t="shared" si="5"/>
        <v>406012.80800000002</v>
      </c>
      <c r="V7" s="20" t="s">
        <v>29</v>
      </c>
      <c r="W7" s="16">
        <f t="shared" si="6"/>
        <v>18508.808000000001</v>
      </c>
    </row>
    <row r="8" spans="1:23" ht="210" x14ac:dyDescent="0.25">
      <c r="A8" s="8" t="s">
        <v>18</v>
      </c>
      <c r="B8" s="9" t="s">
        <v>19</v>
      </c>
      <c r="C8" s="10" t="s">
        <v>20</v>
      </c>
      <c r="D8" s="9" t="s">
        <v>21</v>
      </c>
      <c r="E8" s="11" t="s">
        <v>22</v>
      </c>
      <c r="F8" s="9" t="s">
        <v>23</v>
      </c>
      <c r="G8" s="11">
        <v>1</v>
      </c>
      <c r="H8" s="11">
        <v>14</v>
      </c>
      <c r="I8" s="13">
        <v>47</v>
      </c>
      <c r="J8" s="13">
        <v>74</v>
      </c>
      <c r="K8" s="13">
        <v>38</v>
      </c>
      <c r="L8" s="14">
        <f t="shared" si="7"/>
        <v>0.47</v>
      </c>
      <c r="M8" s="14">
        <f t="shared" si="0"/>
        <v>0.74</v>
      </c>
      <c r="N8" s="14">
        <f t="shared" si="0"/>
        <v>0.38</v>
      </c>
      <c r="O8" s="15">
        <f t="shared" si="1"/>
        <v>52.865600000000001</v>
      </c>
      <c r="P8" s="15">
        <f>IF(H8&gt;O8,H8,IF(H8&lt;O8,O8))</f>
        <v>52.865600000000001</v>
      </c>
      <c r="Q8" s="16">
        <v>1800</v>
      </c>
      <c r="R8" s="17">
        <f>P8*Q8</f>
        <v>95158.080000000002</v>
      </c>
      <c r="S8" s="21">
        <v>59665</v>
      </c>
      <c r="T8" s="19">
        <f t="shared" si="4"/>
        <v>4100</v>
      </c>
      <c r="U8" s="17">
        <f t="shared" si="5"/>
        <v>99258.08</v>
      </c>
      <c r="V8" s="22" t="s">
        <v>30</v>
      </c>
      <c r="W8" s="16">
        <f t="shared" si="6"/>
        <v>477.32</v>
      </c>
    </row>
    <row r="9" spans="1:23" ht="210" x14ac:dyDescent="0.25">
      <c r="A9" s="8" t="s">
        <v>18</v>
      </c>
      <c r="B9" s="9" t="s">
        <v>19</v>
      </c>
      <c r="C9" s="10" t="s">
        <v>20</v>
      </c>
      <c r="D9" s="9" t="s">
        <v>21</v>
      </c>
      <c r="E9" s="11" t="s">
        <v>22</v>
      </c>
      <c r="F9" s="9" t="s">
        <v>23</v>
      </c>
      <c r="G9" s="11">
        <v>1</v>
      </c>
      <c r="H9" s="11">
        <v>14.5</v>
      </c>
      <c r="I9" s="13">
        <v>93</v>
      </c>
      <c r="J9" s="13">
        <v>42</v>
      </c>
      <c r="K9" s="13">
        <v>42</v>
      </c>
      <c r="L9" s="14">
        <f t="shared" si="7"/>
        <v>0.93</v>
      </c>
      <c r="M9" s="14">
        <f t="shared" si="0"/>
        <v>0.42</v>
      </c>
      <c r="N9" s="14">
        <f t="shared" si="0"/>
        <v>0.42</v>
      </c>
      <c r="O9" s="15">
        <f t="shared" si="1"/>
        <v>65.620800000000003</v>
      </c>
      <c r="P9" s="15">
        <f t="shared" si="2"/>
        <v>65.620800000000003</v>
      </c>
      <c r="Q9" s="16">
        <v>1800</v>
      </c>
      <c r="R9" s="17">
        <f t="shared" si="3"/>
        <v>118117.44</v>
      </c>
      <c r="S9" s="21">
        <v>171371</v>
      </c>
      <c r="T9" s="19">
        <f>IF(W9&gt;4100*G9,W9*G9,IF(W9&lt;4100,4100*G9))</f>
        <v>4100</v>
      </c>
      <c r="U9" s="17">
        <f>R9+T9</f>
        <v>122217.44</v>
      </c>
      <c r="V9" s="22" t="s">
        <v>31</v>
      </c>
      <c r="W9" s="16">
        <f t="shared" si="6"/>
        <v>1370.9680000000001</v>
      </c>
    </row>
    <row r="10" spans="1:23" ht="210" x14ac:dyDescent="0.25">
      <c r="A10" s="8" t="s">
        <v>18</v>
      </c>
      <c r="B10" s="8" t="s">
        <v>19</v>
      </c>
      <c r="C10" s="10" t="s">
        <v>20</v>
      </c>
      <c r="D10" s="8" t="s">
        <v>21</v>
      </c>
      <c r="E10" s="11" t="s">
        <v>22</v>
      </c>
      <c r="F10" s="8" t="s">
        <v>23</v>
      </c>
      <c r="G10" s="11">
        <v>1</v>
      </c>
      <c r="H10" s="11">
        <v>14</v>
      </c>
      <c r="I10" s="13">
        <v>99</v>
      </c>
      <c r="J10" s="13">
        <v>22</v>
      </c>
      <c r="K10" s="13">
        <v>7</v>
      </c>
      <c r="L10" s="14">
        <f t="shared" si="7"/>
        <v>0.99</v>
      </c>
      <c r="M10" s="14">
        <f t="shared" si="0"/>
        <v>0.22</v>
      </c>
      <c r="N10" s="14">
        <f t="shared" si="0"/>
        <v>7.0000000000000007E-2</v>
      </c>
      <c r="O10" s="15">
        <f t="shared" si="1"/>
        <v>6.0984000000000007</v>
      </c>
      <c r="P10" s="15">
        <f t="shared" si="2"/>
        <v>14</v>
      </c>
      <c r="Q10" s="16">
        <v>1800</v>
      </c>
      <c r="R10" s="17">
        <f t="shared" si="3"/>
        <v>25200</v>
      </c>
      <c r="S10" s="23">
        <v>18704</v>
      </c>
      <c r="T10" s="19">
        <f t="shared" si="4"/>
        <v>4100</v>
      </c>
      <c r="U10" s="17">
        <f t="shared" si="5"/>
        <v>29300</v>
      </c>
      <c r="V10" s="24" t="s">
        <v>32</v>
      </c>
      <c r="W10" s="16">
        <f t="shared" si="6"/>
        <v>149.63200000000001</v>
      </c>
    </row>
    <row r="11" spans="1:23" ht="210" x14ac:dyDescent="0.25">
      <c r="A11" s="8" t="s">
        <v>18</v>
      </c>
      <c r="B11" s="9" t="s">
        <v>19</v>
      </c>
      <c r="C11" s="10" t="s">
        <v>20</v>
      </c>
      <c r="D11" s="9" t="s">
        <v>21</v>
      </c>
      <c r="E11" s="11" t="s">
        <v>22</v>
      </c>
      <c r="F11" s="9" t="s">
        <v>23</v>
      </c>
      <c r="G11" s="11">
        <v>1</v>
      </c>
      <c r="H11" s="11">
        <v>14</v>
      </c>
      <c r="I11" s="13">
        <v>108</v>
      </c>
      <c r="J11" s="13">
        <v>63</v>
      </c>
      <c r="K11" s="13">
        <v>31</v>
      </c>
      <c r="L11" s="14">
        <f t="shared" si="7"/>
        <v>1.08</v>
      </c>
      <c r="M11" s="14">
        <f t="shared" si="0"/>
        <v>0.63</v>
      </c>
      <c r="N11" s="14">
        <f t="shared" si="0"/>
        <v>0.31</v>
      </c>
      <c r="O11" s="15">
        <f t="shared" si="1"/>
        <v>84.369600000000005</v>
      </c>
      <c r="P11" s="15">
        <f t="shared" si="2"/>
        <v>84.369600000000005</v>
      </c>
      <c r="Q11" s="16">
        <v>1800</v>
      </c>
      <c r="R11" s="17">
        <f t="shared" si="3"/>
        <v>151865.28</v>
      </c>
      <c r="S11" s="21">
        <v>171371</v>
      </c>
      <c r="T11" s="19">
        <f t="shared" si="4"/>
        <v>4100</v>
      </c>
      <c r="U11" s="17">
        <f t="shared" si="5"/>
        <v>155965.28</v>
      </c>
      <c r="V11" s="22" t="s">
        <v>33</v>
      </c>
      <c r="W11" s="16">
        <f t="shared" si="6"/>
        <v>1370.9680000000001</v>
      </c>
    </row>
    <row r="12" spans="1:23" ht="270" x14ac:dyDescent="0.25">
      <c r="A12" s="8" t="s">
        <v>18</v>
      </c>
      <c r="B12" s="9" t="s">
        <v>19</v>
      </c>
      <c r="C12" s="10" t="s">
        <v>20</v>
      </c>
      <c r="D12" s="9" t="s">
        <v>21</v>
      </c>
      <c r="E12" s="11" t="s">
        <v>22</v>
      </c>
      <c r="F12" s="9" t="s">
        <v>23</v>
      </c>
      <c r="G12" s="11">
        <v>1</v>
      </c>
      <c r="H12" s="11">
        <v>14</v>
      </c>
      <c r="I12" s="13">
        <v>34</v>
      </c>
      <c r="J12" s="13">
        <v>40</v>
      </c>
      <c r="K12" s="13">
        <v>42</v>
      </c>
      <c r="L12" s="14">
        <f t="shared" si="7"/>
        <v>0.34</v>
      </c>
      <c r="M12" s="14">
        <f t="shared" si="0"/>
        <v>0.4</v>
      </c>
      <c r="N12" s="14">
        <f t="shared" si="0"/>
        <v>0.42</v>
      </c>
      <c r="O12" s="15">
        <f t="shared" si="1"/>
        <v>22.848000000000003</v>
      </c>
      <c r="P12" s="15">
        <f t="shared" si="2"/>
        <v>22.848000000000003</v>
      </c>
      <c r="Q12" s="16">
        <v>1800</v>
      </c>
      <c r="R12" s="17">
        <f t="shared" si="3"/>
        <v>41126.400000000001</v>
      </c>
      <c r="S12" s="25">
        <v>740213</v>
      </c>
      <c r="T12" s="19">
        <f t="shared" si="4"/>
        <v>4100</v>
      </c>
      <c r="U12" s="17">
        <f t="shared" si="5"/>
        <v>45226.400000000001</v>
      </c>
      <c r="V12" s="22" t="s">
        <v>34</v>
      </c>
      <c r="W12" s="16">
        <f t="shared" ref="W12:W17" si="8">(S8/G12)*0.8%</f>
        <v>477.32</v>
      </c>
    </row>
    <row r="13" spans="1:23" ht="210" x14ac:dyDescent="0.25">
      <c r="A13" s="8" t="s">
        <v>18</v>
      </c>
      <c r="B13" s="9" t="s">
        <v>19</v>
      </c>
      <c r="C13" s="10" t="s">
        <v>20</v>
      </c>
      <c r="D13" s="9" t="s">
        <v>21</v>
      </c>
      <c r="E13" s="11" t="s">
        <v>22</v>
      </c>
      <c r="F13" s="9" t="s">
        <v>23</v>
      </c>
      <c r="G13" s="11">
        <v>1</v>
      </c>
      <c r="H13" s="11">
        <v>14</v>
      </c>
      <c r="I13" s="13">
        <v>14</v>
      </c>
      <c r="J13" s="13">
        <v>50</v>
      </c>
      <c r="K13" s="13">
        <v>61</v>
      </c>
      <c r="L13" s="14">
        <f t="shared" si="7"/>
        <v>0.14000000000000001</v>
      </c>
      <c r="M13" s="14">
        <f t="shared" si="0"/>
        <v>0.5</v>
      </c>
      <c r="N13" s="14">
        <f t="shared" si="0"/>
        <v>0.61</v>
      </c>
      <c r="O13" s="15">
        <f t="shared" si="1"/>
        <v>17.080000000000002</v>
      </c>
      <c r="P13" s="15">
        <f t="shared" si="2"/>
        <v>17.080000000000002</v>
      </c>
      <c r="Q13" s="16">
        <v>1800</v>
      </c>
      <c r="R13" s="17">
        <f t="shared" si="3"/>
        <v>30744.000000000004</v>
      </c>
      <c r="S13" s="25">
        <v>89033</v>
      </c>
      <c r="T13" s="19">
        <f t="shared" si="4"/>
        <v>4100</v>
      </c>
      <c r="U13" s="17">
        <f t="shared" si="5"/>
        <v>34844</v>
      </c>
      <c r="V13" s="26" t="s">
        <v>35</v>
      </c>
      <c r="W13" s="16">
        <f t="shared" si="8"/>
        <v>1370.9680000000001</v>
      </c>
    </row>
    <row r="14" spans="1:23" ht="210" x14ac:dyDescent="0.25">
      <c r="A14" s="8" t="s">
        <v>18</v>
      </c>
      <c r="B14" s="9" t="s">
        <v>19</v>
      </c>
      <c r="C14" s="10" t="s">
        <v>20</v>
      </c>
      <c r="D14" s="9" t="s">
        <v>21</v>
      </c>
      <c r="E14" s="11" t="s">
        <v>22</v>
      </c>
      <c r="F14" s="9" t="s">
        <v>23</v>
      </c>
      <c r="G14" s="11">
        <v>1</v>
      </c>
      <c r="H14" s="11">
        <v>14</v>
      </c>
      <c r="I14" s="13">
        <v>25</v>
      </c>
      <c r="J14" s="13">
        <v>32</v>
      </c>
      <c r="K14" s="13">
        <v>45</v>
      </c>
      <c r="L14" s="14">
        <f t="shared" si="7"/>
        <v>0.25</v>
      </c>
      <c r="M14" s="14">
        <f t="shared" si="0"/>
        <v>0.32</v>
      </c>
      <c r="N14" s="14">
        <f t="shared" si="0"/>
        <v>0.45</v>
      </c>
      <c r="O14" s="15">
        <f t="shared" si="1"/>
        <v>14.400000000000002</v>
      </c>
      <c r="P14" s="15">
        <f t="shared" si="2"/>
        <v>14.400000000000002</v>
      </c>
      <c r="Q14" s="16">
        <v>1800</v>
      </c>
      <c r="R14" s="17">
        <f t="shared" si="3"/>
        <v>25920.000000000004</v>
      </c>
      <c r="S14" s="25">
        <f>408378+91712</f>
        <v>500090</v>
      </c>
      <c r="T14" s="19">
        <f t="shared" si="4"/>
        <v>4100</v>
      </c>
      <c r="U14" s="17">
        <f t="shared" si="5"/>
        <v>30020.000000000004</v>
      </c>
      <c r="V14" s="22" t="s">
        <v>36</v>
      </c>
      <c r="W14" s="16">
        <f t="shared" si="8"/>
        <v>149.63200000000001</v>
      </c>
    </row>
    <row r="15" spans="1:23" ht="210" x14ac:dyDescent="0.25">
      <c r="A15" s="8" t="s">
        <v>18</v>
      </c>
      <c r="B15" s="9" t="s">
        <v>19</v>
      </c>
      <c r="C15" s="10" t="s">
        <v>20</v>
      </c>
      <c r="D15" s="9" t="s">
        <v>21</v>
      </c>
      <c r="E15" s="11" t="s">
        <v>22</v>
      </c>
      <c r="F15" s="9" t="s">
        <v>23</v>
      </c>
      <c r="G15" s="11">
        <v>1</v>
      </c>
      <c r="H15" s="11">
        <v>14</v>
      </c>
      <c r="I15" s="13">
        <v>152</v>
      </c>
      <c r="J15" s="13">
        <v>70</v>
      </c>
      <c r="K15" s="13">
        <v>4</v>
      </c>
      <c r="L15" s="14">
        <f t="shared" si="7"/>
        <v>1.52</v>
      </c>
      <c r="M15" s="14">
        <f t="shared" si="0"/>
        <v>0.7</v>
      </c>
      <c r="N15" s="14">
        <f t="shared" si="0"/>
        <v>0.04</v>
      </c>
      <c r="O15" s="15">
        <f t="shared" si="1"/>
        <v>17.023999999999997</v>
      </c>
      <c r="P15" s="15">
        <f t="shared" si="2"/>
        <v>17.023999999999997</v>
      </c>
      <c r="Q15" s="16">
        <v>1800</v>
      </c>
      <c r="R15" s="17">
        <f t="shared" si="3"/>
        <v>30643.199999999993</v>
      </c>
      <c r="S15" s="27">
        <v>100171</v>
      </c>
      <c r="T15" s="19">
        <f t="shared" si="4"/>
        <v>4100</v>
      </c>
      <c r="U15" s="17">
        <f t="shared" si="5"/>
        <v>34743.199999999997</v>
      </c>
      <c r="V15" s="24" t="s">
        <v>37</v>
      </c>
      <c r="W15" s="16">
        <f t="shared" si="8"/>
        <v>1370.9680000000001</v>
      </c>
    </row>
    <row r="16" spans="1:23" ht="210" x14ac:dyDescent="0.25">
      <c r="A16" s="8" t="s">
        <v>18</v>
      </c>
      <c r="B16" s="9" t="s">
        <v>19</v>
      </c>
      <c r="C16" s="10" t="s">
        <v>20</v>
      </c>
      <c r="D16" s="9" t="s">
        <v>21</v>
      </c>
      <c r="E16" s="11" t="s">
        <v>22</v>
      </c>
      <c r="F16" s="9" t="s">
        <v>23</v>
      </c>
      <c r="G16" s="11">
        <v>1</v>
      </c>
      <c r="H16" s="11">
        <v>14</v>
      </c>
      <c r="I16" s="13">
        <v>36</v>
      </c>
      <c r="J16" s="13">
        <v>36</v>
      </c>
      <c r="K16" s="13">
        <v>36</v>
      </c>
      <c r="L16" s="14">
        <f t="shared" si="7"/>
        <v>0.36</v>
      </c>
      <c r="M16" s="14">
        <f t="shared" si="0"/>
        <v>0.36</v>
      </c>
      <c r="N16" s="14">
        <f t="shared" si="0"/>
        <v>0.36</v>
      </c>
      <c r="O16" s="15">
        <f t="shared" si="1"/>
        <v>18.662399999999998</v>
      </c>
      <c r="P16" s="15">
        <f t="shared" si="2"/>
        <v>18.662399999999998</v>
      </c>
      <c r="Q16" s="16">
        <v>1800</v>
      </c>
      <c r="R16" s="17">
        <f t="shared" si="3"/>
        <v>33592.32</v>
      </c>
      <c r="S16" s="27">
        <v>11248</v>
      </c>
      <c r="T16" s="19">
        <f t="shared" si="4"/>
        <v>5921.7039999999997</v>
      </c>
      <c r="U16" s="17">
        <f t="shared" si="5"/>
        <v>39514.023999999998</v>
      </c>
      <c r="V16" s="24" t="s">
        <v>38</v>
      </c>
      <c r="W16" s="16">
        <f t="shared" si="8"/>
        <v>5921.7039999999997</v>
      </c>
    </row>
    <row r="17" spans="1:23" ht="210" x14ac:dyDescent="0.25">
      <c r="A17" s="8" t="s">
        <v>18</v>
      </c>
      <c r="B17" s="9" t="s">
        <v>19</v>
      </c>
      <c r="C17" s="10" t="s">
        <v>20</v>
      </c>
      <c r="D17" s="9" t="s">
        <v>21</v>
      </c>
      <c r="E17" s="11" t="s">
        <v>22</v>
      </c>
      <c r="F17" s="9" t="s">
        <v>23</v>
      </c>
      <c r="G17" s="11">
        <v>1</v>
      </c>
      <c r="H17" s="11">
        <v>14</v>
      </c>
      <c r="I17" s="13">
        <v>61</v>
      </c>
      <c r="J17" s="13">
        <v>50</v>
      </c>
      <c r="K17" s="13">
        <v>50</v>
      </c>
      <c r="L17" s="14">
        <f t="shared" si="7"/>
        <v>0.61</v>
      </c>
      <c r="M17" s="14">
        <f t="shared" si="0"/>
        <v>0.5</v>
      </c>
      <c r="N17" s="14">
        <f t="shared" si="0"/>
        <v>0.5</v>
      </c>
      <c r="O17" s="15">
        <f t="shared" si="1"/>
        <v>61</v>
      </c>
      <c r="P17" s="15">
        <f t="shared" si="2"/>
        <v>61</v>
      </c>
      <c r="Q17" s="16">
        <v>1800</v>
      </c>
      <c r="R17" s="17">
        <f t="shared" si="3"/>
        <v>109800</v>
      </c>
      <c r="S17" s="27">
        <f>27859+94542+9000+20000</f>
        <v>151401</v>
      </c>
      <c r="T17" s="19">
        <f t="shared" si="4"/>
        <v>4100</v>
      </c>
      <c r="U17" s="17">
        <f t="shared" si="5"/>
        <v>113900</v>
      </c>
      <c r="V17" s="28" t="s">
        <v>39</v>
      </c>
      <c r="W17" s="16">
        <f t="shared" si="8"/>
        <v>712.26400000000001</v>
      </c>
    </row>
    <row r="18" spans="1:23" ht="210" x14ac:dyDescent="0.25">
      <c r="A18" s="8" t="s">
        <v>18</v>
      </c>
      <c r="B18" s="9" t="s">
        <v>19</v>
      </c>
      <c r="C18" s="10" t="s">
        <v>20</v>
      </c>
      <c r="D18" s="9" t="s">
        <v>21</v>
      </c>
      <c r="E18" s="11" t="s">
        <v>22</v>
      </c>
      <c r="F18" s="9" t="s">
        <v>23</v>
      </c>
      <c r="G18" s="11">
        <v>1</v>
      </c>
      <c r="H18" s="11">
        <v>14</v>
      </c>
      <c r="I18" s="13">
        <v>63</v>
      </c>
      <c r="J18" s="13">
        <v>5</v>
      </c>
      <c r="K18" s="13">
        <v>61</v>
      </c>
      <c r="L18" s="14">
        <f t="shared" si="7"/>
        <v>0.63</v>
      </c>
      <c r="M18" s="14">
        <f t="shared" si="7"/>
        <v>0.05</v>
      </c>
      <c r="N18" s="14">
        <f t="shared" si="7"/>
        <v>0.61</v>
      </c>
      <c r="O18" s="15">
        <f t="shared" si="1"/>
        <v>7.6859999999999999</v>
      </c>
      <c r="P18" s="15">
        <f t="shared" si="2"/>
        <v>14</v>
      </c>
      <c r="Q18" s="16">
        <v>1800</v>
      </c>
      <c r="R18" s="17">
        <f t="shared" si="3"/>
        <v>25200</v>
      </c>
      <c r="S18" s="27">
        <f>7438*2</f>
        <v>14876</v>
      </c>
      <c r="T18" s="19">
        <f t="shared" si="4"/>
        <v>4100</v>
      </c>
      <c r="U18" s="17">
        <f t="shared" si="5"/>
        <v>29300</v>
      </c>
      <c r="V18" s="28" t="s">
        <v>40</v>
      </c>
      <c r="W18" s="16">
        <f t="shared" si="6"/>
        <v>119.008</v>
      </c>
    </row>
    <row r="19" spans="1:23" x14ac:dyDescent="0.25">
      <c r="A19" s="29"/>
      <c r="B19" s="29"/>
      <c r="C19" s="30"/>
      <c r="D19" s="30"/>
      <c r="E19" s="30"/>
      <c r="F19" s="30"/>
      <c r="G19" s="31">
        <f>SUM(G2:G18)</f>
        <v>17</v>
      </c>
      <c r="H19" s="31">
        <f>SUM(H2:H18)</f>
        <v>260.2</v>
      </c>
      <c r="I19" s="31">
        <f>SUM(I2:I18)</f>
        <v>1152</v>
      </c>
      <c r="J19" s="31">
        <f>SUM(J2:J18)</f>
        <v>869</v>
      </c>
      <c r="K19" s="31">
        <f>SUM(K2:K18)</f>
        <v>751</v>
      </c>
      <c r="L19" s="31"/>
      <c r="M19" s="31"/>
      <c r="N19" s="31"/>
      <c r="O19" s="32">
        <f>SUM(O2:O18)</f>
        <v>813.43080000000009</v>
      </c>
      <c r="P19" s="32">
        <f>SUM(P2:P18)</f>
        <v>827.64640000000009</v>
      </c>
      <c r="Q19" s="33"/>
      <c r="R19" s="34">
        <f>SUM(R2:R18)</f>
        <v>1489763.5199999998</v>
      </c>
      <c r="S19" s="34">
        <f>SUM(S2:S18)</f>
        <v>6042492</v>
      </c>
      <c r="T19" s="34">
        <f>SUM(T2:T18)</f>
        <v>88842.847999999998</v>
      </c>
      <c r="U19" s="34">
        <f>SUM(U2:U18)</f>
        <v>1578606.3679999998</v>
      </c>
      <c r="V19" s="35" t="s">
        <v>41</v>
      </c>
      <c r="W19" s="36"/>
    </row>
    <row r="20" spans="1:23" x14ac:dyDescent="0.25">
      <c r="Q20" s="37"/>
      <c r="V20" s="37"/>
    </row>
    <row r="21" spans="1:23" x14ac:dyDescent="0.25">
      <c r="I21" s="38"/>
      <c r="J21" s="38"/>
      <c r="K21" s="38"/>
      <c r="L21" s="38"/>
      <c r="M21" s="38"/>
      <c r="N21" s="38"/>
      <c r="O21" s="39" t="s">
        <v>42</v>
      </c>
      <c r="P21" s="40"/>
      <c r="Q21" s="40"/>
      <c r="R21" s="40"/>
      <c r="S21" s="40"/>
      <c r="T21" s="41"/>
      <c r="U21" s="42">
        <f>U19</f>
        <v>1578606.3679999998</v>
      </c>
      <c r="V21" s="37"/>
    </row>
  </sheetData>
  <mergeCells count="4">
    <mergeCell ref="I1:K1"/>
    <mergeCell ref="L1:N1"/>
    <mergeCell ref="A19:F19"/>
    <mergeCell ref="O21:T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Perea Garcia</dc:creator>
  <cp:lastModifiedBy>Carolina Perea Garcia</cp:lastModifiedBy>
  <dcterms:created xsi:type="dcterms:W3CDTF">2018-10-19T15:34:52Z</dcterms:created>
  <dcterms:modified xsi:type="dcterms:W3CDTF">2018-10-19T15:41:03Z</dcterms:modified>
</cp:coreProperties>
</file>