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autoCompressPictures="0" defaultThemeVersion="166925"/>
  <mc:AlternateContent xmlns:mc="http://schemas.openxmlformats.org/markup-compatibility/2006">
    <mc:Choice Requires="x15">
      <x15ac:absPath xmlns:x15ac="http://schemas.microsoft.com/office/spreadsheetml/2010/11/ac" url="C:\Users\Andrea Ospina Patiño\Documents\GitHub\FID\Dotaciones\2019\ProyectoInversion2019\"/>
    </mc:Choice>
  </mc:AlternateContent>
  <xr:revisionPtr revIDLastSave="0" documentId="13_ncr:1_{E8469819-CD58-4B44-A99D-22232FD1DEB4}" xr6:coauthVersionLast="32" xr6:coauthVersionMax="32" xr10:uidLastSave="{00000000-0000-0000-0000-000000000000}"/>
  <bookViews>
    <workbookView xWindow="0" yWindow="0" windowWidth="20490" windowHeight="7545" tabRatio="765" xr2:uid="{00000000-000D-0000-FFFF-FFFF00000000}"/>
  </bookViews>
  <sheets>
    <sheet name="PRIMERA INFANCIA" sheetId="8" r:id="rId1"/>
    <sheet name="SRPA" sheetId="12" state="hidden" r:id="rId2"/>
    <sheet name="RESTABLECIMIENTO" sheetId="13" state="hidden" r:id="rId3"/>
    <sheet name="NIÑEZ Y FAMILIA" sheetId="11" state="hidden" r:id="rId4"/>
    <sheet name="FAMILIAS Y COMUNIDADES" sheetId="14" state="hidden" r:id="rId5"/>
    <sheet name="SNBF" sheetId="15" state="hidden" r:id="rId6"/>
    <sheet name="TECNOLOGIA" sheetId="16" state="hidden" r:id="rId7"/>
  </sheets>
  <externalReferences>
    <externalReference r:id="rId8"/>
  </externalReferences>
  <definedNames>
    <definedName name="_xlnm._FilterDatabase" localSheetId="3" hidden="1">'NIÑEZ Y FAMILIA'!$A$18:$Y$18</definedName>
    <definedName name="_xlnm.Print_Area" localSheetId="3">'NIÑEZ Y FAMILIA'!$C$5:$X$46</definedName>
    <definedName name="_xlnm.Print_Area" localSheetId="0">'PRIMERA INFANCIA'!$C$5:$W$34</definedName>
    <definedName name="_xlnm.Print_Area" localSheetId="2">RESTABLECIMIENTO!$C$5:$V$37</definedName>
    <definedName name="_xlnm.Print_Area" localSheetId="1">SRPA!$C$5:$W$52</definedName>
    <definedName name="_xlnm.Print_Area" localSheetId="6">TECNOLOGIA!$A$3:$E$4</definedName>
    <definedName name="_xlnm.Print_Titles" localSheetId="5">SNBF!$3:$3</definedName>
    <definedName name="_xlnm.Print_Titles" localSheetId="6">TECNOLOGIA!#REF!</definedName>
  </definedNames>
  <calcPr calcId="17901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Q38" i="8" l="1"/>
  <c r="R37" i="8" l="1"/>
  <c r="S37" i="8" s="1"/>
  <c r="T37" i="8" s="1"/>
  <c r="U37" i="8" l="1"/>
  <c r="R35" i="8"/>
  <c r="S35" i="8" s="1"/>
  <c r="T35" i="8" s="1"/>
  <c r="R22" i="8"/>
  <c r="S22" i="8" s="1"/>
  <c r="T22" i="8" s="1"/>
  <c r="U35" i="8" l="1"/>
  <c r="U22" i="8"/>
  <c r="R23" i="8" l="1"/>
  <c r="S23" i="8" s="1"/>
  <c r="T23" i="8" s="1"/>
  <c r="U23" i="8" s="1"/>
  <c r="R38" i="8"/>
  <c r="S38" i="8" s="1"/>
  <c r="T38" i="8" s="1"/>
  <c r="R36" i="8"/>
  <c r="S36" i="8" s="1"/>
  <c r="U32" i="8"/>
  <c r="K30" i="8"/>
  <c r="J30" i="8"/>
  <c r="I30" i="8"/>
  <c r="H30" i="8"/>
  <c r="U34" i="8"/>
  <c r="U33" i="8"/>
  <c r="U31" i="8"/>
  <c r="U30" i="8"/>
  <c r="U25" i="8"/>
  <c r="U24" i="8"/>
  <c r="U21" i="8"/>
  <c r="U20" i="8"/>
  <c r="P32" i="16"/>
  <c r="O32" i="16"/>
  <c r="N32" i="16"/>
  <c r="M32" i="16"/>
  <c r="Q32" i="16" s="1"/>
  <c r="J32" i="16"/>
  <c r="P31" i="16"/>
  <c r="O31" i="16"/>
  <c r="N31" i="16"/>
  <c r="M31" i="16"/>
  <c r="Q31" i="16" s="1"/>
  <c r="J31" i="16"/>
  <c r="P30" i="16"/>
  <c r="O30" i="16"/>
  <c r="N30" i="16"/>
  <c r="M30" i="16"/>
  <c r="Q30" i="16" s="1"/>
  <c r="J30" i="16"/>
  <c r="M29" i="16"/>
  <c r="N29" i="16"/>
  <c r="N33" i="16" s="1"/>
  <c r="O29" i="16"/>
  <c r="P29" i="16"/>
  <c r="J29" i="16"/>
  <c r="P28" i="16"/>
  <c r="O28" i="16"/>
  <c r="N28" i="16"/>
  <c r="M28" i="16"/>
  <c r="Q28" i="16" s="1"/>
  <c r="J28" i="16"/>
  <c r="P27" i="16"/>
  <c r="O27" i="16"/>
  <c r="N27" i="16"/>
  <c r="M27" i="16"/>
  <c r="Q27" i="16" s="1"/>
  <c r="J27" i="16"/>
  <c r="P26" i="16"/>
  <c r="P33" i="16"/>
  <c r="O26" i="16"/>
  <c r="O33" i="16"/>
  <c r="N26" i="16"/>
  <c r="M26" i="16"/>
  <c r="Q26" i="16"/>
  <c r="J26" i="16"/>
  <c r="I26" i="16"/>
  <c r="E26" i="16"/>
  <c r="D26" i="16"/>
  <c r="C26" i="16"/>
  <c r="B26" i="16"/>
  <c r="A26" i="16"/>
  <c r="O14" i="16"/>
  <c r="O15" i="16"/>
  <c r="O16" i="16"/>
  <c r="O17" i="16"/>
  <c r="O18" i="16"/>
  <c r="O19" i="16"/>
  <c r="O20" i="16"/>
  <c r="O21" i="16"/>
  <c r="O22" i="16"/>
  <c r="O34" i="16" s="1"/>
  <c r="O36" i="16" s="1"/>
  <c r="P21" i="16"/>
  <c r="N21" i="16"/>
  <c r="M21" i="16"/>
  <c r="Q21" i="16"/>
  <c r="J21" i="16"/>
  <c r="P20" i="16"/>
  <c r="N20" i="16"/>
  <c r="M20" i="16"/>
  <c r="Q20" i="16" s="1"/>
  <c r="J20" i="16"/>
  <c r="P19" i="16"/>
  <c r="M19" i="16"/>
  <c r="Q19" i="16" s="1"/>
  <c r="N19" i="16"/>
  <c r="J19" i="16"/>
  <c r="P18" i="16"/>
  <c r="N18" i="16"/>
  <c r="M18" i="16"/>
  <c r="Q18" i="16" s="1"/>
  <c r="J18" i="16"/>
  <c r="P17" i="16"/>
  <c r="N17" i="16"/>
  <c r="M17" i="16"/>
  <c r="Q17" i="16"/>
  <c r="J17" i="16"/>
  <c r="P16" i="16"/>
  <c r="N16" i="16"/>
  <c r="M16" i="16"/>
  <c r="Q16" i="16" s="1"/>
  <c r="J16" i="16"/>
  <c r="P15" i="16"/>
  <c r="P14" i="16"/>
  <c r="P22" i="16" s="1"/>
  <c r="P34" i="16" s="1"/>
  <c r="P36" i="16" s="1"/>
  <c r="M15" i="16"/>
  <c r="Q15" i="16" s="1"/>
  <c r="N15" i="16"/>
  <c r="J15" i="16"/>
  <c r="N14" i="16"/>
  <c r="N22" i="16"/>
  <c r="M14" i="16"/>
  <c r="Q14" i="16" s="1"/>
  <c r="J14" i="16"/>
  <c r="I14" i="16"/>
  <c r="E14" i="16"/>
  <c r="D14" i="16"/>
  <c r="C14" i="16"/>
  <c r="B14" i="16"/>
  <c r="A14" i="16"/>
  <c r="C5" i="16"/>
  <c r="C4" i="16"/>
  <c r="M33" i="16"/>
  <c r="F61" i="14"/>
  <c r="F64" i="14" s="1"/>
  <c r="F65" i="14" s="1"/>
  <c r="F66" i="14" s="1"/>
  <c r="F62" i="14"/>
  <c r="F63" i="14" s="1"/>
  <c r="F67" i="14"/>
  <c r="F68" i="14" s="1"/>
  <c r="F69" i="14" s="1"/>
  <c r="F70" i="14" s="1"/>
  <c r="F53" i="14"/>
  <c r="F54" i="14" s="1"/>
  <c r="F55" i="14" s="1"/>
  <c r="F56" i="14" s="1"/>
  <c r="F50" i="14"/>
  <c r="F51" i="14" s="1"/>
  <c r="F52" i="14" s="1"/>
  <c r="F48" i="14"/>
  <c r="F49" i="14"/>
  <c r="D48" i="14"/>
  <c r="D50" i="14"/>
  <c r="G47" i="14"/>
  <c r="F47" i="14"/>
  <c r="Q38" i="14"/>
  <c r="P38" i="14"/>
  <c r="R37" i="14"/>
  <c r="S37" i="14"/>
  <c r="T37" i="14" s="1"/>
  <c r="T38" i="14" s="1"/>
  <c r="R36" i="14"/>
  <c r="R38" i="14" s="1"/>
  <c r="Q30" i="14"/>
  <c r="Q32" i="14" s="1"/>
  <c r="P32" i="14"/>
  <c r="P42" i="14" s="1"/>
  <c r="P26" i="14"/>
  <c r="R31" i="14"/>
  <c r="R32" i="14"/>
  <c r="J30" i="14"/>
  <c r="I30" i="14"/>
  <c r="H30" i="14"/>
  <c r="G30" i="14"/>
  <c r="Q25" i="14"/>
  <c r="Q26" i="14"/>
  <c r="S36" i="14"/>
  <c r="S38" i="14" s="1"/>
  <c r="U38" i="14" s="1"/>
  <c r="V38" i="14" s="1"/>
  <c r="R25" i="14"/>
  <c r="S31" i="14"/>
  <c r="D49" i="14"/>
  <c r="T37" i="13"/>
  <c r="S37" i="13"/>
  <c r="R37" i="13"/>
  <c r="Q37" i="13"/>
  <c r="P37" i="13"/>
  <c r="U36" i="13"/>
  <c r="U35" i="13"/>
  <c r="U34" i="13"/>
  <c r="U33" i="13"/>
  <c r="U32" i="13"/>
  <c r="U31" i="13"/>
  <c r="U30" i="13"/>
  <c r="U29" i="13"/>
  <c r="U28" i="13"/>
  <c r="U27" i="13"/>
  <c r="U26" i="13"/>
  <c r="U25" i="13"/>
  <c r="U24" i="13"/>
  <c r="U23" i="13"/>
  <c r="U22" i="13"/>
  <c r="U21" i="13"/>
  <c r="U37" i="13" s="1"/>
  <c r="F15" i="13" s="1"/>
  <c r="S32" i="14"/>
  <c r="T31" i="14"/>
  <c r="T32" i="14" s="1"/>
  <c r="R26" i="14"/>
  <c r="S25" i="14"/>
  <c r="T36" i="14"/>
  <c r="T52" i="12"/>
  <c r="Q52" i="12"/>
  <c r="R52" i="12"/>
  <c r="U52" i="12" s="1"/>
  <c r="S52" i="12"/>
  <c r="P52" i="12"/>
  <c r="U51" i="12"/>
  <c r="U50" i="12"/>
  <c r="U49" i="12"/>
  <c r="Q45" i="12"/>
  <c r="R45" i="12"/>
  <c r="U45" i="12" s="1"/>
  <c r="S45" i="12"/>
  <c r="T45" i="12"/>
  <c r="P45" i="12"/>
  <c r="U44" i="12"/>
  <c r="U43" i="12"/>
  <c r="U42" i="12"/>
  <c r="U41" i="12"/>
  <c r="U40" i="12"/>
  <c r="U39" i="12"/>
  <c r="U38" i="12"/>
  <c r="U37" i="12"/>
  <c r="U36" i="12"/>
  <c r="U35" i="12"/>
  <c r="U34" i="12"/>
  <c r="T30" i="12"/>
  <c r="S30" i="12"/>
  <c r="R30" i="12"/>
  <c r="Q30" i="12"/>
  <c r="U30" i="12"/>
  <c r="P30" i="12"/>
  <c r="U29" i="12"/>
  <c r="U28" i="12"/>
  <c r="U27" i="12"/>
  <c r="U26" i="12"/>
  <c r="U25" i="12"/>
  <c r="U24" i="12"/>
  <c r="U23" i="12"/>
  <c r="U22" i="12"/>
  <c r="T25" i="14"/>
  <c r="T26" i="14"/>
  <c r="S26" i="14"/>
  <c r="U52" i="11"/>
  <c r="T52" i="11"/>
  <c r="S52" i="11"/>
  <c r="R52" i="11"/>
  <c r="Q52" i="11"/>
  <c r="P52" i="11"/>
  <c r="V51" i="11"/>
  <c r="V50" i="11"/>
  <c r="V52" i="11" s="1"/>
  <c r="U46" i="11"/>
  <c r="U31" i="11"/>
  <c r="U53" i="11" s="1"/>
  <c r="U40" i="11"/>
  <c r="T46" i="11"/>
  <c r="S46" i="11"/>
  <c r="S53" i="11" s="1"/>
  <c r="R46" i="11"/>
  <c r="Q46" i="11"/>
  <c r="Q31" i="11"/>
  <c r="Q53" i="11" s="1"/>
  <c r="Q40" i="11"/>
  <c r="V40" i="11" s="1"/>
  <c r="P46" i="11"/>
  <c r="V45" i="11"/>
  <c r="V44" i="11"/>
  <c r="V46" i="11" s="1"/>
  <c r="R40" i="11"/>
  <c r="S40" i="11"/>
  <c r="T40" i="11"/>
  <c r="P40" i="11"/>
  <c r="V39" i="11"/>
  <c r="V38" i="11"/>
  <c r="V37" i="11"/>
  <c r="V36" i="11"/>
  <c r="V35" i="11"/>
  <c r="T31" i="11"/>
  <c r="T53" i="11" s="1"/>
  <c r="S31" i="11"/>
  <c r="R31" i="11"/>
  <c r="R53" i="11" s="1"/>
  <c r="P31" i="11"/>
  <c r="P53" i="11"/>
  <c r="V30" i="11"/>
  <c r="V29" i="11"/>
  <c r="V28" i="11"/>
  <c r="V27" i="11"/>
  <c r="V26" i="11"/>
  <c r="V25" i="11"/>
  <c r="V24" i="11"/>
  <c r="V23" i="11"/>
  <c r="V22" i="11"/>
  <c r="V21" i="11"/>
  <c r="V20" i="11"/>
  <c r="S42" i="14"/>
  <c r="Q26" i="8"/>
  <c r="R26" i="8"/>
  <c r="S26" i="8"/>
  <c r="T26" i="8"/>
  <c r="Q22" i="16" l="1"/>
  <c r="U32" i="14"/>
  <c r="V32" i="14" s="1"/>
  <c r="Q42" i="14"/>
  <c r="Q43" i="14" s="1"/>
  <c r="N34" i="16"/>
  <c r="N36" i="16" s="1"/>
  <c r="U26" i="8"/>
  <c r="T42" i="14"/>
  <c r="T43" i="14" s="1"/>
  <c r="M22" i="16"/>
  <c r="M34" i="16" s="1"/>
  <c r="M36" i="16" s="1"/>
  <c r="Q29" i="16"/>
  <c r="Q33" i="16" s="1"/>
  <c r="R42" i="14"/>
  <c r="V31" i="11"/>
  <c r="V53" i="11" s="1"/>
  <c r="T36" i="8"/>
  <c r="U36" i="8"/>
  <c r="U38" i="8"/>
  <c r="S43" i="14"/>
  <c r="R43" i="14"/>
  <c r="U26" i="14"/>
  <c r="Q34" i="16" l="1"/>
  <c r="U42" i="14"/>
  <c r="V2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Carolina Infante Orjuela</author>
  </authors>
  <commentList>
    <comment ref="Q27" authorId="0" shapeId="0" xr:uid="{00000000-0006-0000-0000-000001000000}">
      <text>
        <r>
          <rPr>
            <b/>
            <sz val="12"/>
            <color indexed="81"/>
            <rFont val="Calibri"/>
            <family val="2"/>
          </rPr>
          <t>Carolina Infante Orjuela:
Colocar el valor de cada una de la actividades para cada uno de los periodos</t>
        </r>
      </text>
    </comment>
    <comment ref="F28" authorId="0" shapeId="0" xr:uid="{00000000-0006-0000-0000-000002000000}">
      <text>
        <r>
          <rPr>
            <b/>
            <sz val="11"/>
            <color indexed="81"/>
            <rFont val="Calibri"/>
            <family val="2"/>
          </rPr>
          <t>Carolina Infante Orjuela:</t>
        </r>
        <r>
          <rPr>
            <sz val="11"/>
            <color indexed="81"/>
            <rFont val="Calibri"/>
            <family val="2"/>
          </rPr>
          <t xml:space="preserve">
Estos nos son todos los productos, por favor incluir los que faltan y sus actividades, metas y costos.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Carolina Infante Orjuela</author>
    <author>Earl Douglas Lopez Corcho</author>
  </authors>
  <commentList>
    <comment ref="D24" authorId="0" shapeId="0" xr:uid="{00000000-0006-0000-0400-000001000000}">
      <text>
        <r>
          <rPr>
            <b/>
            <sz val="11"/>
            <color indexed="81"/>
            <rFont val="Calibri"/>
            <family val="2"/>
          </rPr>
          <t>Carolina Infante Orjuela:</t>
        </r>
        <r>
          <rPr>
            <sz val="11"/>
            <color indexed="81"/>
            <rFont val="Calibri"/>
            <family val="2"/>
          </rPr>
          <t xml:space="preserve">
Se sugiere otra redacción , la propuesta esta en el documento.</t>
        </r>
      </text>
    </comment>
    <comment ref="D30" authorId="0" shapeId="0" xr:uid="{00000000-0006-0000-0400-000002000000}">
      <text>
        <r>
          <rPr>
            <b/>
            <sz val="11"/>
            <color indexed="81"/>
            <rFont val="Calibri"/>
            <family val="2"/>
          </rPr>
          <t>Carolina Infante Orjuela:</t>
        </r>
        <r>
          <rPr>
            <sz val="11"/>
            <color indexed="81"/>
            <rFont val="Calibri"/>
            <family val="2"/>
          </rPr>
          <t xml:space="preserve">
Se sugiere otra redacción , la propuesta esta en el documento.</t>
        </r>
      </text>
    </comment>
    <comment ref="G30" authorId="1" shapeId="0" xr:uid="{00000000-0006-0000-0400-000003000000}">
      <text>
        <r>
          <rPr>
            <b/>
            <sz val="10"/>
            <color rgb="FF000000"/>
            <rFont val="Tahoma"/>
            <family val="2"/>
          </rPr>
          <t>Earl Douglas Lopez Corcho:</t>
        </r>
        <r>
          <rPr>
            <sz val="10"/>
            <color rgb="FF000000"/>
            <rFont val="Tahoma"/>
            <family val="2"/>
          </rPr>
          <t xml:space="preserve">
promedio de familias por comunidad 50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Yasleydy Carolina Infante Orjuela</author>
  </authors>
  <commentList>
    <comment ref="D9" authorId="0" shapeId="0" xr:uid="{00000000-0006-0000-0500-000001000000}">
      <text>
        <r>
          <rPr>
            <b/>
            <sz val="9"/>
            <color indexed="81"/>
            <rFont val="Tahoma"/>
            <family val="2"/>
          </rPr>
          <t>Carolina Infante Orjuela:</t>
        </r>
        <r>
          <rPr>
            <sz val="9"/>
            <color indexed="81"/>
            <rFont val="Tahoma"/>
            <family val="2"/>
          </rPr>
          <t xml:space="preserve">
El producto se cambia por el siguonete: Servicio de asistencia técnica en el ciclo de políticas públicas de familia y otras relacionadas</t>
        </r>
      </text>
    </comment>
  </commentList>
</comments>
</file>

<file path=xl/sharedStrings.xml><?xml version="1.0" encoding="utf-8"?>
<sst xmlns="http://schemas.openxmlformats.org/spreadsheetml/2006/main" count="790" uniqueCount="317">
  <si>
    <t>Edificaciones de atención a la primera infancia dotadas</t>
  </si>
  <si>
    <t>Edificaciones de atención a la primera infancia adecuadas</t>
  </si>
  <si>
    <t>Edificaciones para la atención integral a la primera infancia construidas</t>
  </si>
  <si>
    <t>Número</t>
  </si>
  <si>
    <t>Niños y niñas atendidos en Servicio tradicionales</t>
  </si>
  <si>
    <t>Servicio de atención tradicional a la primera infancia</t>
  </si>
  <si>
    <t>Niños y niñas atendidos en Servicio integrales</t>
  </si>
  <si>
    <t>Servicio de atención integral a la primera infancia</t>
  </si>
  <si>
    <t>Barreras en el acceso al servicio social ofrecido por el Estado</t>
  </si>
  <si>
    <t>Deficiencia en la oferta de servicios a la Primera Infancia</t>
  </si>
  <si>
    <t>Año 4
(2022)</t>
  </si>
  <si>
    <t>Año 3
(2021)</t>
  </si>
  <si>
    <t>Año 2
(2020)</t>
  </si>
  <si>
    <t>Año 1
(2019)</t>
  </si>
  <si>
    <t>TOTAL</t>
  </si>
  <si>
    <t>Fecha Final</t>
  </si>
  <si>
    <t>Fecha Inicial</t>
  </si>
  <si>
    <t>Actividades</t>
  </si>
  <si>
    <t>Unidad de Medida</t>
  </si>
  <si>
    <t>Meta</t>
  </si>
  <si>
    <t>Indicador de producto</t>
  </si>
  <si>
    <t>Producto</t>
  </si>
  <si>
    <t>Recursos por Vigencia</t>
  </si>
  <si>
    <t>Objetivo específico (2)</t>
  </si>
  <si>
    <t>Causa Alterna</t>
  </si>
  <si>
    <t>Causa (2)</t>
  </si>
  <si>
    <t>SUBTOTAL</t>
  </si>
  <si>
    <t>31/06/2022</t>
  </si>
  <si>
    <t xml:space="preserve">Documento analítico soporte de la actualización de los sistemas de información, </t>
  </si>
  <si>
    <t xml:space="preserve">Elaboración y/o actualización de lineamientos técnicos, manuales, guías y procedimientos para mejorar la calidad en la atención a la primera infancia. </t>
  </si>
  <si>
    <t>Documentos desarrollados en el marco de la atención a la primera infancia</t>
  </si>
  <si>
    <t>Documentos metodológicos</t>
  </si>
  <si>
    <t xml:space="preserve">Fortalecer a las Entidades Administradoras de Servicio EAS y Unidades de Servicio UDS de atención a la primera infancia. </t>
  </si>
  <si>
    <t xml:space="preserve">Cualificar y formar continuamente el talento humano. </t>
  </si>
  <si>
    <t xml:space="preserve">Agentes educativos formados o cualificados en la atención a la Primera Infancia </t>
  </si>
  <si>
    <t>Servicio de educación informal a los agentes educativos</t>
  </si>
  <si>
    <t>Mejorar la calidad de la atención en la primera infancia</t>
  </si>
  <si>
    <t>Insuficiencia en el seguimiento y acompañamiento a la atención en la primera infancia</t>
  </si>
  <si>
    <t>Deficiencia en los proceso técnicos y operativos para la atención en la primera infancia</t>
  </si>
  <si>
    <t>Año 4</t>
  </si>
  <si>
    <t>Año 3</t>
  </si>
  <si>
    <t>Año 2</t>
  </si>
  <si>
    <t>Año 1</t>
  </si>
  <si>
    <t>Objetivo específico (1)</t>
  </si>
  <si>
    <t>Causa (1)</t>
  </si>
  <si>
    <t>Porcentaje de niños y niñas de las modalidades de primera infancia reportados al MEN para matricula al sistema educativo</t>
  </si>
  <si>
    <t>Valor</t>
  </si>
  <si>
    <t>NACIÓN</t>
  </si>
  <si>
    <t>Fuente</t>
  </si>
  <si>
    <t>EAS de primera infancia con esquemas de fortalecimiento implementados que generen capacidades para gestionar procesos de calidad</t>
  </si>
  <si>
    <t>Indicadores de Gestión 1</t>
  </si>
  <si>
    <t>Fuentes de Financiación:</t>
  </si>
  <si>
    <t>Metas</t>
  </si>
  <si>
    <t>Beneficiarios</t>
  </si>
  <si>
    <t>Iniciativa Estratégica</t>
  </si>
  <si>
    <t>Objetivo Estratégico MHCP</t>
  </si>
  <si>
    <t>Artículo del Plan Nacional de Desarrollo</t>
  </si>
  <si>
    <t>Gestor</t>
  </si>
  <si>
    <t xml:space="preserve">Código </t>
  </si>
  <si>
    <t>Promover el desarrollo integral de la Primera Infancia en Colombia</t>
  </si>
  <si>
    <t>Objetivo General Proyecto</t>
  </si>
  <si>
    <t>Bajo desarrollo integral de la Primera Infancia en Colombia</t>
  </si>
  <si>
    <t>Problema Central</t>
  </si>
  <si>
    <t>CONTRIBUCIÓN AL DESARROLLO INTEGRAL DE LA PRIMERA INFANCIA A NIVEL NACIONAL</t>
  </si>
  <si>
    <t>Nombre del Proyecto</t>
  </si>
  <si>
    <t>(Alcance - Tiempo - Costo)</t>
  </si>
  <si>
    <t>5. CADENA DE VALOR</t>
  </si>
  <si>
    <t>Socializar y realizar asistencia técnica para la implementación de las estrategias de fortalecimiento a las familias y las comunidades de los  niños, niñas, adolescentes y jóvenes en presunta comisión de delitos y/o vinculados al SRPA</t>
  </si>
  <si>
    <t>Desarrollar el proceso de intervención y formación con las familias y las comunidades para fortalecer la inclusión social de los niños, niñas, adolescentes y jóvenes en presunta comisión de delitos y/o vinculados al SRPA.</t>
  </si>
  <si>
    <t>Familias con acompañamiento</t>
  </si>
  <si>
    <t>Gestionar con la Dirección de Familia y Comunidades la implementación de  estrategias integrales y pertinentes de comunicación, educación, y capacitación a familias de los niños, niñas adolescentes y jóvenes en presunta comisión de delitos y/o vinculados al SRPA.</t>
  </si>
  <si>
    <t xml:space="preserve">Producto  </t>
  </si>
  <si>
    <t>Objetivo específico (3)</t>
  </si>
  <si>
    <t xml:space="preserve">Brindar acompañamiento técnico para el fortalecimiento y funcionamiento del Sistema Nacional de Coordinación de Responsabilidad Penal para Adolescentes. </t>
  </si>
  <si>
    <t xml:space="preserve">Gestionar actividades interinstitucionales para la garantía de los derechos y la inclusión social de los niños, niñas, adolescentes y jóvenes con presunta comisión de delisto y/o vinculados al SRPA   </t>
  </si>
  <si>
    <t>Gestionar las medidas de atención integral necesarias para los adolescentes y jóvenes que del sistema para cubrir casos de emergencia (no previsibles).</t>
  </si>
  <si>
    <t>Gestionar las acciones necesarias para los procesos de formación para el trabajo y desarrollo humano y/o formación técnica, tecnológica y/o universitaria de los adolescentes y jovenes en presunta comision de delitos y/o vinculados al SRPA</t>
  </si>
  <si>
    <t>Desarrollar el proceso de atención en las modalidades establecidas para niños, niñas, adolescentes y jóvenes en presunta comisión de delitos y/o vinculados al SRPA</t>
  </si>
  <si>
    <t>Adelantar proceso de contratación para el desarrollo de las modalidades de atención de los  niños, niñas, adolescentes y jóvenes en presunta comisión de delitos y/o vinculados al SRPA.</t>
  </si>
  <si>
    <t>Capacitar y entrenar a nivel regional a equipos ICBF, operadores, autoridades y entidades del Sistema Nacional de Coordinación de Responsabilidad Penal en la implementación de lineamientos técnicos y estándares para la aplicación del modelo pedagógico y restaurativo.</t>
  </si>
  <si>
    <t>Número de niños, niñas, adolescentes y jóvenes</t>
  </si>
  <si>
    <t>Desarrollar y socializar evaluaciones e investigaciones del SRPA sobre la prestación de los servicios que se brinda a los niños, niñas, adolescentes y jóvenes en presunta comisión de delitos y/o vinculados al SRPA.</t>
  </si>
  <si>
    <t>Realizar alianzas encaminadas al mejoramiento en la atención a los niños, niñas y adolescentes y jovenes en presunta comision de delitos y/o vinculados al SRPA.</t>
  </si>
  <si>
    <t>Definir estándares de calidad, procesos, procedimientos y métodos de trabajo para la organización y prestación de los servicios dirigidos a los niños, niñas, adolescentes y jóvenes en presunta comisión de delitos y/o vinculados al SRPA.</t>
  </si>
  <si>
    <t>Documentos de lineamientos técnicos realizados</t>
  </si>
  <si>
    <t>Ajustar o construir lineamientos  para  la atención de niños, niñas, adolescentes y jóvenes en presunta comisión de delitos y/o vinculados al SRPA</t>
  </si>
  <si>
    <t>Número de documentos</t>
  </si>
  <si>
    <t>Documentos de lineamientos técnicos</t>
  </si>
  <si>
    <t>Realizar el soporte, monitoreo, supervisión, asistencia técnica y seguimiento necesario para el cumplimiento de los compromisos de las Entidades Territoriales.</t>
  </si>
  <si>
    <t>Gestionar recursos para el fortalecimiento del componente de infraestructura (construcción, adecuación, reforzamiento estructural, estudios, diseños, interventoría)</t>
  </si>
  <si>
    <t>Adquirir o renovar el suministro e instalación del mobiliario institucional para los inmuebles intervenidos.</t>
  </si>
  <si>
    <t xml:space="preserve">Realizar el proceso de contratación de la interventoría de las obras de construcción, adecuación, reforzamiento estructural y de los estudios y diseños a desarrollar de acuerdo al manual de interventoría exigido por la entidad. </t>
  </si>
  <si>
    <t>Realizar la construcción, reforzamiento estructural, adecuaciones y reparaciones locativas de las obras.</t>
  </si>
  <si>
    <t>Emitir conceptos sobre las obras a realizar.</t>
  </si>
  <si>
    <t xml:space="preserve">Realizar planes de intervención a la infraestructura para construcción, reforzamiento estructural y adecuaciones según sea el caso. </t>
  </si>
  <si>
    <t>Proyectos de infraestructura del Sistema de Responsabilidad Penal para Adolescente cofinanciados</t>
  </si>
  <si>
    <t>Realizar diagnóstico del estado actual de las infraestructuras de Centros de Atención Especializada, Centros de Internamiento Preventivo, Semicerrado-internado e Internados.</t>
  </si>
  <si>
    <t>Número de proyectos</t>
  </si>
  <si>
    <t>Fortalecer la atención integral a los niños, niñas, adolescentes y jóvenes en presunta comisión de delitos y/o vinculados al Sistema de Responsabilidad Penal Adolescente</t>
  </si>
  <si>
    <t>Fortalecimiento de acciones de Restablecimiento en Administración de Justicia para niños, niñas, adolescentes en presunta comisión de delitos y adolescentes y jóvenes vinculados al Sistema de Responsabilidad Penal para Adolescentes a Nivel Nacional</t>
  </si>
  <si>
    <t>Brindar asistencia técnica a las regionales, centros zonales, operadores y a quien lo requiera, de acuerdo con los documentos que se definan para la atención en el marco del restablecimiento de derechos.</t>
  </si>
  <si>
    <t>Desarrollar el proceso de atención en las modalidades de ubicación inicial para el restablecimiento de derechos, de acuerdo con lo establecido en los lineamientos o documentos que impartan directrices para la prestación del servicio.</t>
  </si>
  <si>
    <t>Desarrollar el proceso de atención en las modalidades de apoyo y fortalecimiento a la familia para el restablecimiento de derechos, de acuerdo con lo establecido en los lineamientos o documentos que impartan directrices para la prestación del servicio.</t>
  </si>
  <si>
    <t>Desarrollar el proceso de atención en las modalidades de apoyo y fortalecimiento en medio diferente a la familia para el restablecimiento de derechos, de acuerdo con lo establecido en los lineamientos o documentos que impartan directrices para la prestación del servicio.</t>
  </si>
  <si>
    <t>Desarrollar el proceso de atención en las modalidades para el restablecimiento de derechos de los niños, niñas y adolescentes vìctimas del conlficto armado, de acuerdo con lo establecido en los lineamientos o documentos que impartan directrices para la prestación del servicio.</t>
  </si>
  <si>
    <t>Brindar acompañamiento psicosocial con enfoque diferencial a niños, niñas y adolescentes víctimas de desplazamiento forzado y desastres.</t>
  </si>
  <si>
    <t>Brindar atención integral, garantía y restablecimiento de los derechos de los niños, niñas y adolescentes víctimas de explotación sexual comercial.</t>
  </si>
  <si>
    <t xml:space="preserve">Gestionar las acciones necesarias para los procesos de formación para el trabajo y desarrollo humano y/o formación técnica, tecnológica y/o universitaria de los niños, niñas y adolescentes en proceso de restablecimiento de derechos. </t>
  </si>
  <si>
    <t>Realizar las acciones necesarias para cubrir casos de emergencia de niños, niñas y adolescentes en restablecimiento de derechos.</t>
  </si>
  <si>
    <t>Realizar acciones relacionadas con las pruebas de paternidad y/o maternidad con el fin de garantizarles a los niños, niñas y adolescentes el derecho a la filiación.</t>
  </si>
  <si>
    <t>Ajustar o construir lineamientos o documentos que impartan directrices para la  atención de niños, niñas, adolescentes en procesos administrativos de restablecimiento de derechos</t>
  </si>
  <si>
    <t>Diseñar y/o ajustar servicios, a partir de las normas, políticas públicas, planes, programas y proyectos existentes para la atención de niños, niñas, adolescentes en procesos administrativos de restablecimiento de derechos</t>
  </si>
  <si>
    <t>CADENA DE VALOR</t>
  </si>
  <si>
    <t>APOYO AL DESARROLLO INTEGRAL DE LAS NIÑAS, LOS NIÑOS Y ADOLESCENTES, EN EL MARCO DEL RECONOCIMIENTO Y GARANTÍA DE SUS DERECHOS Y LIBERTADES EN LOS ENTORNOS DONDE TRANSCURREN SUS VIDAS A NIVEL NACIONAL</t>
  </si>
  <si>
    <t>La prevalencia de la inobservancia o amenaza de los derechos y libertades de las niñas, los niños y los  adolescentes en los entornos en donde transcurren sus vidas.</t>
  </si>
  <si>
    <t>Contribuir al  desarrollo integral de  las niñas, los  niños  y  adolescentes, promoviendo el reconocimiento, la  garantía de  sus derechos y libertades y su participación significativa en los  entornos  donde  transcurren sus vidas.</t>
  </si>
  <si>
    <t>PGN</t>
  </si>
  <si>
    <t>Indicadores de Gestión 2</t>
  </si>
  <si>
    <t>Año 0: 2018</t>
  </si>
  <si>
    <t>Año 1: 2019</t>
  </si>
  <si>
    <t>Año 2: 2020</t>
  </si>
  <si>
    <t>Año3: 2021</t>
  </si>
  <si>
    <t>Año 4: 2022</t>
  </si>
  <si>
    <t>Año 5: 2023</t>
  </si>
  <si>
    <t>Año 0</t>
  </si>
  <si>
    <t>Año 5</t>
  </si>
  <si>
    <t xml:space="preserve">Desconocimiento de que los niños, niñas y adolescentes son sujetos titulares de derecho. </t>
  </si>
  <si>
    <t>Promover los derechos de los niños, las niñas y adolescentes en el marco de la protección integral desde un enfoque diferencial, territorial y poblacional.</t>
  </si>
  <si>
    <t>Servicio de educación informal de niños, niñas y adolescentes para el reconocimiento de sus derechos</t>
  </si>
  <si>
    <t xml:space="preserve">Personas capacitadas  </t>
  </si>
  <si>
    <t>número</t>
  </si>
  <si>
    <t>Realizar etapa de alistamiento del Programa Generaciones con Bienestar</t>
  </si>
  <si>
    <t>Realizar encuentros de orientación y  formación para las niñas, los niños y adolescentes  y sus familias participantes del Programa Generaciones con Bienestar</t>
  </si>
  <si>
    <t>Realizar encuentro de cierre del Programa Generaciones con Bienestar</t>
  </si>
  <si>
    <t>Realizar fase de alistamiento y convocatoria de la Estrategia  Acciones Masivas de Alto Impacto Social- AMAS</t>
  </si>
  <si>
    <t>Realizar talleres de formación artística, deportiva, productiva, cultural o comunicativa de la Estrategia Acciones Masivas de Alto Impacto Social- AMAS</t>
  </si>
  <si>
    <t>Realizar encuentro de cierre de la Estrategia  Acciones Masivas de Alto Impacto Social- AMAS</t>
  </si>
  <si>
    <t>Servicio de promoción de temas de dinámica relacional y desarrollo autónomo</t>
  </si>
  <si>
    <t>Niños, niñas, adolescentes atendidos</t>
  </si>
  <si>
    <t>Realizar encuentros de sensibilización, reuniones operativas (presenciales y virtuales), jornadas de asistencia técnica y la entrega de planes, informes y reportes de la Estrategia Construyendo Juntos Entornos Protectores.</t>
  </si>
  <si>
    <t>Realizar encuentros de formación para las niñas, los niños, adolescentes, Padres, Madres, Cuidadores, Docentes y Agentes Educativos de la Estrategia Construyendo Juntos Entornos Protectores.</t>
  </si>
  <si>
    <t>Realizar encuentro de cierre regional de la Estrategia Construyendo Juntos Entornos Protectores.</t>
  </si>
  <si>
    <t>Servicio de divulgación para la promoción y prevención de los derechos de los niños, niñas y adolescentes</t>
  </si>
  <si>
    <t>Eventos de divulgación realizados</t>
  </si>
  <si>
    <t>Desarrollar procesos, campañas y otras acciones de información, divulgación pedagogica, educación, comunicación y movilización social en torno a los derechos de las niñas, los niños y adolescentes a nivel local.</t>
  </si>
  <si>
    <t>Realizar ejercicios de participación y control social  por parte de las niñas, los niños y adolescentes participantes del programa y estrategias.</t>
  </si>
  <si>
    <t>Debilidad en las acciones corresponsables  por parte de la familia, la sociedad y el Estado (ámbitos territoriales)</t>
  </si>
  <si>
    <t xml:space="preserve">Movilizar las capacidades de los agentes corresponsables en la garantía de derechos, desarrollando acciones interinstitucionales e intersectoriales desde una perspectiva de prevención. </t>
  </si>
  <si>
    <t>Servicio de protección para el restablecimiento de derechos de niños, niñas,  adolescentes y jóvenes</t>
  </si>
  <si>
    <t>Niños, niñas, adolescentes y jóvenes atendidos con Servicio de protección para el restablecimiento de derechos  </t>
  </si>
  <si>
    <t>Desarrollar acciones de coordinación interinstitucional con los agentes del Sistema Nacional de Bienestar Familiar (SNBF)</t>
  </si>
  <si>
    <t>Realizar gestiones de  articulación para la activacion de rutas de restablecimiento de derechos de las niñas, los niños y adolescentes participantes  del  programa  y  las  estrategias, cuando se identifica inobservancia,  amenaza o vulneracion de  sus  derechos.</t>
  </si>
  <si>
    <t>Servicio de asistencia técnica para la implementación de estrategias de prevención del embarazo en la adolescencia</t>
  </si>
  <si>
    <t>Entes territoriales asistidos técnicamente</t>
  </si>
  <si>
    <t>Realizar eventos de formación, sensibilización, promoción, divulgación, difusión, planeación y capacitación en temas relacionados con la promoción de derechos sexuales y reproductivos y  de Prevención del Embarazo en la Adolescencia</t>
  </si>
  <si>
    <t>Formar Agentes Educativos, institucionales y comunitarios en Derechos Sexuales Reproductivos y de Prevención del Embarazo en la Adolescencia</t>
  </si>
  <si>
    <t>Realizar asistencia técnica a los entes territoriales para que brinden una oferta pertinente en Derechos Sexuales Reproductivos y Prevención del Embarazo en la Adolescencia</t>
  </si>
  <si>
    <t>Causa (3)</t>
  </si>
  <si>
    <t xml:space="preserve">Niños, niñas y adolescentes que pertenecen a poblaciónes vulnerables se ven afectados por situaciones de discriminación y exclusión social y económica. </t>
  </si>
  <si>
    <t>Promover acciones para la construcción y fortalecimiento de proyectos de vida de niños, niñas y adolescentes que contribuyan a la mitigación de afectaciones por situaciones de discriminación y exclusión social y económica con enfoque diferencial, territorial y poblacional.</t>
  </si>
  <si>
    <t>Servicio de asistencia técnica en el ciclo de políticas públicas de infancia y adolescencia</t>
  </si>
  <si>
    <t xml:space="preserve">Entes territoriales asistidos técnicamente   </t>
  </si>
  <si>
    <t>Articular acciones  con agentes  del  SNBF y Sector Productivo para ampliación y acceso a espacios de formación y oferta laboral para  adolescentes para  el fortalecimiento de sus proyectos de vida, desde una perspectiva de derechos.</t>
  </si>
  <si>
    <t>Desarrollar actividades lúdico pedagógicas que potencialicen las competencias y habilidades de los niños, niñas y adolescentes para transformar sus realidades según sus contextos y proyectos de vida</t>
  </si>
  <si>
    <t>Causa (4)</t>
  </si>
  <si>
    <t>Objetivo específico (4)</t>
  </si>
  <si>
    <t>Ausencia de escenarios de gestión del conocimiento desde la participación activa de niños, niñas y adolescentes como protegonistas de su propio desarrollo</t>
  </si>
  <si>
    <t xml:space="preserve">Desarrollar espacios de análisis y construcción colectiva para promover la gestión del conocimiento en niñez y adolescencia orientada al reconocimiento, elaboración y divulgación con perspectiva de derechos.
</t>
  </si>
  <si>
    <t>Documentos de Investigación</t>
  </si>
  <si>
    <t>Documentos de investigación realizados</t>
  </si>
  <si>
    <t>Realizar el diagnóstico de derechos de las niñas, los niños y adolescentes participantes del programa y las estrategias.</t>
  </si>
  <si>
    <t>Documento de lineamientos técnicos</t>
  </si>
  <si>
    <t xml:space="preserve">Documentos de lineamientos técnicos realizados  </t>
  </si>
  <si>
    <t xml:space="preserve">Elaboración de documentos técnicos de prevención  para  el  abordaje  de  las situaciones  de  riesgo que afectan a la niñez y a la adolescencia. </t>
  </si>
  <si>
    <t>Nota: En el Aplicativo MGAWEB se ingresa el costo a partir del periodo 1, por tratarse de un Proyecto Nuevo. El periodo 0 es informativo no se incluye en el total.</t>
  </si>
  <si>
    <t>CRISTINA VENEGAS FAJARDO</t>
  </si>
  <si>
    <t>Directora de Niñez y Adolescencia</t>
  </si>
  <si>
    <t>Elaboró: Martha Gaitán Lozano – Contratista de Planeación SODNA</t>
  </si>
  <si>
    <t>Revisó: Juan Manuel Pulido Villegas - Subdirector de Operación de la Atención a la Niñez y a la Adolescencia</t>
  </si>
  <si>
    <t>Reviso: Abel Matiz Salazar - Subdirector de Gestión Técnica para la Atención de la Niñez y la Adolescencia</t>
  </si>
  <si>
    <t>Revisó: Carolina Infante- Subdirección de Programación</t>
  </si>
  <si>
    <t>Cadena de Valor</t>
  </si>
  <si>
    <t>Debilidad en la atención integral a los niños, niñas, adolescentes y jóvenes en presunta comisión de delitos y/o vinculados al Sistema de Responsabilidad Penal Adolescente</t>
  </si>
  <si>
    <t>Subdirección de Responsabilidad Penal</t>
  </si>
  <si>
    <t>Artículo 234 de la Ley 1753 de 2015 en lo referido a “El Gobierno nacional fortalecerá la atención integral a los adolescentes vinculados al Sistema de Responsabilidad Penal para Adolescentes  (SRPA)  y (…) desde un enfoque de Justicia Restaurativa , con procesos pedagógicos específicos y diferenciados de los adultos, para la garantía plena y permanente de los derechos de los adolescentes y jóvenes en conflicto con la Ley ”.</t>
  </si>
  <si>
    <t xml:space="preserve">Indicadores de Gestión </t>
  </si>
  <si>
    <t>NACION</t>
  </si>
  <si>
    <t>1. Porcentaje de unidades de servicio de atención a adolescentes y jóvenes del SRPA con implementación de procesos de formación en prácticas restaurativas.</t>
  </si>
  <si>
    <t>PROPIOS</t>
  </si>
  <si>
    <t>2. Porcentaje de regionales con asistencia técnica para el fortalecimiento de servicios en el cumplimiento de sanciones no privativas de libertad.</t>
  </si>
  <si>
    <t>2018*</t>
  </si>
  <si>
    <t xml:space="preserve">Deficiencia y ausencia de infraestructura </t>
  </si>
  <si>
    <t>Desarrollar y mejorar la infraestructura existenete</t>
  </si>
  <si>
    <t>Servicios de apoyo financiero en cofinanciación de proyectos territoriales para la infraestructura del Sistema de Responsabilidad Penal para Adolescentes (SRPA)</t>
  </si>
  <si>
    <t>Debilidades en la prestación de los servicios por parte de los operadores, autoridades y entidades que hacen parte del Sistema Nacional de Coordinación de Responsabilidad Penal</t>
  </si>
  <si>
    <t>Mejorar la calidad de la atención por parte de por parte de los operadores, autoridades y entidades que hacen parte del Sistema Nacional de Coordinación de Responsabilidad Penal para adolescentes (SNCRPA)</t>
  </si>
  <si>
    <t>Realizar alianzas encaminadas al mejoramiento en la atención a los niños, niñas y adolescentes y jóvenes en presunta comision de delitos y/o vinculados al SRPA.</t>
  </si>
  <si>
    <t>Servicio dirigidos a la atención de niños, niñas, adolescentes y jóvenes, con enfoque pedagógico y restaurativo encaminados a la inclusión social</t>
  </si>
  <si>
    <t>Desarrollar el proceso de atención en las modalidades establecidas para niños, niñas, adolescentes y jóvenes en presunta comisión de delitos y/o vinculados al SRPA.</t>
  </si>
  <si>
    <t>Gestionar las acciones necesarias para los procesos de formación para el trabajo y desarrollo humano y/o formación técnica, tecnológica y/o universitaria de los adolescentes y jovenes en presunta comision de delitos y/o vinculados al SRPA.</t>
  </si>
  <si>
    <t xml:space="preserve">Gestionar actividades interinstitucionales para la garantía de los derechos y la inclusión social de los niños, niñas, adolescentes y jóvenes con presunta comisión de delito y/o vinculados al SRPA.   </t>
  </si>
  <si>
    <t>Entornos familiares y comunitarios  de los niños, niñas, adolescentes y jóvenes  atendidos, vinculados a actividades ilegales</t>
  </si>
  <si>
    <t>Fortalecer a las familias y las comunidades como entornos protectores</t>
  </si>
  <si>
    <t xml:space="preserve"> Servicio de promoción de temas de dinámica relacional y desarrollo autónomo</t>
  </si>
  <si>
    <t>Número de familias</t>
  </si>
  <si>
    <t>Nota: *Si bien se estima el costo de las actividades de la vigencia 2018 como referencia de estos en el año de la formulación del proyecto, el valor de la implementación del proyecto corresponde al presentado en las vigencia 2019-2022, dado que el costo de la vigencia 2018 se encuentra en otro proyecto de inversión.</t>
  </si>
  <si>
    <t xml:space="preserve"> CADENA DE VALOR</t>
  </si>
  <si>
    <t>Condiciones desfavorables que afectan el desarrollo integral de los niños, niñas y adolescentes</t>
  </si>
  <si>
    <t>Generar condiciones favorables para el desarrollo integral de los niños, niñas y adolescentes en sus entornos</t>
  </si>
  <si>
    <t>Código BPIN</t>
  </si>
  <si>
    <t>2018011000257</t>
  </si>
  <si>
    <t>Subdirección de Restablecimiento de Derechos</t>
  </si>
  <si>
    <t>El Plan Nacional de Desarrollo “Todos por un nuevo país”, ratifica el compromiso en la garantía de los derechos de los niños, niñas y adolescentes, principalmente de los que se encuentran en situaciones de riesgo y/o vulneración</t>
  </si>
  <si>
    <t xml:space="preserve">Indicador de Gestión </t>
  </si>
  <si>
    <t>Porcentaje de niños, niñas y adolescentes en protección con situación legal definida en menos de seis meses</t>
  </si>
  <si>
    <t>Ausencia o deficiencia de entornos protectores para la garantía de derechos de los niños, niñas y adolescentes</t>
  </si>
  <si>
    <t>Mejorar los entornos protectores para la garantía de derechos de los niños, niñas y adolescentes</t>
  </si>
  <si>
    <t>Servicio de protección para el restablecimiento de derechos de niños, niñas, adolescentes y jóvenes</t>
  </si>
  <si>
    <t>Niños, niñas, adolescentes y jóvenes atendidos con Servicio de protección para el restablecimiento de derechos</t>
  </si>
  <si>
    <t>Adelantar el proceso de contratación para el desarrollo de las modalidades de restablecimiento de derechos.</t>
  </si>
  <si>
    <t>Implementar estrategias para la vinculación de los niños, niñas y adolescentes a entornos familiares protectores.</t>
  </si>
  <si>
    <t>Realizar estrategias encaminadas al mejoramiento de la atención de los niños, niñas, adolescentes en Proceso Administrativo de Restablecimiento de Derechos</t>
  </si>
  <si>
    <t>Participar en la construcción de normas, políticas públicas, planes y programas que vayan encaminadas a la protección integral de niños, niñas y adolescentes.</t>
  </si>
  <si>
    <t>Fortalecimiento de las familias como agentes de transformación y desarrollo social a nivel  Nacional</t>
  </si>
  <si>
    <t>INSUFICIENTE PROTECCIÓN A LAS FAMILIAS</t>
  </si>
  <si>
    <t>APOYAR LA PROTECCIÓN INTEGRAL A LAS FAMLIAS</t>
  </si>
  <si>
    <t xml:space="preserve">Bajo ejercicio de la corresponsabilidad de la familia en la garantía de los derechos de sus integrantes y Abandono de responsabilidades
</t>
  </si>
  <si>
    <t>Familias con la capacidad fortalecida para garantizar el bienestar de sus integrantes</t>
  </si>
  <si>
    <t>Intervención en temas de dinámica relacional y desarrollo autónomo</t>
  </si>
  <si>
    <t>Número de Familias Atendidas</t>
  </si>
  <si>
    <t>Familias</t>
  </si>
  <si>
    <t>Implementar un servicio de asistencia y asesoría a las familias en dinámicas relacionales, desarrollo autónomo y vinculos de cuidado mutuo en cada centro zonal del país</t>
  </si>
  <si>
    <t xml:space="preserve">Realizar acciones de facilitación y formación familiar en dinámicas relacionales, desarrollo autónomo y vinculos de cuidado mutuo </t>
  </si>
  <si>
    <t>Comunidades afectadas en sus capacidades socio-organizativas y debilitadas como entornos protectores</t>
  </si>
  <si>
    <t>Comunidades fortalecidas  en su capacidad socio-organizativa</t>
  </si>
  <si>
    <t>Servicio de asistencia técnica  a comunidades en temas de fortalecimiento del tejido social y construcción de escenarios comunitarios protectores de derechos.</t>
  </si>
  <si>
    <t>Número de Comunidades participantes</t>
  </si>
  <si>
    <t>comunidades atendidas</t>
  </si>
  <si>
    <t>Ejecutar acciones de intervención comunitaria que favorezcan la activación de redes sociales e institucionales de protección , fortalecimiento de los escenarios comunitarios protectores y fortalecimiento del tejido social con enfoque diferencial.</t>
  </si>
  <si>
    <t>Número de acciones ejecutadas con las comunidades</t>
  </si>
  <si>
    <t>acciones ejecutadas</t>
  </si>
  <si>
    <t>Desarrollar acciones de movilización social  en temáticas propias a los derechos de las familias, el fortalecimiento del tejido social y vinculos de cuidado.</t>
  </si>
  <si>
    <t>Omisión de la dinámica relacional en la actuación de las instituciones frente a la familia como sujeto colectivo de derechos</t>
  </si>
  <si>
    <t>Mitigar la omisión de las instituciones frente a la familia como sujeto colectivo de derechos</t>
  </si>
  <si>
    <t>Servicio de asistencia técnica en el ciclo de políticas públicas de familia y otras relacionadas</t>
  </si>
  <si>
    <t>Instituciones de orden nacional asistidas técnicamente</t>
  </si>
  <si>
    <t>Apoyar a las instituciones del sector de la inclusión social en la identificación, evaluación y direccionamiento de los programas de atención a las familias</t>
  </si>
  <si>
    <t>Regionales ICBF asistidas técnicamente.</t>
  </si>
  <si>
    <t>Difundir y gestionar las políticas y derechos de las familias</t>
  </si>
  <si>
    <t>centros zonales</t>
  </si>
  <si>
    <t>370 familias por CZ</t>
  </si>
  <si>
    <t>Cadena de valor</t>
  </si>
  <si>
    <t>Objetivo
Específico</t>
  </si>
  <si>
    <t>Ponderacion %</t>
  </si>
  <si>
    <t>Costo por objetivo</t>
  </si>
  <si>
    <t xml:space="preserve">Actividad </t>
  </si>
  <si>
    <t>Indicador de Producto</t>
  </si>
  <si>
    <t>Costo por actividad</t>
  </si>
  <si>
    <t>Insumo</t>
  </si>
  <si>
    <t xml:space="preserve">Fortalecer la gestión de las políticas públicas dirigidas a niños, niñas, adolescentes y sus familias con enfoques de derechos y diferencial </t>
  </si>
  <si>
    <t xml:space="preserve">Diseñar los lineamientos para la gestión de las políticas públicas dirigidas a niños, niñas, adolescentes y sus familias con enfoques de derechos y diferencial </t>
  </si>
  <si>
    <t>Mano de obra calificada</t>
  </si>
  <si>
    <t xml:space="preserve">Elaborar los lineamientos para la gestión de las políticas públicas dirigidas a niños, niñas, adolescentes y sus familias con enfoques de derechos y diferencial </t>
  </si>
  <si>
    <t xml:space="preserve">Validar los lineamientos para la gestión de las políticas públicas dirigidas a niños, niñas, adolescentes y sus familias con enfoques de derechos y diferencial </t>
  </si>
  <si>
    <t xml:space="preserve">Difundir y socializar los lineamientos para la gestión de las políticas públicas dirigidas a niños, niñas, adolescentes y sus familias con enfoques de derechos y diferencial </t>
  </si>
  <si>
    <t xml:space="preserve">Servicios de alojamiento </t>
  </si>
  <si>
    <t>Servicio de asistencia técnica en el ciclo de políticas públicas a las entidades territoriales</t>
  </si>
  <si>
    <t>Asistir técnicamente a los agentes nacionales para la gestión del ciclo de políticas públicas dirigidas a los niños, niñas, adolescentes y el fortalecimiento familiar</t>
  </si>
  <si>
    <t xml:space="preserve">Entes territoriales asistidos técnicamente </t>
  </si>
  <si>
    <t>Servicios para la comunidad</t>
  </si>
  <si>
    <t>Impuestos</t>
  </si>
  <si>
    <t>Asistir técnicamente a los agentes nacionales y territoriales en la planeación y presupuestación de acciones dirigidas a los niños, niñas y adolescentes y el fortalecimiento familiar</t>
  </si>
  <si>
    <t>Asistir técnicamente a los agentes del SNBF en los ámbitos nacional y territorial la inclusión de los enfoques diferencial y territorial en la gestión de políticas públicas</t>
  </si>
  <si>
    <t>Asistir técnicamente la formulación y seguimiento de los planes de accion del SNBF nacional y territorial</t>
  </si>
  <si>
    <t>Diseñar y asistir técnicamente los procesos de Rendición Pública de Cuentas nacional y territorial sobre la garantía de los derechos</t>
  </si>
  <si>
    <t>Asistir técnicamente a los agentes del SNBF en los ámbitos nacional y departamental en lo relacionado con la garantía de los derechos de NNA</t>
  </si>
  <si>
    <t>Diseñar y socializar el modelo y la herramientra para la gestión del conocimiento del SNBF</t>
  </si>
  <si>
    <t>Realizar seguimiento, reportes de avance y evaluación de la implementacion de las acciones de la política pública</t>
  </si>
  <si>
    <t>Asistir técnicamente a los territoriales para la gestión del ciclo de políticas públicas dirigidas a los niños, niñas, adolescentes y el fortalecimiento familiar</t>
  </si>
  <si>
    <t>Realizar acompañamiento técnico en el ámbito territorial para la formulación e implementación de Rutas Integrales de Atención: Curso de vida, entornos y atenciones</t>
  </si>
  <si>
    <t>Realizar acompañamiento técnico en la implementación de las herramientas de gestión de oferta, gestión de alertas y gestión de proyectos</t>
  </si>
  <si>
    <t>Acompañar al Sistema Nacional de Gestión del Riesgo en el diseño de instrumentos y herramientas que permitan la atención diferencial de niños, niñas  adolescentes y mujeres gestantes y lactantes en contingencias especiales, catástrofes y situaciones de emergencia .</t>
  </si>
  <si>
    <t>Servicio de información con modelos de gestión tecnológica para el Sistema Nacional de Bienestar Familiar</t>
  </si>
  <si>
    <t>Fortalecer el Sistema Único de Información de la Niñez (SUIN) para lograr proveer información poblacional y territorial del estado de realización de los derechos de los NNA</t>
  </si>
  <si>
    <t>Número de agentes asistidos técnicamente para cualificar indicadores o uso del Sistema</t>
  </si>
  <si>
    <t xml:space="preserve">1153678923
</t>
  </si>
  <si>
    <t>Calcular y analizar el gasto público en niñez en los ámbitos nacional y territorial</t>
  </si>
  <si>
    <t>Documentos metodologicos realizados</t>
  </si>
  <si>
    <t>Consolidar procesos de participación ciudadana y de movilización de actores sociales e institucionales en torno a la garantía de derechos</t>
  </si>
  <si>
    <t>Apoyar la divulgación y la implementación de estrategias y planes con el Sector Empresarial para el ejercicio de la corresponsabilidad con los derechos de la niñez.</t>
  </si>
  <si>
    <t>Brindar asistencia técnica a los agentes e instancias del SNBF en el desarrollo de acciones que potencien la participación de los niños niñas y adolescentes.</t>
  </si>
  <si>
    <t xml:space="preserve">Fortalecer técnicamente a los agentes e instancias del SNBF para la movilización de la sociedad civil, el sector privado y la familia en torno a la garantía de los derechos de los niños, niñas y adolescentes. </t>
  </si>
  <si>
    <t>Fortalecimiento de las Tecnologías de la Información y las Comunicaciones -TIC en el ICBF a nivel nacional.</t>
  </si>
  <si>
    <t>AÑO 2019</t>
  </si>
  <si>
    <t>AÑO 2020</t>
  </si>
  <si>
    <t>AÑO 2021</t>
  </si>
  <si>
    <t>AÑO 2022</t>
  </si>
  <si>
    <t>8</t>
  </si>
  <si>
    <t>TOTAL 1</t>
  </si>
  <si>
    <t>TOTAL 2</t>
  </si>
  <si>
    <t>TOTAL GENERAL</t>
  </si>
  <si>
    <t xml:space="preserve">PROTECCIÓN DE LOS NIÑOS, NIÑAS Y ADOLESCENTES EN EL MARCO DEL RESTABLECIMIENTO DE SUS DERECHOS A NIVEL NACIONAL </t>
  </si>
  <si>
    <t>Apoyar las acciones necesarias que faciliten y formen a las familias de los niños y niñas  de primera infancia en dinámicas relacionales, desarrollo autónomo y vínculos de cuidado mutuo</t>
  </si>
  <si>
    <t>Adelantar procesos de adquisición de servicios idoneos para la atención integral a la primera infancia.</t>
  </si>
  <si>
    <t>Adelantar procesos de adquisición de servicios idoneos para la atención tradicional a la primera infancia.</t>
  </si>
  <si>
    <t>Los niños atendidos en 1.000 dias deben ser contados en el servicios de atencion integral</t>
  </si>
  <si>
    <t>Número de edificaciones</t>
  </si>
  <si>
    <t>Aumentar el acceso a los servicios de primera infancia del ICBF.</t>
  </si>
  <si>
    <t>Desarrollar acciones dirigidas a atender y prevenir la desnutrición en las mujeres gestantes,  mujeres en periodo de lactancia, los niños y niñas de 0 a 5 años y 11 meses, bajo estrategias que incluyen la atención nutricional, médica y psicosocial</t>
  </si>
  <si>
    <t>Diseñar e implementar planes de mantenimiento preventivo y correctivo de la infraestructura existente, propiedad del ICBF</t>
  </si>
  <si>
    <t>Realizar la contratación de los estudios y diseños  para las nuevas infraestructuras que se estiman ser construidas para la atención a la Primera Infancia</t>
  </si>
  <si>
    <t>Realizar la obra nueva de infraestructuras para atencion a la primera infancia</t>
  </si>
  <si>
    <t>Realizar adecuaciones a las  infraestructuras existentes para atención a la Primera Infancia</t>
  </si>
  <si>
    <t>Edificaciones de atención a las que se le realizaron el diagnóstico para determinar su estado</t>
  </si>
  <si>
    <t>Edificaciones de atención a las que se le realizó la contratación de estudios y diseños</t>
  </si>
  <si>
    <t>Asignación de recursos a las EAS para la compra de los elementos de las UDS nuevas</t>
  </si>
  <si>
    <t>Verificación de las dotaciones entregadas a las nuevas UDS por parte de las 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</si>
</sst>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8" formatCode="&quot;$&quot;\ #,##0.00;[Red]\-&quot;$&quot;\ #,##0.00"/>
    <numFmt numFmtId="42" formatCode="_-&quot;$&quot;\ * #,##0_-;\-&quot;$&quot;\ * #,##0_-;_-&quot;$&quot;\ * &quot;-&quot;_-;_-@_-"/>
    <numFmt numFmtId="41" formatCode="_-* #,##0_-;\-* #,##0_-;_-* &quot;-&quot;_-;_-@_-"/>
    <numFmt numFmtId="44" formatCode="_-&quot;$&quot;\ * #,##0.00_-;\-&quot;$&quot;\ * #,##0.00_-;_-&quot;$&quot;\ * &quot;-&quot;??_-;_-@_-"/>
    <numFmt numFmtId="43" formatCode="_-* #,##0.00_-;\-* #,##0.00_-;_-* &quot;-&quot;??_-;_-@_-"/>
    <numFmt numFmtId="164" formatCode="_-&quot;$&quot;* #,##0.00_-;\-&quot;$&quot;* #,##0.00_-;_-&quot;$&quot;* &quot;-&quot;??_-;_-@_-"/>
    <numFmt numFmtId="165" formatCode="_(&quot;$&quot;\ * #,##0.00_);_(&quot;$&quot;\ * \(#,##0.00\);_(&quot;$&quot;\ * &quot;-&quot;??_);_(@_)"/>
    <numFmt numFmtId="166" formatCode="_(* #,##0.00_);_(* \(#,##0.00\);_(* &quot;-&quot;??_);_(@_)"/>
    <numFmt numFmtId="167" formatCode="_(* #,##0_);_(* \(#,##0\);_(* &quot;-&quot;??_);_(@_)"/>
    <numFmt numFmtId="168" formatCode="#,##0;[Red]#,##0"/>
    <numFmt numFmtId="169" formatCode="_-* #,##0_-;\-* #,##0_-;_-* &quot;-&quot;??_-;_-@_-"/>
    <numFmt numFmtId="170" formatCode="_(&quot;$&quot;\ * #,##0_);_(&quot;$&quot;\ * \(#,##0\);_(&quot;$&quot;\ * &quot;-&quot;??_);_(@_)"/>
    <numFmt numFmtId="171" formatCode="_-&quot;$&quot;* #,##0_-;\-&quot;$&quot;* #,##0_-;_-&quot;$&quot;* &quot;-&quot;??_-;_-@_-"/>
    <numFmt numFmtId="172" formatCode="#,##0.00_ ;\-#,##0.00\ "/>
    <numFmt numFmtId="173" formatCode="_-&quot;$&quot;\ * #,##0_-;\-&quot;$&quot;\ * #,##0_-;_-&quot;$&quot;\ * &quot;-&quot;??_-;_-@_-"/>
  </numFmts>
  <fonts count="7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sz val="12"/>
      <color theme="1"/>
      <name val="Calibri"/>
      <family val="2"/>
      <scheme val="minor"/>
    </font>
    <font>
      <sz val="10"/>
      <color theme="1"/>
      <name val="Arial"/>
      <family val="2"/>
    </font>
    <font>
      <b/>
      <sz val="11"/>
      <color rgb="FFFFFFFF"/>
      <name val="Arial"/>
      <family val="2"/>
    </font>
    <font>
      <b/>
      <sz val="11"/>
      <color theme="1"/>
      <name val="Arial"/>
      <family val="2"/>
    </font>
    <font>
      <b/>
      <sz val="11"/>
      <color indexed="81"/>
      <name val="Calibri"/>
      <family val="2"/>
    </font>
    <font>
      <sz val="11"/>
      <color indexed="81"/>
      <name val="Calibri"/>
      <family val="2"/>
    </font>
    <font>
      <b/>
      <sz val="12"/>
      <color indexed="81"/>
      <name val="Calibri"/>
      <family val="2"/>
    </font>
    <font>
      <sz val="11"/>
      <color rgb="FF000000"/>
      <name val="Calibri"/>
      <family val="2"/>
      <scheme val="minor"/>
    </font>
    <font>
      <sz val="10"/>
      <name val="Arial"/>
      <family val="2"/>
    </font>
    <font>
      <sz val="10"/>
      <color rgb="FF000000"/>
      <name val="Arial"/>
      <family val="2"/>
    </font>
    <font>
      <b/>
      <sz val="10"/>
      <color rgb="FFFFFFFF"/>
      <name val="Arial"/>
      <family val="2"/>
    </font>
    <font>
      <sz val="10"/>
      <color indexed="8"/>
      <name val="Helvetica"/>
    </font>
    <font>
      <sz val="10"/>
      <color theme="1"/>
      <name val="Calibri"/>
      <family val="2"/>
      <scheme val="minor"/>
    </font>
    <font>
      <b/>
      <sz val="14"/>
      <color theme="1"/>
      <name val="Arial"/>
      <family val="2"/>
    </font>
    <font>
      <b/>
      <sz val="12"/>
      <color theme="1"/>
      <name val="Arial"/>
      <family val="2"/>
    </font>
    <font>
      <b/>
      <sz val="12"/>
      <color theme="0"/>
      <name val="Arial"/>
      <family val="2"/>
    </font>
    <font>
      <i/>
      <sz val="16"/>
      <color theme="1"/>
      <name val="Arial"/>
      <family val="2"/>
    </font>
    <font>
      <i/>
      <sz val="10"/>
      <color theme="1"/>
      <name val="Arial"/>
      <family val="2"/>
    </font>
    <font>
      <b/>
      <sz val="12"/>
      <name val="Arial"/>
      <family val="2"/>
    </font>
    <font>
      <b/>
      <sz val="12"/>
      <color rgb="FF000000"/>
      <name val="Arial"/>
      <family val="2"/>
    </font>
    <font>
      <b/>
      <sz val="12"/>
      <color rgb="FFFFFFFF"/>
      <name val="Arial"/>
      <family val="2"/>
    </font>
    <font>
      <b/>
      <sz val="10"/>
      <color theme="1"/>
      <name val="Arial"/>
      <family val="2"/>
    </font>
    <font>
      <sz val="11"/>
      <color theme="1"/>
      <name val="Arial Narrow"/>
      <family val="2"/>
    </font>
    <font>
      <b/>
      <sz val="14"/>
      <color theme="1"/>
      <name val="Arial Narrow"/>
      <family val="2"/>
    </font>
    <font>
      <b/>
      <sz val="12"/>
      <color theme="1"/>
      <name val="Arial Narrow"/>
      <family val="2"/>
    </font>
    <font>
      <b/>
      <sz val="12"/>
      <color theme="0"/>
      <name val="Arial Narrow"/>
      <family val="2"/>
    </font>
    <font>
      <sz val="16"/>
      <color theme="1"/>
      <name val="Arial Narrow"/>
      <family val="2"/>
    </font>
    <font>
      <i/>
      <sz val="10"/>
      <color theme="1"/>
      <name val="Arial Narrow"/>
      <family val="2"/>
    </font>
    <font>
      <b/>
      <sz val="12"/>
      <name val="Arial Narrow"/>
      <family val="2"/>
    </font>
    <font>
      <sz val="10"/>
      <color theme="1"/>
      <name val="Arial Narrow"/>
      <family val="2"/>
    </font>
    <font>
      <b/>
      <sz val="12"/>
      <color rgb="FF000000"/>
      <name val="Arial Narrow"/>
      <family val="2"/>
    </font>
    <font>
      <b/>
      <sz val="10"/>
      <color theme="1"/>
      <name val="Arial Narrow"/>
      <family val="2"/>
    </font>
    <font>
      <b/>
      <sz val="10"/>
      <color rgb="FFFFFFFF"/>
      <name val="Arial Narrow"/>
      <family val="2"/>
    </font>
    <font>
      <b/>
      <sz val="12"/>
      <color rgb="FFFFFFFF"/>
      <name val="Arial Narrow"/>
      <family val="2"/>
    </font>
    <font>
      <sz val="14"/>
      <color theme="1"/>
      <name val="Arial Narrow"/>
      <family val="2"/>
    </font>
    <font>
      <sz val="12"/>
      <color theme="1"/>
      <name val="Arial Narrow"/>
      <family val="2"/>
    </font>
    <font>
      <b/>
      <i/>
      <sz val="16"/>
      <color theme="1"/>
      <name val="Arial"/>
      <family val="2"/>
    </font>
    <font>
      <b/>
      <sz val="16"/>
      <color theme="1"/>
      <name val="Arial Narrow"/>
      <family val="2"/>
    </font>
    <font>
      <b/>
      <sz val="12"/>
      <color rgb="FFFF0000"/>
      <name val="Arial"/>
      <family val="2"/>
    </font>
    <font>
      <b/>
      <i/>
      <sz val="18"/>
      <color theme="1"/>
      <name val="Arial"/>
      <family val="2"/>
    </font>
    <font>
      <sz val="14"/>
      <color theme="1"/>
      <name val="Arial"/>
      <family val="2"/>
    </font>
    <font>
      <b/>
      <sz val="11"/>
      <color rgb="FFFF0000"/>
      <name val="Arial"/>
      <family val="2"/>
    </font>
    <font>
      <sz val="11"/>
      <color theme="0"/>
      <name val="Arial"/>
      <family val="2"/>
    </font>
    <font>
      <sz val="10"/>
      <color theme="0"/>
      <name val="Arial"/>
      <family val="2"/>
    </font>
    <font>
      <b/>
      <sz val="10"/>
      <color rgb="FF000000"/>
      <name val="Tahoma"/>
      <family val="2"/>
    </font>
    <font>
      <sz val="10"/>
      <color rgb="FF000000"/>
      <name val="Tahoma"/>
      <family val="2"/>
    </font>
    <font>
      <sz val="11"/>
      <name val="Arial"/>
      <family val="2"/>
    </font>
    <font>
      <b/>
      <sz val="9"/>
      <color indexed="81"/>
      <name val="Tahoma"/>
      <family val="2"/>
    </font>
    <font>
      <sz val="9"/>
      <color indexed="81"/>
      <name val="Tahoma"/>
      <family val="2"/>
    </font>
    <font>
      <b/>
      <u/>
      <sz val="14"/>
      <name val="Calibri Light"/>
      <family val="2"/>
      <scheme val="major"/>
    </font>
    <font>
      <sz val="14"/>
      <color theme="1"/>
      <name val="Calibri Light"/>
      <family val="2"/>
      <scheme val="major"/>
    </font>
    <font>
      <sz val="10"/>
      <color theme="1"/>
      <name val="Calibri Light"/>
      <family val="2"/>
      <scheme val="major"/>
    </font>
    <font>
      <b/>
      <sz val="12"/>
      <name val="Calibri Light"/>
      <family val="2"/>
      <scheme val="major"/>
    </font>
    <font>
      <sz val="12"/>
      <name val="Calibri Light"/>
      <family val="2"/>
      <scheme val="major"/>
    </font>
    <font>
      <i/>
      <sz val="10"/>
      <name val="Calibri Light"/>
      <family val="2"/>
      <scheme val="major"/>
    </font>
    <font>
      <sz val="10"/>
      <name val="Calibri Light"/>
      <family val="2"/>
      <scheme val="major"/>
    </font>
    <font>
      <b/>
      <sz val="10"/>
      <name val="Calibri Light"/>
      <family val="2"/>
      <scheme val="major"/>
    </font>
    <font>
      <i/>
      <sz val="10"/>
      <color theme="1"/>
      <name val="Calibri Light"/>
      <family val="2"/>
      <scheme val="major"/>
    </font>
    <font>
      <b/>
      <sz val="11"/>
      <name val="Calibri Light"/>
      <family val="2"/>
      <scheme val="major"/>
    </font>
    <font>
      <sz val="11"/>
      <name val="Calibri Light"/>
      <family val="2"/>
      <scheme val="major"/>
    </font>
    <font>
      <b/>
      <sz val="10"/>
      <color theme="0"/>
      <name val="Calibri Light"/>
      <family val="2"/>
      <scheme val="major"/>
    </font>
    <font>
      <b/>
      <sz val="12"/>
      <color theme="1"/>
      <name val="Calibri"/>
      <family val="2"/>
      <scheme val="minor"/>
    </font>
    <font>
      <b/>
      <sz val="12"/>
      <color theme="0"/>
      <name val="Calibri"/>
      <family val="2"/>
      <scheme val="minor"/>
    </font>
    <font>
      <b/>
      <i/>
      <sz val="12"/>
      <color theme="1"/>
      <name val="Calibri"/>
      <family val="2"/>
      <scheme val="minor"/>
    </font>
    <font>
      <i/>
      <sz val="12"/>
      <color theme="1"/>
      <name val="Calibri"/>
      <family val="2"/>
      <scheme val="minor"/>
    </font>
    <font>
      <b/>
      <sz val="12"/>
      <name val="Calibri"/>
      <family val="2"/>
      <scheme val="minor"/>
    </font>
    <font>
      <b/>
      <sz val="12"/>
      <color rgb="FF000000"/>
      <name val="Calibri"/>
      <family val="2"/>
      <scheme val="minor"/>
    </font>
    <font>
      <b/>
      <sz val="12"/>
      <color rgb="FFFFFFFF"/>
      <name val="Calibri"/>
      <family val="2"/>
      <scheme val="minor"/>
    </font>
    <font>
      <sz val="12"/>
      <color rgb="FF000000"/>
      <name val="Calibri"/>
      <family val="2"/>
      <scheme val="minor"/>
    </font>
    <font>
      <sz val="12"/>
      <color rgb="FF333333"/>
      <name val="Calibri"/>
      <family val="2"/>
      <scheme val="minor"/>
    </font>
    <font>
      <sz val="12"/>
      <name val="Calibri"/>
      <family val="2"/>
      <scheme val="minor"/>
    </font>
  </fonts>
  <fills count="11">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bgColor indexed="64"/>
      </patternFill>
    </fill>
    <fill>
      <patternFill patternType="solid">
        <fgColor rgb="FF4F81BD"/>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249977111117893"/>
        <bgColor indexed="64"/>
      </patternFill>
    </fill>
  </fills>
  <borders count="41">
    <border>
      <left/>
      <right/>
      <top/>
      <bottom/>
      <diagonal/>
    </border>
    <border>
      <left style="thin">
        <color auto="1"/>
      </left>
      <right style="thin">
        <color auto="1"/>
      </right>
      <top style="thin">
        <color auto="1"/>
      </top>
      <bottom style="thin">
        <color auto="1"/>
      </bottom>
      <diagonal/>
    </border>
    <border>
      <left/>
      <right style="medium">
        <color theme="0" tint="-0.249977111117893"/>
      </right>
      <top/>
      <bottom/>
      <diagonal/>
    </border>
    <border>
      <left style="medium">
        <color theme="0" tint="-0.249977111117893"/>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bottom/>
      <diagonal/>
    </border>
    <border>
      <left style="thin">
        <color theme="0" tint="-0.249977111117893"/>
      </left>
      <right/>
      <top/>
      <bottom/>
      <diagonal/>
    </border>
    <border>
      <left style="thin">
        <color theme="0" tint="-0.249977111117893"/>
      </left>
      <right style="thin">
        <color theme="0" tint="-0.249977111117893"/>
      </right>
      <top/>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right/>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medium">
        <color theme="0" tint="-0.249977111117893"/>
      </right>
      <top style="medium">
        <color theme="0" tint="-0.249977111117893"/>
      </top>
      <bottom/>
      <diagonal/>
    </border>
    <border>
      <left/>
      <right/>
      <top style="medium">
        <color theme="0" tint="-0.249977111117893"/>
      </top>
      <bottom/>
      <diagonal/>
    </border>
    <border>
      <left style="medium">
        <color theme="0" tint="-0.249977111117893"/>
      </left>
      <right/>
      <top style="medium">
        <color theme="0" tint="-0.249977111117893"/>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style="thin">
        <color theme="0" tint="-0.249977111117893"/>
      </top>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theme="0" tint="-0.249977111117893"/>
      </right>
      <top/>
      <bottom style="medium">
        <color theme="0" tint="-0.249977111117893"/>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s>
  <cellStyleXfs count="22">
    <xf numFmtId="0" fontId="0" fillId="0" borderId="0"/>
    <xf numFmtId="43" fontId="1" fillId="0" borderId="0" applyFont="0" applyFill="0" applyBorder="0" applyAlignment="0" applyProtection="0"/>
    <xf numFmtId="41" fontId="1" fillId="0" borderId="0" applyFont="0" applyFill="0" applyBorder="0" applyAlignment="0" applyProtection="0"/>
    <xf numFmtId="44" fontId="1" fillId="0" borderId="0" applyFont="0" applyFill="0" applyBorder="0" applyAlignment="0" applyProtection="0"/>
    <xf numFmtId="0" fontId="1" fillId="0" borderId="0"/>
    <xf numFmtId="0" fontId="4" fillId="0" borderId="0"/>
    <xf numFmtId="166" fontId="4" fillId="0" borderId="0" applyFont="0" applyFill="0" applyBorder="0" applyAlignment="0" applyProtection="0"/>
    <xf numFmtId="165" fontId="1" fillId="0" borderId="0" applyFont="0" applyFill="0" applyBorder="0" applyAlignment="0" applyProtection="0"/>
    <xf numFmtId="0" fontId="11" fillId="0" borderId="0"/>
    <xf numFmtId="0" fontId="1" fillId="0" borderId="0"/>
    <xf numFmtId="43" fontId="1" fillId="0" borderId="0" applyFont="0" applyFill="0" applyBorder="0" applyAlignment="0" applyProtection="0"/>
    <xf numFmtId="0" fontId="15" fillId="0" borderId="0" applyNumberFormat="0" applyFill="0" applyBorder="0" applyProtection="0">
      <alignment vertical="top" wrapText="1"/>
    </xf>
    <xf numFmtId="0" fontId="1" fillId="0" borderId="0"/>
    <xf numFmtId="41" fontId="15" fillId="0" borderId="0" applyFont="0" applyFill="0" applyBorder="0" applyAlignment="0" applyProtection="0"/>
    <xf numFmtId="9" fontId="1" fillId="0" borderId="0" applyFont="0" applyFill="0" applyBorder="0" applyAlignment="0" applyProtection="0"/>
    <xf numFmtId="41" fontId="1" fillId="0" borderId="0" applyFont="0" applyFill="0" applyBorder="0" applyAlignment="0" applyProtection="0"/>
    <xf numFmtId="41" fontId="4" fillId="0" borderId="0" applyFont="0" applyFill="0" applyBorder="0" applyAlignment="0" applyProtection="0"/>
    <xf numFmtId="42" fontId="4" fillId="0" borderId="0" applyFont="0" applyFill="0" applyBorder="0" applyAlignment="0" applyProtection="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cellStyleXfs>
  <cellXfs count="611">
    <xf numFmtId="0" fontId="0" fillId="0" borderId="0" xfId="0"/>
    <xf numFmtId="0" fontId="3" fillId="0" borderId="0" xfId="0" applyFont="1"/>
    <xf numFmtId="0" fontId="3" fillId="0" borderId="0" xfId="0" applyFont="1" applyBorder="1"/>
    <xf numFmtId="0" fontId="18" fillId="0" borderId="0" xfId="0" applyFont="1" applyBorder="1" applyAlignment="1">
      <alignment horizontal="left" vertical="center"/>
    </xf>
    <xf numFmtId="0" fontId="3" fillId="0" borderId="0" xfId="0" applyFont="1" applyBorder="1" applyAlignment="1">
      <alignment vertical="center" wrapText="1"/>
    </xf>
    <xf numFmtId="0" fontId="18" fillId="0" borderId="0" xfId="0" applyFont="1" applyBorder="1" applyAlignment="1">
      <alignment horizontal="center" vertical="center" wrapText="1"/>
    </xf>
    <xf numFmtId="0" fontId="3" fillId="0" borderId="0" xfId="0" applyFont="1" applyAlignment="1">
      <alignment vertical="center" wrapText="1"/>
    </xf>
    <xf numFmtId="0" fontId="19" fillId="4" borderId="4" xfId="0" applyFont="1" applyFill="1" applyBorder="1" applyAlignment="1">
      <alignment horizontal="left" vertical="center"/>
    </xf>
    <xf numFmtId="0" fontId="21" fillId="0" borderId="0" xfId="0" applyFont="1" applyFill="1" applyBorder="1" applyAlignment="1">
      <alignment horizontal="center" vertical="center" wrapText="1"/>
    </xf>
    <xf numFmtId="0" fontId="22" fillId="3" borderId="4" xfId="0" applyFont="1" applyFill="1" applyBorder="1" applyAlignment="1">
      <alignment vertical="center"/>
    </xf>
    <xf numFmtId="0" fontId="21" fillId="0" borderId="0" xfId="0" applyFont="1" applyFill="1" applyBorder="1" applyAlignment="1">
      <alignment vertical="center"/>
    </xf>
    <xf numFmtId="0" fontId="22" fillId="0" borderId="0" xfId="0" applyFont="1" applyFill="1" applyBorder="1" applyAlignment="1">
      <alignment horizontal="center" vertical="center"/>
    </xf>
    <xf numFmtId="0" fontId="21" fillId="0" borderId="15" xfId="0" applyFont="1" applyFill="1" applyBorder="1" applyAlignment="1">
      <alignment horizontal="center" vertical="center" wrapText="1"/>
    </xf>
    <xf numFmtId="0" fontId="21" fillId="0" borderId="0" xfId="0" applyFont="1" applyFill="1" applyBorder="1" applyAlignment="1">
      <alignment horizontal="left" vertical="center" wrapText="1"/>
    </xf>
    <xf numFmtId="0" fontId="23" fillId="3" borderId="4" xfId="0" applyFont="1" applyFill="1" applyBorder="1" applyAlignment="1">
      <alignment horizontal="center" vertical="center"/>
    </xf>
    <xf numFmtId="0" fontId="21" fillId="0" borderId="4" xfId="0" applyFont="1" applyFill="1" applyBorder="1" applyAlignment="1">
      <alignment horizontal="center" vertical="center" wrapText="1"/>
    </xf>
    <xf numFmtId="169" fontId="21" fillId="6" borderId="4" xfId="1" applyNumberFormat="1" applyFont="1" applyFill="1" applyBorder="1" applyAlignment="1">
      <alignment horizontal="left" vertical="center" wrapText="1"/>
    </xf>
    <xf numFmtId="169" fontId="21" fillId="6" borderId="4" xfId="1" applyNumberFormat="1" applyFont="1" applyFill="1" applyBorder="1" applyAlignment="1">
      <alignment horizontal="center" vertical="center" wrapText="1"/>
    </xf>
    <xf numFmtId="0" fontId="21" fillId="6" borderId="4" xfId="0" applyFont="1" applyFill="1" applyBorder="1" applyAlignment="1">
      <alignment horizontal="left" vertical="center" wrapText="1"/>
    </xf>
    <xf numFmtId="0" fontId="23" fillId="3" borderId="1" xfId="0" applyFont="1" applyFill="1" applyBorder="1" applyAlignment="1">
      <alignment horizontal="center" vertical="center"/>
    </xf>
    <xf numFmtId="170" fontId="5" fillId="0" borderId="1" xfId="7" applyNumberFormat="1" applyFont="1" applyBorder="1" applyAlignment="1">
      <alignment horizontal="center" vertical="center" wrapText="1"/>
    </xf>
    <xf numFmtId="170" fontId="5" fillId="0" borderId="8" xfId="7" applyNumberFormat="1" applyFont="1" applyBorder="1" applyAlignment="1">
      <alignment horizontal="center" vertical="center" wrapText="1"/>
    </xf>
    <xf numFmtId="0" fontId="14" fillId="5" borderId="1" xfId="0" applyFont="1" applyFill="1" applyBorder="1" applyAlignment="1">
      <alignment horizontal="center" vertical="center"/>
    </xf>
    <xf numFmtId="0" fontId="12" fillId="0" borderId="1" xfId="0" applyFont="1" applyBorder="1" applyAlignment="1">
      <alignment horizontal="left" vertical="center" wrapText="1"/>
    </xf>
    <xf numFmtId="0" fontId="5" fillId="0" borderId="1" xfId="0" applyFont="1" applyBorder="1" applyAlignment="1">
      <alignment horizontal="left" vertical="center" wrapText="1"/>
    </xf>
    <xf numFmtId="169" fontId="5" fillId="0" borderId="1" xfId="1" applyNumberFormat="1" applyFont="1" applyBorder="1" applyAlignment="1">
      <alignment vertical="center"/>
    </xf>
    <xf numFmtId="0" fontId="5" fillId="0" borderId="1" xfId="0" applyFont="1" applyBorder="1" applyAlignment="1">
      <alignment horizontal="center" vertical="center"/>
    </xf>
    <xf numFmtId="0" fontId="5" fillId="0" borderId="1" xfId="0" applyFont="1" applyBorder="1" applyAlignment="1">
      <alignment vertical="center"/>
    </xf>
    <xf numFmtId="0" fontId="2" fillId="0" borderId="0" xfId="0" applyFont="1" applyAlignment="1">
      <alignment vertical="center"/>
    </xf>
    <xf numFmtId="0" fontId="0" fillId="0" borderId="0" xfId="0" applyAlignment="1">
      <alignment vertical="center"/>
    </xf>
    <xf numFmtId="0" fontId="16" fillId="0" borderId="0" xfId="0" applyFont="1" applyAlignment="1">
      <alignment vertical="center"/>
    </xf>
    <xf numFmtId="0" fontId="26" fillId="0" borderId="0" xfId="12" applyFont="1"/>
    <xf numFmtId="0" fontId="26" fillId="0" borderId="20" xfId="12" applyFont="1" applyBorder="1"/>
    <xf numFmtId="0" fontId="26" fillId="0" borderId="19" xfId="12" applyFont="1" applyBorder="1"/>
    <xf numFmtId="0" fontId="26" fillId="0" borderId="18" xfId="12" applyFont="1" applyBorder="1"/>
    <xf numFmtId="0" fontId="26" fillId="0" borderId="3" xfId="12" applyFont="1" applyBorder="1"/>
    <xf numFmtId="0" fontId="26" fillId="0" borderId="2" xfId="12" applyFont="1" applyBorder="1"/>
    <xf numFmtId="0" fontId="26" fillId="0" borderId="0" xfId="12" applyFont="1" applyBorder="1"/>
    <xf numFmtId="0" fontId="26" fillId="0" borderId="3" xfId="12" applyFont="1" applyBorder="1" applyAlignment="1">
      <alignment vertical="center" wrapText="1"/>
    </xf>
    <xf numFmtId="0" fontId="28" fillId="0" borderId="0" xfId="12" applyFont="1" applyBorder="1" applyAlignment="1">
      <alignment horizontal="left" vertical="center"/>
    </xf>
    <xf numFmtId="0" fontId="26" fillId="0" borderId="0" xfId="12" applyFont="1" applyBorder="1" applyAlignment="1">
      <alignment vertical="center" wrapText="1"/>
    </xf>
    <xf numFmtId="0" fontId="28" fillId="0" borderId="0" xfId="12" applyFont="1" applyBorder="1" applyAlignment="1">
      <alignment horizontal="center" vertical="center" wrapText="1"/>
    </xf>
    <xf numFmtId="0" fontId="26" fillId="0" borderId="2" xfId="12" applyFont="1" applyBorder="1" applyAlignment="1">
      <alignment vertical="center" wrapText="1"/>
    </xf>
    <xf numFmtId="0" fontId="26" fillId="0" borderId="0" xfId="12" applyFont="1" applyAlignment="1">
      <alignment vertical="center" wrapText="1"/>
    </xf>
    <xf numFmtId="0" fontId="29" fillId="4" borderId="4" xfId="12" applyFont="1" applyFill="1" applyBorder="1" applyAlignment="1">
      <alignment horizontal="left" vertical="center"/>
    </xf>
    <xf numFmtId="0" fontId="31" fillId="0" borderId="0" xfId="12" applyFont="1" applyFill="1" applyBorder="1" applyAlignment="1">
      <alignment horizontal="center" vertical="center" wrapText="1"/>
    </xf>
    <xf numFmtId="0" fontId="31" fillId="0" borderId="0" xfId="12" applyFont="1" applyFill="1" applyBorder="1" applyAlignment="1">
      <alignment horizontal="left" vertical="center" wrapText="1"/>
    </xf>
    <xf numFmtId="0" fontId="32" fillId="3" borderId="4" xfId="12" applyFont="1" applyFill="1" applyBorder="1" applyAlignment="1">
      <alignment vertical="center"/>
    </xf>
    <xf numFmtId="0" fontId="31" fillId="0" borderId="0" xfId="12" applyFont="1" applyFill="1" applyBorder="1" applyAlignment="1">
      <alignment vertical="center"/>
    </xf>
    <xf numFmtId="0" fontId="32" fillId="3" borderId="5" xfId="12" applyFont="1" applyFill="1" applyBorder="1" applyAlignment="1">
      <alignment vertical="center"/>
    </xf>
    <xf numFmtId="0" fontId="33" fillId="0" borderId="4" xfId="12" applyFont="1" applyFill="1" applyBorder="1" applyAlignment="1">
      <alignment vertical="center" wrapText="1"/>
    </xf>
    <xf numFmtId="0" fontId="32" fillId="3" borderId="4" xfId="12" applyFont="1" applyFill="1" applyBorder="1" applyAlignment="1">
      <alignment vertical="center" wrapText="1"/>
    </xf>
    <xf numFmtId="0" fontId="32" fillId="0" borderId="0" xfId="12" applyFont="1" applyFill="1" applyBorder="1" applyAlignment="1">
      <alignment horizontal="center" vertical="center"/>
    </xf>
    <xf numFmtId="0" fontId="31" fillId="0" borderId="15" xfId="12" applyFont="1" applyFill="1" applyBorder="1" applyAlignment="1">
      <alignment horizontal="center" vertical="center" wrapText="1"/>
    </xf>
    <xf numFmtId="0" fontId="34" fillId="3" borderId="4" xfId="12" applyFont="1" applyFill="1" applyBorder="1" applyAlignment="1">
      <alignment horizontal="center" vertical="center"/>
    </xf>
    <xf numFmtId="41" fontId="35" fillId="0" borderId="4" xfId="13" applyFont="1" applyFill="1" applyBorder="1" applyAlignment="1">
      <alignment horizontal="center" vertical="center" wrapText="1"/>
    </xf>
    <xf numFmtId="9" fontId="33" fillId="6" borderId="4" xfId="12" applyNumberFormat="1" applyFont="1" applyFill="1" applyBorder="1" applyAlignment="1">
      <alignment horizontal="center" vertical="center" wrapText="1"/>
    </xf>
    <xf numFmtId="41" fontId="31" fillId="0" borderId="0" xfId="12" applyNumberFormat="1" applyFont="1" applyFill="1" applyBorder="1" applyAlignment="1">
      <alignment horizontal="left" vertical="center" wrapText="1"/>
    </xf>
    <xf numFmtId="0" fontId="36" fillId="5" borderId="4" xfId="12" applyFont="1" applyFill="1" applyBorder="1" applyAlignment="1">
      <alignment horizontal="center" vertical="center"/>
    </xf>
    <xf numFmtId="14" fontId="33" fillId="0" borderId="4" xfId="11" applyNumberFormat="1" applyFont="1" applyFill="1" applyBorder="1" applyAlignment="1">
      <alignment vertical="center" wrapText="1"/>
    </xf>
    <xf numFmtId="14" fontId="33" fillId="0" borderId="4" xfId="12" applyNumberFormat="1" applyFont="1" applyFill="1" applyBorder="1" applyAlignment="1">
      <alignment vertical="center" wrapText="1"/>
    </xf>
    <xf numFmtId="41" fontId="33" fillId="0" borderId="4" xfId="13" applyNumberFormat="1" applyFont="1" applyFill="1" applyBorder="1" applyAlignment="1">
      <alignment vertical="center" wrapText="1"/>
    </xf>
    <xf numFmtId="41" fontId="33" fillId="0" borderId="4" xfId="13" applyNumberFormat="1" applyFont="1" applyFill="1" applyBorder="1" applyAlignment="1">
      <alignment horizontal="center" vertical="center" wrapText="1"/>
    </xf>
    <xf numFmtId="41" fontId="33" fillId="0" borderId="4" xfId="13" applyNumberFormat="1" applyFont="1" applyFill="1" applyBorder="1" applyAlignment="1">
      <alignment vertical="center"/>
    </xf>
    <xf numFmtId="170" fontId="33" fillId="0" borderId="4" xfId="7" applyNumberFormat="1" applyFont="1" applyFill="1" applyBorder="1" applyAlignment="1">
      <alignment horizontal="right" vertical="center"/>
    </xf>
    <xf numFmtId="165" fontId="33" fillId="0" borderId="4" xfId="7" applyFont="1" applyBorder="1" applyAlignment="1">
      <alignment horizontal="right" vertical="center"/>
    </xf>
    <xf numFmtId="170" fontId="33" fillId="0" borderId="4" xfId="7" applyNumberFormat="1" applyFont="1" applyBorder="1" applyAlignment="1">
      <alignment horizontal="right" vertical="center"/>
    </xf>
    <xf numFmtId="0" fontId="26" fillId="0" borderId="2" xfId="12" applyFont="1" applyFill="1" applyBorder="1"/>
    <xf numFmtId="165" fontId="33" fillId="0" borderId="4" xfId="7" applyFont="1" applyFill="1" applyBorder="1" applyAlignment="1">
      <alignment horizontal="right" vertical="center"/>
    </xf>
    <xf numFmtId="0" fontId="26" fillId="0" borderId="3" xfId="12" applyFont="1" applyFill="1" applyBorder="1"/>
    <xf numFmtId="0" fontId="26" fillId="0" borderId="0" xfId="12" applyFont="1" applyFill="1"/>
    <xf numFmtId="0" fontId="26" fillId="0" borderId="25" xfId="12" applyFont="1" applyBorder="1"/>
    <xf numFmtId="0" fontId="26" fillId="0" borderId="26" xfId="12" applyFont="1" applyBorder="1"/>
    <xf numFmtId="0" fontId="34" fillId="0" borderId="26" xfId="12" applyFont="1" applyBorder="1"/>
    <xf numFmtId="0" fontId="26" fillId="0" borderId="27" xfId="12" applyFont="1" applyBorder="1"/>
    <xf numFmtId="44" fontId="26" fillId="0" borderId="0" xfId="12" applyNumberFormat="1" applyFont="1"/>
    <xf numFmtId="49" fontId="33" fillId="0" borderId="4" xfId="12" applyNumberFormat="1" applyFont="1" applyFill="1" applyBorder="1" applyAlignment="1">
      <alignment horizontal="center" vertical="center" wrapText="1"/>
    </xf>
    <xf numFmtId="0" fontId="39" fillId="0" borderId="4" xfId="12" applyFont="1" applyFill="1" applyBorder="1" applyAlignment="1">
      <alignment horizontal="center" vertical="center" wrapText="1"/>
    </xf>
    <xf numFmtId="41" fontId="26" fillId="0" borderId="4" xfId="12" applyNumberFormat="1" applyFont="1" applyFill="1" applyBorder="1" applyAlignment="1">
      <alignment horizontal="center" vertical="center" wrapText="1"/>
    </xf>
    <xf numFmtId="9" fontId="33" fillId="6" borderId="4" xfId="14" applyFont="1" applyFill="1" applyBorder="1" applyAlignment="1">
      <alignment horizontal="center" vertical="center" wrapText="1"/>
    </xf>
    <xf numFmtId="3" fontId="33" fillId="6" borderId="4" xfId="12" applyNumberFormat="1" applyFont="1" applyFill="1" applyBorder="1" applyAlignment="1">
      <alignment horizontal="center" vertical="center" wrapText="1"/>
    </xf>
    <xf numFmtId="14" fontId="33" fillId="0" borderId="4" xfId="12" applyNumberFormat="1" applyFont="1" applyBorder="1" applyAlignment="1">
      <alignment vertical="center" wrapText="1"/>
    </xf>
    <xf numFmtId="41" fontId="26" fillId="0" borderId="4" xfId="15" applyFont="1" applyBorder="1" applyAlignment="1">
      <alignment vertical="center"/>
    </xf>
    <xf numFmtId="41" fontId="26" fillId="0" borderId="4" xfId="12" applyNumberFormat="1" applyFont="1" applyBorder="1" applyAlignment="1">
      <alignment vertical="center"/>
    </xf>
    <xf numFmtId="41" fontId="35" fillId="0" borderId="4" xfId="15" applyFont="1" applyBorder="1" applyAlignment="1">
      <alignment horizontal="center" vertical="center" wrapText="1"/>
    </xf>
    <xf numFmtId="0" fontId="3" fillId="0" borderId="0" xfId="5" applyFont="1"/>
    <xf numFmtId="0" fontId="3" fillId="0" borderId="20" xfId="5" applyFont="1" applyBorder="1"/>
    <xf numFmtId="0" fontId="3" fillId="0" borderId="19" xfId="5" applyFont="1" applyBorder="1"/>
    <xf numFmtId="0" fontId="3" fillId="0" borderId="18" xfId="5" applyFont="1" applyBorder="1"/>
    <xf numFmtId="0" fontId="3" fillId="0" borderId="3" xfId="5" applyFont="1" applyBorder="1"/>
    <xf numFmtId="0" fontId="3" fillId="0" borderId="2" xfId="5" applyFont="1" applyBorder="1"/>
    <xf numFmtId="0" fontId="3" fillId="0" borderId="0" xfId="5" applyFont="1" applyBorder="1"/>
    <xf numFmtId="0" fontId="3" fillId="0" borderId="3" xfId="5" applyFont="1" applyBorder="1" applyAlignment="1">
      <alignment vertical="center" wrapText="1"/>
    </xf>
    <xf numFmtId="0" fontId="18" fillId="0" borderId="0" xfId="5" applyFont="1" applyBorder="1" applyAlignment="1">
      <alignment horizontal="left" vertical="center"/>
    </xf>
    <xf numFmtId="0" fontId="3" fillId="0" borderId="0" xfId="5" applyFont="1" applyBorder="1" applyAlignment="1">
      <alignment vertical="center" wrapText="1"/>
    </xf>
    <xf numFmtId="0" fontId="18" fillId="0" borderId="0" xfId="5" applyFont="1" applyBorder="1" applyAlignment="1">
      <alignment horizontal="center" vertical="center" wrapText="1"/>
    </xf>
    <xf numFmtId="0" fontId="42" fillId="0" borderId="0" xfId="5" applyFont="1" applyBorder="1" applyAlignment="1">
      <alignment horizontal="center" vertical="center" wrapText="1"/>
    </xf>
    <xf numFmtId="0" fontId="3" fillId="0" borderId="2" xfId="5" applyFont="1" applyBorder="1" applyAlignment="1">
      <alignment vertical="center" wrapText="1"/>
    </xf>
    <xf numFmtId="0" fontId="3" fillId="0" borderId="0" xfId="5" applyFont="1" applyAlignment="1">
      <alignment vertical="center" wrapText="1"/>
    </xf>
    <xf numFmtId="0" fontId="19" fillId="4" borderId="4" xfId="5" applyFont="1" applyFill="1" applyBorder="1" applyAlignment="1">
      <alignment horizontal="left" vertical="center"/>
    </xf>
    <xf numFmtId="0" fontId="21" fillId="0" borderId="0" xfId="5" applyFont="1" applyFill="1" applyBorder="1" applyAlignment="1">
      <alignment horizontal="center" vertical="center" wrapText="1"/>
    </xf>
    <xf numFmtId="0" fontId="21" fillId="0" borderId="0" xfId="5" applyFont="1" applyFill="1" applyBorder="1" applyAlignment="1">
      <alignment horizontal="left" vertical="center" wrapText="1"/>
    </xf>
    <xf numFmtId="0" fontId="22" fillId="3" borderId="4" xfId="5" applyFont="1" applyFill="1" applyBorder="1" applyAlignment="1">
      <alignment vertical="center"/>
    </xf>
    <xf numFmtId="0" fontId="21" fillId="0" borderId="0" xfId="5" applyFont="1" applyFill="1" applyBorder="1" applyAlignment="1">
      <alignment vertical="center"/>
    </xf>
    <xf numFmtId="0" fontId="22" fillId="3" borderId="5" xfId="5" applyFont="1" applyFill="1" applyBorder="1" applyAlignment="1">
      <alignment vertical="center"/>
    </xf>
    <xf numFmtId="0" fontId="21" fillId="0" borderId="4" xfId="5" applyFont="1" applyFill="1" applyBorder="1" applyAlignment="1">
      <alignment vertical="center" wrapText="1"/>
    </xf>
    <xf numFmtId="0" fontId="22" fillId="3" borderId="4" xfId="5" applyFont="1" applyFill="1" applyBorder="1" applyAlignment="1">
      <alignment vertical="center" wrapText="1"/>
    </xf>
    <xf numFmtId="0" fontId="22" fillId="3" borderId="13" xfId="5" applyFont="1" applyFill="1" applyBorder="1" applyAlignment="1">
      <alignment vertical="center"/>
    </xf>
    <xf numFmtId="0" fontId="22" fillId="0" borderId="0" xfId="5" applyFont="1" applyFill="1" applyBorder="1" applyAlignment="1">
      <alignment horizontal="center" vertical="center"/>
    </xf>
    <xf numFmtId="0" fontId="21" fillId="0" borderId="15" xfId="5" applyFont="1" applyFill="1" applyBorder="1" applyAlignment="1">
      <alignment horizontal="center" vertical="center" wrapText="1"/>
    </xf>
    <xf numFmtId="0" fontId="23" fillId="3" borderId="4" xfId="5" applyFont="1" applyFill="1" applyBorder="1" applyAlignment="1">
      <alignment horizontal="center" vertical="center"/>
    </xf>
    <xf numFmtId="0" fontId="21" fillId="0" borderId="4" xfId="5" applyFont="1" applyFill="1" applyBorder="1" applyAlignment="1">
      <alignment horizontal="center" vertical="center" wrapText="1"/>
    </xf>
    <xf numFmtId="0" fontId="21" fillId="6" borderId="4" xfId="5" applyFont="1" applyFill="1" applyBorder="1" applyAlignment="1">
      <alignment horizontal="left" vertical="center" wrapText="1"/>
    </xf>
    <xf numFmtId="0" fontId="3" fillId="0" borderId="4" xfId="5" applyFont="1" applyBorder="1"/>
    <xf numFmtId="0" fontId="21" fillId="6" borderId="4" xfId="5" applyFont="1" applyFill="1" applyBorder="1" applyAlignment="1">
      <alignment horizontal="center" vertical="center" wrapText="1"/>
    </xf>
    <xf numFmtId="0" fontId="14" fillId="5" borderId="4" xfId="5" applyFont="1" applyFill="1" applyBorder="1" applyAlignment="1">
      <alignment horizontal="center" vertical="center"/>
    </xf>
    <xf numFmtId="0" fontId="5" fillId="0" borderId="11" xfId="5" applyFont="1" applyBorder="1" applyAlignment="1">
      <alignment vertical="center" wrapText="1"/>
    </xf>
    <xf numFmtId="41" fontId="13" fillId="0" borderId="4" xfId="16" applyFont="1" applyBorder="1" applyAlignment="1">
      <alignment vertical="center"/>
    </xf>
    <xf numFmtId="0" fontId="5" fillId="0" borderId="4" xfId="5" applyFont="1" applyBorder="1" applyAlignment="1">
      <alignment horizontal="center" vertical="center" wrapText="1"/>
    </xf>
    <xf numFmtId="0" fontId="5" fillId="0" borderId="4" xfId="5" applyFont="1" applyBorder="1" applyAlignment="1">
      <alignment vertical="center" wrapText="1"/>
    </xf>
    <xf numFmtId="0" fontId="3" fillId="0" borderId="0" xfId="5" applyFont="1" applyAlignment="1">
      <alignment vertical="center"/>
    </xf>
    <xf numFmtId="42" fontId="3" fillId="0" borderId="4" xfId="17" applyFont="1" applyBorder="1" applyAlignment="1">
      <alignment vertical="center"/>
    </xf>
    <xf numFmtId="42" fontId="3" fillId="0" borderId="4" xfId="5" applyNumberFormat="1" applyFont="1" applyBorder="1" applyAlignment="1">
      <alignment vertical="center"/>
    </xf>
    <xf numFmtId="0" fontId="5" fillId="0" borderId="4" xfId="5" applyFont="1" applyBorder="1" applyAlignment="1">
      <alignment horizontal="left" vertical="center" wrapText="1"/>
    </xf>
    <xf numFmtId="0" fontId="3" fillId="0" borderId="4" xfId="5" applyFont="1" applyBorder="1" applyAlignment="1">
      <alignment vertical="center"/>
    </xf>
    <xf numFmtId="164" fontId="3" fillId="0" borderId="4" xfId="18" applyFont="1" applyBorder="1" applyAlignment="1">
      <alignment horizontal="right" vertical="center"/>
    </xf>
    <xf numFmtId="49" fontId="4" fillId="0" borderId="1" xfId="5" applyNumberFormat="1" applyBorder="1" applyAlignment="1">
      <alignment horizontal="left" vertical="center" wrapText="1"/>
    </xf>
    <xf numFmtId="0" fontId="13" fillId="0" borderId="4" xfId="5" applyFont="1" applyBorder="1" applyAlignment="1">
      <alignment vertical="center"/>
    </xf>
    <xf numFmtId="49" fontId="4" fillId="0" borderId="1" xfId="5" applyNumberFormat="1" applyFont="1" applyBorder="1" applyAlignment="1">
      <alignment horizontal="left" vertical="center" wrapText="1"/>
    </xf>
    <xf numFmtId="49" fontId="4" fillId="0" borderId="1" xfId="5" applyNumberFormat="1" applyFont="1" applyBorder="1" applyAlignment="1">
      <alignment vertical="center" wrapText="1"/>
    </xf>
    <xf numFmtId="0" fontId="3" fillId="0" borderId="25" xfId="5" applyFont="1" applyBorder="1"/>
    <xf numFmtId="0" fontId="3" fillId="0" borderId="26" xfId="5" applyFont="1" applyBorder="1"/>
    <xf numFmtId="0" fontId="23" fillId="0" borderId="26" xfId="5" applyFont="1" applyBorder="1"/>
    <xf numFmtId="0" fontId="45" fillId="0" borderId="26" xfId="5" applyFont="1" applyBorder="1"/>
    <xf numFmtId="0" fontId="3" fillId="0" borderId="27" xfId="5" applyFont="1" applyBorder="1"/>
    <xf numFmtId="44" fontId="3" fillId="0" borderId="0" xfId="5" applyNumberFormat="1" applyFont="1"/>
    <xf numFmtId="44" fontId="7" fillId="0" borderId="0" xfId="5" applyNumberFormat="1" applyFont="1"/>
    <xf numFmtId="9" fontId="3" fillId="0" borderId="0" xfId="19" applyFont="1"/>
    <xf numFmtId="0" fontId="46" fillId="0" borderId="0" xfId="5" applyFont="1"/>
    <xf numFmtId="0" fontId="47" fillId="0" borderId="4" xfId="5" applyFont="1" applyBorder="1" applyAlignment="1">
      <alignment vertical="center"/>
    </xf>
    <xf numFmtId="0" fontId="47" fillId="0" borderId="4" xfId="5" applyFont="1" applyBorder="1" applyAlignment="1">
      <alignment horizontal="center" vertical="center" wrapText="1"/>
    </xf>
    <xf numFmtId="42" fontId="46" fillId="0" borderId="0" xfId="17" applyFont="1"/>
    <xf numFmtId="0" fontId="7" fillId="6" borderId="0" xfId="5" applyFont="1" applyFill="1" applyAlignment="1">
      <alignment vertical="center"/>
    </xf>
    <xf numFmtId="0" fontId="3" fillId="6" borderId="0" xfId="5" applyFont="1" applyFill="1" applyAlignment="1">
      <alignment vertical="center"/>
    </xf>
    <xf numFmtId="171" fontId="6" fillId="5" borderId="1" xfId="5" applyNumberFormat="1" applyFont="1" applyFill="1" applyBorder="1" applyAlignment="1">
      <alignment horizontal="center" vertical="center" wrapText="1"/>
    </xf>
    <xf numFmtId="49" fontId="6" fillId="5" borderId="1" xfId="5" applyNumberFormat="1" applyFont="1" applyFill="1" applyBorder="1" applyAlignment="1">
      <alignment horizontal="center" vertical="center" wrapText="1"/>
    </xf>
    <xf numFmtId="0" fontId="50" fillId="6" borderId="1" xfId="5" applyFont="1" applyFill="1" applyBorder="1" applyAlignment="1">
      <alignment horizontal="left" vertical="center" wrapText="1"/>
    </xf>
    <xf numFmtId="9" fontId="50" fillId="6" borderId="1" xfId="19" applyFont="1" applyFill="1" applyBorder="1" applyAlignment="1">
      <alignment horizontal="center" vertical="center" wrapText="1"/>
    </xf>
    <xf numFmtId="171" fontId="50" fillId="0" borderId="1" xfId="5" applyNumberFormat="1" applyFont="1" applyFill="1" applyBorder="1" applyAlignment="1">
      <alignment horizontal="center" vertical="center" wrapText="1"/>
    </xf>
    <xf numFmtId="43" fontId="50" fillId="0" borderId="1" xfId="21" applyFont="1" applyFill="1" applyBorder="1" applyAlignment="1">
      <alignment horizontal="left" vertical="center" wrapText="1"/>
    </xf>
    <xf numFmtId="171" fontId="50" fillId="0" borderId="1" xfId="18" applyNumberFormat="1" applyFont="1" applyFill="1" applyBorder="1" applyAlignment="1">
      <alignment horizontal="center" vertical="center" wrapText="1"/>
    </xf>
    <xf numFmtId="0" fontId="3" fillId="6" borderId="1" xfId="5" applyFont="1" applyFill="1" applyBorder="1" applyAlignment="1">
      <alignment vertical="center"/>
    </xf>
    <xf numFmtId="171" fontId="3" fillId="6" borderId="1" xfId="18" applyNumberFormat="1" applyFont="1" applyFill="1" applyBorder="1" applyAlignment="1">
      <alignment vertical="center"/>
    </xf>
    <xf numFmtId="171" fontId="3" fillId="6" borderId="0" xfId="5" applyNumberFormat="1" applyFont="1" applyFill="1" applyAlignment="1">
      <alignment vertical="center"/>
    </xf>
    <xf numFmtId="49" fontId="50" fillId="0" borderId="1" xfId="5" applyNumberFormat="1" applyFont="1" applyFill="1" applyBorder="1" applyAlignment="1">
      <alignment vertical="center" wrapText="1"/>
    </xf>
    <xf numFmtId="0" fontId="50" fillId="6" borderId="1" xfId="5" applyFont="1" applyFill="1" applyBorder="1" applyAlignment="1">
      <alignment vertical="center" wrapText="1"/>
    </xf>
    <xf numFmtId="49" fontId="50" fillId="0" borderId="1" xfId="5" applyNumberFormat="1" applyFont="1" applyBorder="1" applyAlignment="1">
      <alignment vertical="center" wrapText="1"/>
    </xf>
    <xf numFmtId="0" fontId="3" fillId="6" borderId="0" xfId="5" applyFont="1" applyFill="1"/>
    <xf numFmtId="0" fontId="53" fillId="6" borderId="0" xfId="0" applyFont="1" applyFill="1"/>
    <xf numFmtId="0" fontId="54" fillId="6" borderId="0" xfId="0" applyFont="1" applyFill="1"/>
    <xf numFmtId="0" fontId="54" fillId="6" borderId="0" xfId="0" applyFont="1" applyFill="1" applyAlignment="1">
      <alignment vertical="center" wrapText="1"/>
    </xf>
    <xf numFmtId="44" fontId="54" fillId="6" borderId="0" xfId="0" applyNumberFormat="1" applyFont="1" applyFill="1"/>
    <xf numFmtId="0" fontId="54" fillId="0" borderId="0" xfId="0" applyFont="1" applyFill="1"/>
    <xf numFmtId="0" fontId="55" fillId="6" borderId="0" xfId="0" applyFont="1" applyFill="1" applyAlignment="1">
      <alignment horizontal="center" vertical="center"/>
    </xf>
    <xf numFmtId="0" fontId="55" fillId="6" borderId="0" xfId="0" applyFont="1" applyFill="1" applyAlignment="1">
      <alignment horizontal="left" vertical="center"/>
    </xf>
    <xf numFmtId="0" fontId="55" fillId="6" borderId="0" xfId="0" applyFont="1" applyFill="1" applyAlignment="1">
      <alignment vertical="center"/>
    </xf>
    <xf numFmtId="44" fontId="55" fillId="6" borderId="0" xfId="0" applyNumberFormat="1" applyFont="1" applyFill="1" applyAlignment="1">
      <alignment vertical="center"/>
    </xf>
    <xf numFmtId="0" fontId="55" fillId="0" borderId="0" xfId="0" applyFont="1" applyAlignment="1">
      <alignment vertical="center"/>
    </xf>
    <xf numFmtId="0" fontId="58" fillId="6" borderId="0" xfId="0" applyFont="1" applyFill="1" applyBorder="1" applyAlignment="1">
      <alignment vertical="center" wrapText="1"/>
    </xf>
    <xf numFmtId="0" fontId="59" fillId="0" borderId="0" xfId="0" applyFont="1" applyBorder="1" applyAlignment="1">
      <alignment vertical="center"/>
    </xf>
    <xf numFmtId="0" fontId="58" fillId="6" borderId="0" xfId="0" applyFont="1" applyFill="1" applyBorder="1" applyAlignment="1">
      <alignment vertical="center"/>
    </xf>
    <xf numFmtId="0" fontId="60" fillId="6" borderId="0" xfId="0" applyFont="1" applyFill="1" applyBorder="1" applyAlignment="1">
      <alignment horizontal="center" vertical="center"/>
    </xf>
    <xf numFmtId="0" fontId="58" fillId="6" borderId="0" xfId="0" applyFont="1" applyFill="1" applyBorder="1" applyAlignment="1">
      <alignment horizontal="center" vertical="center" wrapText="1"/>
    </xf>
    <xf numFmtId="44" fontId="58" fillId="6" borderId="0" xfId="0" applyNumberFormat="1" applyFont="1" applyFill="1" applyBorder="1" applyAlignment="1">
      <alignment horizontal="center" vertical="center" wrapText="1"/>
    </xf>
    <xf numFmtId="0" fontId="58" fillId="0" borderId="0" xfId="0" applyFont="1" applyFill="1" applyBorder="1" applyAlignment="1">
      <alignment horizontal="left" vertical="center" wrapText="1"/>
    </xf>
    <xf numFmtId="0" fontId="60" fillId="7" borderId="1" xfId="0" applyFont="1" applyFill="1" applyBorder="1" applyAlignment="1">
      <alignment horizontal="center" vertical="center"/>
    </xf>
    <xf numFmtId="0" fontId="58" fillId="7" borderId="0" xfId="0" applyFont="1" applyFill="1" applyBorder="1" applyAlignment="1">
      <alignment horizontal="center" vertical="center" wrapText="1"/>
    </xf>
    <xf numFmtId="0" fontId="58" fillId="7" borderId="0" xfId="0" applyFont="1" applyFill="1" applyBorder="1" applyAlignment="1">
      <alignment horizontal="left" vertical="center" wrapText="1"/>
    </xf>
    <xf numFmtId="0" fontId="59" fillId="7" borderId="0" xfId="0" applyFont="1" applyFill="1" applyBorder="1" applyAlignment="1">
      <alignment vertical="center"/>
    </xf>
    <xf numFmtId="44" fontId="60" fillId="7" borderId="1" xfId="0" applyNumberFormat="1" applyFont="1" applyFill="1" applyBorder="1" applyAlignment="1">
      <alignment horizontal="center" vertical="center"/>
    </xf>
    <xf numFmtId="0" fontId="60" fillId="7" borderId="1" xfId="0" applyFont="1" applyFill="1" applyBorder="1" applyAlignment="1">
      <alignment horizontal="left" vertical="center" wrapText="1"/>
    </xf>
    <xf numFmtId="0" fontId="58" fillId="7" borderId="1" xfId="0" applyFont="1" applyFill="1" applyBorder="1" applyAlignment="1">
      <alignment horizontal="center" vertical="center" wrapText="1"/>
    </xf>
    <xf numFmtId="0" fontId="60" fillId="7" borderId="1" xfId="0" applyFont="1" applyFill="1" applyBorder="1" applyAlignment="1">
      <alignment horizontal="left" vertical="center"/>
    </xf>
    <xf numFmtId="0" fontId="58" fillId="7" borderId="1" xfId="0" applyFont="1" applyFill="1" applyBorder="1" applyAlignment="1">
      <alignment horizontal="left" vertical="center" wrapText="1"/>
    </xf>
    <xf numFmtId="0" fontId="59" fillId="7" borderId="1" xfId="0" applyFont="1" applyFill="1" applyBorder="1" applyAlignment="1">
      <alignment vertical="center"/>
    </xf>
    <xf numFmtId="44" fontId="59" fillId="7" borderId="1" xfId="0" applyNumberFormat="1" applyFont="1" applyFill="1" applyBorder="1" applyAlignment="1">
      <alignment vertical="center"/>
    </xf>
    <xf numFmtId="44" fontId="58" fillId="7" borderId="1" xfId="0" applyNumberFormat="1" applyFont="1" applyFill="1" applyBorder="1" applyAlignment="1">
      <alignment horizontal="center" vertical="center" wrapText="1"/>
    </xf>
    <xf numFmtId="0" fontId="58" fillId="7" borderId="23" xfId="0" applyFont="1" applyFill="1" applyBorder="1" applyAlignment="1">
      <alignment horizontal="center" vertical="center" wrapText="1"/>
    </xf>
    <xf numFmtId="0" fontId="58" fillId="0" borderId="0" xfId="0" applyFont="1" applyFill="1" applyBorder="1" applyAlignment="1">
      <alignment horizontal="center" vertical="center" wrapText="1"/>
    </xf>
    <xf numFmtId="0" fontId="61" fillId="0" borderId="0" xfId="0" applyFont="1" applyFill="1" applyBorder="1" applyAlignment="1">
      <alignment horizontal="left" vertical="center" wrapText="1"/>
    </xf>
    <xf numFmtId="44" fontId="58" fillId="0" borderId="0" xfId="0" applyNumberFormat="1" applyFont="1" applyFill="1" applyBorder="1" applyAlignment="1">
      <alignment horizontal="left" vertical="center" wrapText="1"/>
    </xf>
    <xf numFmtId="0" fontId="63" fillId="0" borderId="0" xfId="0" applyFont="1" applyBorder="1" applyAlignment="1">
      <alignment vertical="center"/>
    </xf>
    <xf numFmtId="0" fontId="62" fillId="9" borderId="23" xfId="0" applyFont="1" applyFill="1" applyBorder="1" applyAlignment="1">
      <alignment horizontal="center" vertical="center"/>
    </xf>
    <xf numFmtId="0" fontId="59" fillId="0" borderId="1" xfId="0" applyFont="1" applyBorder="1" applyAlignment="1">
      <alignment horizontal="left" vertical="center" wrapText="1"/>
    </xf>
    <xf numFmtId="14" fontId="59" fillId="7" borderId="1" xfId="0" applyNumberFormat="1" applyFont="1" applyFill="1" applyBorder="1" applyAlignment="1">
      <alignment horizontal="left" vertical="center" wrapText="1"/>
    </xf>
    <xf numFmtId="0" fontId="59" fillId="7" borderId="1" xfId="0" applyFont="1" applyFill="1" applyBorder="1" applyAlignment="1">
      <alignment vertical="center" wrapText="1"/>
    </xf>
    <xf numFmtId="173" fontId="59" fillId="0" borderId="1" xfId="2" applyNumberFormat="1" applyFont="1" applyBorder="1" applyAlignment="1">
      <alignment horizontal="right" vertical="center" wrapText="1"/>
    </xf>
    <xf numFmtId="173" fontId="59" fillId="0" borderId="1" xfId="2" applyNumberFormat="1" applyFont="1" applyBorder="1" applyAlignment="1">
      <alignment horizontal="right" vertical="center"/>
    </xf>
    <xf numFmtId="0" fontId="60" fillId="0" borderId="1" xfId="0" applyFont="1" applyFill="1" applyBorder="1" applyAlignment="1">
      <alignment vertical="center" wrapText="1"/>
    </xf>
    <xf numFmtId="0" fontId="60" fillId="0" borderId="28" xfId="0" applyFont="1" applyFill="1" applyBorder="1" applyAlignment="1">
      <alignment vertical="center" wrapText="1"/>
    </xf>
    <xf numFmtId="0" fontId="60" fillId="0" borderId="1" xfId="0" applyFont="1" applyBorder="1" applyAlignment="1">
      <alignment horizontal="left" vertical="center" wrapText="1"/>
    </xf>
    <xf numFmtId="0" fontId="60" fillId="9" borderId="1" xfId="0" applyFont="1" applyFill="1" applyBorder="1" applyAlignment="1">
      <alignment vertical="center" wrapText="1"/>
    </xf>
    <xf numFmtId="173" fontId="60" fillId="9" borderId="21" xfId="2" applyNumberFormat="1" applyFont="1" applyFill="1" applyBorder="1" applyAlignment="1">
      <alignment horizontal="right" vertical="center"/>
    </xf>
    <xf numFmtId="0" fontId="62" fillId="9" borderId="1" xfId="0" applyFont="1" applyFill="1" applyBorder="1" applyAlignment="1">
      <alignment horizontal="center" vertical="center"/>
    </xf>
    <xf numFmtId="0" fontId="59" fillId="7" borderId="1" xfId="0" applyFont="1" applyFill="1" applyBorder="1" applyAlignment="1">
      <alignment horizontal="left" vertical="center" wrapText="1"/>
    </xf>
    <xf numFmtId="173" fontId="59" fillId="0" borderId="1" xfId="0" applyNumberFormat="1" applyFont="1" applyBorder="1" applyAlignment="1">
      <alignment horizontal="right" vertical="center" wrapText="1"/>
    </xf>
    <xf numFmtId="0" fontId="60" fillId="6" borderId="0" xfId="0" applyFont="1" applyFill="1" applyBorder="1" applyAlignment="1">
      <alignment vertical="center" wrapText="1"/>
    </xf>
    <xf numFmtId="173" fontId="60" fillId="9" borderId="21" xfId="3" applyNumberFormat="1" applyFont="1" applyFill="1" applyBorder="1" applyAlignment="1">
      <alignment horizontal="right" vertical="center"/>
    </xf>
    <xf numFmtId="0" fontId="64" fillId="10" borderId="1" xfId="0" applyFont="1" applyFill="1" applyBorder="1" applyAlignment="1">
      <alignment vertical="center" wrapText="1"/>
    </xf>
    <xf numFmtId="173" fontId="64" fillId="10" borderId="1" xfId="0" applyNumberFormat="1" applyFont="1" applyFill="1" applyBorder="1" applyAlignment="1">
      <alignment vertical="center"/>
    </xf>
    <xf numFmtId="0" fontId="63" fillId="0" borderId="0" xfId="0" applyFont="1" applyBorder="1" applyAlignment="1">
      <alignment horizontal="center" vertical="center"/>
    </xf>
    <xf numFmtId="44" fontId="63" fillId="0" borderId="0" xfId="0" applyNumberFormat="1" applyFont="1" applyBorder="1" applyAlignment="1">
      <alignment vertical="center"/>
    </xf>
    <xf numFmtId="0" fontId="55" fillId="0" borderId="0" xfId="0" applyFont="1" applyAlignment="1">
      <alignment horizontal="center" vertical="center"/>
    </xf>
    <xf numFmtId="0" fontId="55" fillId="0" borderId="0" xfId="0" applyFont="1" applyAlignment="1">
      <alignment horizontal="left" vertical="center"/>
    </xf>
    <xf numFmtId="44" fontId="55" fillId="0" borderId="0" xfId="0" applyNumberFormat="1" applyFont="1" applyAlignment="1">
      <alignment vertical="center"/>
    </xf>
    <xf numFmtId="0" fontId="4" fillId="0" borderId="0" xfId="4" applyFont="1"/>
    <xf numFmtId="0" fontId="4" fillId="0" borderId="20" xfId="4" applyFont="1" applyBorder="1"/>
    <xf numFmtId="0" fontId="4" fillId="0" borderId="19" xfId="4" applyFont="1" applyBorder="1"/>
    <xf numFmtId="0" fontId="4" fillId="0" borderId="18" xfId="4" applyFont="1" applyBorder="1"/>
    <xf numFmtId="0" fontId="4" fillId="0" borderId="3" xfId="4" applyFont="1" applyBorder="1"/>
    <xf numFmtId="0" fontId="4" fillId="0" borderId="2" xfId="4" applyFont="1" applyBorder="1"/>
    <xf numFmtId="0" fontId="4" fillId="0" borderId="0" xfId="4" applyFont="1" applyBorder="1"/>
    <xf numFmtId="0" fontId="4" fillId="0" borderId="3" xfId="4" applyFont="1" applyBorder="1" applyAlignment="1">
      <alignment vertical="center" wrapText="1"/>
    </xf>
    <xf numFmtId="0" fontId="65" fillId="0" borderId="0" xfId="4" applyFont="1" applyBorder="1" applyAlignment="1">
      <alignment horizontal="left" vertical="center"/>
    </xf>
    <xf numFmtId="0" fontId="4" fillId="0" borderId="0" xfId="4" applyFont="1" applyBorder="1" applyAlignment="1">
      <alignment vertical="center" wrapText="1"/>
    </xf>
    <xf numFmtId="0" fontId="65" fillId="0" borderId="0" xfId="4" applyFont="1" applyBorder="1" applyAlignment="1">
      <alignment horizontal="center" vertical="center" wrapText="1"/>
    </xf>
    <xf numFmtId="0" fontId="4" fillId="0" borderId="2" xfId="4" applyFont="1" applyBorder="1" applyAlignment="1">
      <alignment vertical="center" wrapText="1"/>
    </xf>
    <xf numFmtId="0" fontId="4" fillId="0" borderId="0" xfId="4" applyFont="1" applyAlignment="1">
      <alignment vertical="center" wrapText="1"/>
    </xf>
    <xf numFmtId="0" fontId="68" fillId="0" borderId="0" xfId="4" applyFont="1" applyFill="1" applyBorder="1" applyAlignment="1">
      <alignment horizontal="center" vertical="center" wrapText="1"/>
    </xf>
    <xf numFmtId="0" fontId="68" fillId="0" borderId="0" xfId="4" applyFont="1" applyFill="1" applyBorder="1" applyAlignment="1">
      <alignment horizontal="left" vertical="center" wrapText="1"/>
    </xf>
    <xf numFmtId="0" fontId="68" fillId="0" borderId="0" xfId="4" applyFont="1" applyFill="1" applyBorder="1" applyAlignment="1">
      <alignment vertical="center"/>
    </xf>
    <xf numFmtId="0" fontId="69" fillId="0" borderId="0" xfId="4" applyFont="1" applyFill="1" applyBorder="1" applyAlignment="1">
      <alignment horizontal="center" vertical="center"/>
    </xf>
    <xf numFmtId="0" fontId="68" fillId="0" borderId="15" xfId="4" applyFont="1" applyFill="1" applyBorder="1" applyAlignment="1">
      <alignment horizontal="center" vertical="center" wrapText="1"/>
    </xf>
    <xf numFmtId="0" fontId="66" fillId="4" borderId="4" xfId="4" applyFont="1" applyFill="1" applyBorder="1" applyAlignment="1">
      <alignment horizontal="left" vertical="center"/>
    </xf>
    <xf numFmtId="0" fontId="66" fillId="4" borderId="0" xfId="4" applyFont="1" applyFill="1" applyBorder="1" applyAlignment="1">
      <alignment horizontal="left" vertical="center"/>
    </xf>
    <xf numFmtId="0" fontId="70" fillId="3" borderId="4" xfId="4" applyFont="1" applyFill="1" applyBorder="1" applyAlignment="1">
      <alignment horizontal="center" vertical="center"/>
    </xf>
    <xf numFmtId="0" fontId="69" fillId="3" borderId="4" xfId="4" applyFont="1" applyFill="1" applyBorder="1" applyAlignment="1">
      <alignment vertical="center"/>
    </xf>
    <xf numFmtId="0" fontId="68" fillId="0" borderId="4" xfId="4" applyFont="1" applyFill="1" applyBorder="1" applyAlignment="1">
      <alignment horizontal="center" vertical="center" wrapText="1"/>
    </xf>
    <xf numFmtId="9" fontId="68" fillId="0" borderId="4" xfId="4" applyNumberFormat="1" applyFont="1" applyFill="1" applyBorder="1" applyAlignment="1">
      <alignment horizontal="center" vertical="center" wrapText="1"/>
    </xf>
    <xf numFmtId="0" fontId="71" fillId="5" borderId="4" xfId="4" applyFont="1" applyFill="1" applyBorder="1" applyAlignment="1">
      <alignment horizontal="center" vertical="center"/>
    </xf>
    <xf numFmtId="0" fontId="70" fillId="3" borderId="5" xfId="4" applyFont="1" applyFill="1" applyBorder="1" applyAlignment="1">
      <alignment horizontal="center" vertical="center" wrapText="1"/>
    </xf>
    <xf numFmtId="0" fontId="4" fillId="0" borderId="1" xfId="4" applyFont="1" applyBorder="1" applyAlignment="1">
      <alignment horizontal="center" vertical="center" wrapText="1"/>
    </xf>
    <xf numFmtId="14" fontId="4" fillId="0" borderId="1" xfId="4" applyNumberFormat="1" applyFont="1" applyFill="1" applyBorder="1" applyAlignment="1">
      <alignment vertical="center" wrapText="1"/>
    </xf>
    <xf numFmtId="49" fontId="4" fillId="0" borderId="1" xfId="5" applyNumberFormat="1" applyFont="1" applyBorder="1" applyAlignment="1">
      <alignment horizontal="left" wrapText="1"/>
    </xf>
    <xf numFmtId="49" fontId="4" fillId="0" borderId="1" xfId="5" applyNumberFormat="1" applyFont="1" applyBorder="1" applyAlignment="1">
      <alignment vertical="top" wrapText="1"/>
    </xf>
    <xf numFmtId="0" fontId="3" fillId="0" borderId="1" xfId="4" applyFont="1" applyBorder="1" applyAlignment="1">
      <alignment horizontal="center" vertical="center" wrapText="1"/>
    </xf>
    <xf numFmtId="14" fontId="3" fillId="0" borderId="1" xfId="4" applyNumberFormat="1" applyFont="1" applyFill="1" applyBorder="1" applyAlignment="1">
      <alignment vertical="center" wrapText="1"/>
    </xf>
    <xf numFmtId="42" fontId="4" fillId="2" borderId="1" xfId="17" applyFont="1" applyFill="1" applyBorder="1" applyAlignment="1">
      <alignment horizontal="center" vertical="center" wrapText="1"/>
    </xf>
    <xf numFmtId="42" fontId="4" fillId="2" borderId="1" xfId="17" applyFont="1" applyFill="1" applyBorder="1" applyAlignment="1">
      <alignment vertical="center"/>
    </xf>
    <xf numFmtId="42" fontId="4" fillId="2" borderId="1" xfId="4" applyNumberFormat="1" applyFont="1" applyFill="1" applyBorder="1" applyAlignment="1">
      <alignment vertical="center"/>
    </xf>
    <xf numFmtId="0" fontId="4" fillId="2" borderId="1" xfId="4" applyFont="1" applyFill="1" applyBorder="1" applyAlignment="1">
      <alignment horizontal="center" vertical="center"/>
    </xf>
    <xf numFmtId="0" fontId="3" fillId="0" borderId="1" xfId="4" applyFont="1" applyBorder="1" applyAlignment="1">
      <alignment horizontal="center" vertical="center" wrapText="1"/>
    </xf>
    <xf numFmtId="0" fontId="4" fillId="0" borderId="1" xfId="4" applyFont="1" applyBorder="1" applyAlignment="1">
      <alignment horizontal="center" vertical="center" wrapText="1"/>
    </xf>
    <xf numFmtId="8" fontId="4" fillId="2" borderId="1" xfId="17" applyNumberFormat="1" applyFont="1" applyFill="1" applyBorder="1" applyAlignment="1">
      <alignment horizontal="center" vertical="center" wrapText="1"/>
    </xf>
    <xf numFmtId="8" fontId="4" fillId="2" borderId="1" xfId="17" applyNumberFormat="1" applyFont="1" applyFill="1" applyBorder="1" applyAlignment="1">
      <alignment vertical="center"/>
    </xf>
    <xf numFmtId="49" fontId="4" fillId="0" borderId="23" xfId="5" applyNumberFormat="1" applyFont="1" applyBorder="1" applyAlignment="1">
      <alignment horizontal="center" wrapText="1"/>
    </xf>
    <xf numFmtId="14" fontId="4" fillId="0" borderId="23" xfId="4" applyNumberFormat="1" applyFont="1" applyFill="1" applyBorder="1" applyAlignment="1">
      <alignment vertical="center" wrapText="1"/>
    </xf>
    <xf numFmtId="42" fontId="4" fillId="2" borderId="23" xfId="17" applyFont="1" applyFill="1" applyBorder="1" applyAlignment="1">
      <alignment horizontal="center" vertical="center" wrapText="1"/>
    </xf>
    <xf numFmtId="42" fontId="4" fillId="2" borderId="23" xfId="17" applyFont="1" applyFill="1" applyBorder="1" applyAlignment="1">
      <alignment vertical="center"/>
    </xf>
    <xf numFmtId="42" fontId="4" fillId="2" borderId="23" xfId="4" applyNumberFormat="1" applyFont="1" applyFill="1" applyBorder="1" applyAlignment="1">
      <alignment vertical="center"/>
    </xf>
    <xf numFmtId="0" fontId="4" fillId="0" borderId="1" xfId="4" applyFont="1" applyFill="1" applyBorder="1" applyAlignment="1">
      <alignment horizontal="center" vertical="center" wrapText="1"/>
    </xf>
    <xf numFmtId="49" fontId="4" fillId="0" borderId="1" xfId="5" applyNumberFormat="1" applyFont="1" applyBorder="1" applyAlignment="1">
      <alignment horizontal="center" vertical="center" wrapText="1"/>
    </xf>
    <xf numFmtId="165" fontId="4" fillId="0" borderId="17" xfId="7" applyFont="1" applyBorder="1" applyAlignment="1">
      <alignment horizontal="right" vertical="center"/>
    </xf>
    <xf numFmtId="0" fontId="71" fillId="5" borderId="32" xfId="4" applyFont="1" applyFill="1" applyBorder="1" applyAlignment="1">
      <alignment horizontal="center" vertical="center"/>
    </xf>
    <xf numFmtId="42" fontId="4" fillId="2" borderId="35" xfId="4" applyNumberFormat="1" applyFont="1" applyFill="1" applyBorder="1" applyAlignment="1">
      <alignment vertical="center"/>
    </xf>
    <xf numFmtId="14" fontId="4" fillId="0" borderId="37" xfId="4" applyNumberFormat="1" applyFont="1" applyFill="1" applyBorder="1" applyAlignment="1">
      <alignment vertical="center" wrapText="1"/>
    </xf>
    <xf numFmtId="14" fontId="4" fillId="0" borderId="37" xfId="4" applyNumberFormat="1" applyFont="1" applyFill="1" applyBorder="1" applyAlignment="1">
      <alignment horizontal="right" vertical="center" wrapText="1"/>
    </xf>
    <xf numFmtId="42" fontId="4" fillId="2" borderId="37" xfId="17" applyFont="1" applyFill="1" applyBorder="1" applyAlignment="1">
      <alignment horizontal="center" vertical="center" wrapText="1"/>
    </xf>
    <xf numFmtId="42" fontId="4" fillId="2" borderId="37" xfId="17" applyFont="1" applyFill="1" applyBorder="1" applyAlignment="1">
      <alignment vertical="center"/>
    </xf>
    <xf numFmtId="42" fontId="4" fillId="2" borderId="38" xfId="4" applyNumberFormat="1" applyFont="1" applyFill="1" applyBorder="1" applyAlignment="1">
      <alignment vertical="center"/>
    </xf>
    <xf numFmtId="14" fontId="4" fillId="0" borderId="21" xfId="4" applyNumberFormat="1" applyFont="1" applyFill="1" applyBorder="1" applyAlignment="1">
      <alignment vertical="center" wrapText="1"/>
    </xf>
    <xf numFmtId="42" fontId="4" fillId="2" borderId="21" xfId="17" applyFont="1" applyFill="1" applyBorder="1" applyAlignment="1">
      <alignment horizontal="center" vertical="center" wrapText="1"/>
    </xf>
    <xf numFmtId="42" fontId="4" fillId="2" borderId="21" xfId="17" applyFont="1" applyFill="1" applyBorder="1" applyAlignment="1">
      <alignment vertical="center"/>
    </xf>
    <xf numFmtId="42" fontId="4" fillId="2" borderId="40" xfId="4" applyNumberFormat="1" applyFont="1" applyFill="1" applyBorder="1" applyAlignment="1">
      <alignment vertical="center"/>
    </xf>
    <xf numFmtId="0" fontId="3" fillId="0" borderId="1" xfId="4" applyFont="1" applyBorder="1" applyAlignment="1">
      <alignment horizontal="center" vertical="center" wrapText="1"/>
    </xf>
    <xf numFmtId="42" fontId="4" fillId="7" borderId="1" xfId="17" applyFont="1" applyFill="1" applyBorder="1" applyAlignment="1">
      <alignment horizontal="center" vertical="center" wrapText="1"/>
    </xf>
    <xf numFmtId="0" fontId="70" fillId="3" borderId="37" xfId="4" applyFont="1" applyFill="1" applyBorder="1" applyAlignment="1">
      <alignment horizontal="center" vertical="center" wrapText="1"/>
    </xf>
    <xf numFmtId="168" fontId="4" fillId="2" borderId="1" xfId="4" applyNumberFormat="1" applyFont="1" applyFill="1" applyBorder="1" applyAlignment="1">
      <alignment horizontal="center" vertical="center"/>
    </xf>
    <xf numFmtId="3" fontId="4" fillId="7" borderId="1" xfId="4" applyNumberFormat="1" applyFont="1" applyFill="1" applyBorder="1" applyAlignment="1">
      <alignment horizontal="center" vertical="center"/>
    </xf>
    <xf numFmtId="0" fontId="4" fillId="0" borderId="1" xfId="4" applyFont="1" applyBorder="1" applyAlignment="1">
      <alignment horizontal="center" vertical="center" wrapText="1"/>
    </xf>
    <xf numFmtId="0" fontId="70" fillId="3" borderId="4" xfId="4" applyFont="1" applyFill="1" applyBorder="1" applyAlignment="1">
      <alignment horizontal="center" vertical="center"/>
    </xf>
    <xf numFmtId="0" fontId="70" fillId="3" borderId="5" xfId="4" applyFont="1" applyFill="1" applyBorder="1" applyAlignment="1">
      <alignment horizontal="center" vertical="center"/>
    </xf>
    <xf numFmtId="0" fontId="3" fillId="0" borderId="1" xfId="4" applyFont="1" applyBorder="1" applyAlignment="1">
      <alignment horizontal="center" vertical="center" wrapText="1"/>
    </xf>
    <xf numFmtId="0" fontId="74" fillId="0" borderId="1" xfId="5" applyFont="1" applyFill="1" applyBorder="1" applyAlignment="1">
      <alignment horizontal="center" vertical="top" wrapText="1"/>
    </xf>
    <xf numFmtId="0" fontId="74" fillId="0" borderId="23" xfId="5" applyFont="1" applyFill="1" applyBorder="1" applyAlignment="1">
      <alignment horizontal="center" vertical="top" wrapText="1"/>
    </xf>
    <xf numFmtId="0" fontId="70" fillId="3" borderId="4" xfId="4" applyFont="1" applyFill="1" applyBorder="1" applyAlignment="1">
      <alignment horizontal="center" vertical="center" wrapText="1"/>
    </xf>
    <xf numFmtId="0" fontId="70" fillId="3" borderId="5" xfId="4" applyFont="1" applyFill="1" applyBorder="1" applyAlignment="1">
      <alignment horizontal="center" vertical="center" wrapText="1"/>
    </xf>
    <xf numFmtId="0" fontId="66" fillId="4" borderId="5" xfId="4" applyFont="1" applyFill="1" applyBorder="1" applyAlignment="1">
      <alignment horizontal="center" vertical="center"/>
    </xf>
    <xf numFmtId="0" fontId="66" fillId="4" borderId="8" xfId="4" applyFont="1" applyFill="1" applyBorder="1" applyAlignment="1">
      <alignment horizontal="center" vertical="center"/>
    </xf>
    <xf numFmtId="0" fontId="74" fillId="0" borderId="1" xfId="4" applyFont="1" applyFill="1" applyBorder="1" applyAlignment="1">
      <alignment horizontal="center" vertical="top" wrapText="1"/>
    </xf>
    <xf numFmtId="0" fontId="71" fillId="5" borderId="13" xfId="4" applyFont="1" applyFill="1" applyBorder="1" applyAlignment="1">
      <alignment horizontal="center" vertical="center"/>
    </xf>
    <xf numFmtId="0" fontId="71" fillId="5" borderId="12" xfId="4" applyFont="1" applyFill="1" applyBorder="1" applyAlignment="1">
      <alignment horizontal="center" vertical="center"/>
    </xf>
    <xf numFmtId="0" fontId="71" fillId="5" borderId="11" xfId="4" applyFont="1" applyFill="1" applyBorder="1" applyAlignment="1">
      <alignment horizontal="center" vertical="center"/>
    </xf>
    <xf numFmtId="0" fontId="70" fillId="3" borderId="35" xfId="4" applyFont="1" applyFill="1" applyBorder="1" applyAlignment="1">
      <alignment horizontal="center" vertical="center"/>
    </xf>
    <xf numFmtId="0" fontId="70" fillId="3" borderId="38" xfId="4" applyFont="1" applyFill="1" applyBorder="1" applyAlignment="1">
      <alignment horizontal="center" vertical="center"/>
    </xf>
    <xf numFmtId="0" fontId="4" fillId="0" borderId="4" xfId="4" applyFont="1" applyBorder="1" applyAlignment="1">
      <alignment horizontal="center"/>
    </xf>
    <xf numFmtId="0" fontId="65" fillId="0" borderId="4" xfId="4" applyFont="1" applyBorder="1" applyAlignment="1">
      <alignment horizontal="center" vertical="center"/>
    </xf>
    <xf numFmtId="0" fontId="68" fillId="0" borderId="0" xfId="4" applyFont="1" applyFill="1" applyBorder="1" applyAlignment="1">
      <alignment horizontal="left" vertical="center" wrapText="1"/>
    </xf>
    <xf numFmtId="0" fontId="67" fillId="0" borderId="4" xfId="4" applyFont="1" applyFill="1" applyBorder="1" applyAlignment="1">
      <alignment horizontal="center" vertical="center" wrapText="1"/>
    </xf>
    <xf numFmtId="0" fontId="68" fillId="0" borderId="4" xfId="4" applyFont="1" applyFill="1" applyBorder="1" applyAlignment="1">
      <alignment horizontal="center" vertical="center" wrapText="1"/>
    </xf>
    <xf numFmtId="0" fontId="66" fillId="4" borderId="13" xfId="4" applyFont="1" applyFill="1" applyBorder="1" applyAlignment="1">
      <alignment horizontal="left" vertical="center"/>
    </xf>
    <xf numFmtId="0" fontId="66" fillId="4" borderId="11" xfId="4" applyFont="1" applyFill="1" applyBorder="1" applyAlignment="1">
      <alignment horizontal="left" vertical="center"/>
    </xf>
    <xf numFmtId="0" fontId="69" fillId="3" borderId="13" xfId="4" applyFont="1" applyFill="1" applyBorder="1" applyAlignment="1">
      <alignment horizontal="left" vertical="center"/>
    </xf>
    <xf numFmtId="0" fontId="69" fillId="3" borderId="11" xfId="4" applyFont="1" applyFill="1" applyBorder="1" applyAlignment="1">
      <alignment horizontal="left" vertical="center"/>
    </xf>
    <xf numFmtId="0" fontId="69" fillId="3" borderId="13" xfId="4" applyFont="1" applyFill="1" applyBorder="1" applyAlignment="1">
      <alignment horizontal="center" vertical="center"/>
    </xf>
    <xf numFmtId="0" fontId="69" fillId="3" borderId="12" xfId="4" applyFont="1" applyFill="1" applyBorder="1" applyAlignment="1">
      <alignment horizontal="center" vertical="center"/>
    </xf>
    <xf numFmtId="0" fontId="69" fillId="3" borderId="11" xfId="4" applyFont="1" applyFill="1" applyBorder="1" applyAlignment="1">
      <alignment horizontal="center" vertical="center"/>
    </xf>
    <xf numFmtId="0" fontId="69" fillId="3" borderId="13" xfId="4" applyFont="1" applyFill="1" applyBorder="1" applyAlignment="1">
      <alignment horizontal="center" vertical="center" wrapText="1"/>
    </xf>
    <xf numFmtId="0" fontId="69" fillId="3" borderId="12"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70" fillId="3" borderId="8" xfId="4" applyFont="1" applyFill="1" applyBorder="1" applyAlignment="1">
      <alignment horizontal="center" vertical="center" wrapText="1"/>
    </xf>
    <xf numFmtId="0" fontId="70" fillId="3" borderId="17" xfId="4" applyFont="1" applyFill="1" applyBorder="1" applyAlignment="1">
      <alignment horizontal="center" vertical="center" wrapText="1"/>
    </xf>
    <xf numFmtId="0" fontId="70" fillId="3" borderId="13" xfId="4" applyFont="1" applyFill="1" applyBorder="1" applyAlignment="1">
      <alignment horizontal="center" vertical="center"/>
    </xf>
    <xf numFmtId="0" fontId="70" fillId="3" borderId="12" xfId="4" applyFont="1" applyFill="1" applyBorder="1" applyAlignment="1">
      <alignment horizontal="center" vertical="center"/>
    </xf>
    <xf numFmtId="0" fontId="70" fillId="3" borderId="11" xfId="4" applyFont="1" applyFill="1" applyBorder="1" applyAlignment="1">
      <alignment horizontal="center" vertical="center"/>
    </xf>
    <xf numFmtId="168" fontId="68" fillId="6" borderId="4" xfId="4" applyNumberFormat="1" applyFont="1" applyFill="1" applyBorder="1" applyAlignment="1">
      <alignment horizontal="center" vertical="center" wrapText="1"/>
    </xf>
    <xf numFmtId="0" fontId="70" fillId="3" borderId="1" xfId="4" applyFont="1" applyFill="1" applyBorder="1" applyAlignment="1">
      <alignment horizontal="center" vertical="center"/>
    </xf>
    <xf numFmtId="0" fontId="70" fillId="3" borderId="37" xfId="4" applyFont="1" applyFill="1" applyBorder="1" applyAlignment="1">
      <alignment horizontal="center" vertical="center"/>
    </xf>
    <xf numFmtId="0" fontId="71" fillId="5" borderId="32" xfId="4" applyFont="1" applyFill="1" applyBorder="1" applyAlignment="1">
      <alignment horizontal="center" vertical="center"/>
    </xf>
    <xf numFmtId="0" fontId="71" fillId="5" borderId="33" xfId="4" applyFont="1" applyFill="1" applyBorder="1" applyAlignment="1">
      <alignment horizontal="center" vertical="center"/>
    </xf>
    <xf numFmtId="0" fontId="66" fillId="4" borderId="32" xfId="4" applyFont="1" applyFill="1" applyBorder="1" applyAlignment="1">
      <alignment horizontal="center" vertical="center"/>
    </xf>
    <xf numFmtId="0" fontId="66" fillId="4" borderId="1" xfId="4" applyFont="1" applyFill="1" applyBorder="1" applyAlignment="1">
      <alignment horizontal="center" vertical="center"/>
    </xf>
    <xf numFmtId="0" fontId="66" fillId="4" borderId="37" xfId="4" applyFont="1" applyFill="1" applyBorder="1" applyAlignment="1">
      <alignment horizontal="center" vertical="center"/>
    </xf>
    <xf numFmtId="167" fontId="4" fillId="2" borderId="21" xfId="6" applyNumberFormat="1" applyFont="1" applyFill="1" applyBorder="1" applyAlignment="1">
      <alignment vertical="center" wrapText="1"/>
    </xf>
    <xf numFmtId="167" fontId="4" fillId="2" borderId="1" xfId="6" applyNumberFormat="1" applyFont="1" applyFill="1" applyBorder="1" applyAlignment="1">
      <alignment vertical="center" wrapText="1"/>
    </xf>
    <xf numFmtId="0" fontId="4" fillId="0" borderId="21" xfId="4" applyFont="1" applyFill="1" applyBorder="1" applyAlignment="1">
      <alignment horizontal="center" vertical="center" wrapText="1"/>
    </xf>
    <xf numFmtId="0" fontId="4" fillId="0" borderId="1" xfId="4" applyFont="1" applyFill="1" applyBorder="1" applyAlignment="1">
      <alignment horizontal="center" vertical="center" wrapText="1"/>
    </xf>
    <xf numFmtId="0" fontId="70" fillId="3" borderId="1" xfId="4" applyFont="1" applyFill="1" applyBorder="1" applyAlignment="1">
      <alignment horizontal="center" vertical="center" wrapText="1"/>
    </xf>
    <xf numFmtId="0" fontId="70" fillId="3" borderId="37" xfId="4" applyFont="1" applyFill="1" applyBorder="1" applyAlignment="1">
      <alignment horizontal="center" vertical="center" wrapText="1"/>
    </xf>
    <xf numFmtId="0" fontId="66" fillId="4" borderId="31" xfId="4" applyFont="1" applyFill="1" applyBorder="1" applyAlignment="1">
      <alignment horizontal="center" vertical="center"/>
    </xf>
    <xf numFmtId="0" fontId="66" fillId="4" borderId="34" xfId="4" applyFont="1" applyFill="1" applyBorder="1" applyAlignment="1">
      <alignment horizontal="center" vertical="center"/>
    </xf>
    <xf numFmtId="0" fontId="66" fillId="4" borderId="36" xfId="4" applyFont="1" applyFill="1" applyBorder="1" applyAlignment="1">
      <alignment horizontal="center" vertical="center"/>
    </xf>
    <xf numFmtId="0" fontId="4" fillId="0" borderId="39" xfId="4" applyFont="1" applyBorder="1" applyAlignment="1">
      <alignment horizontal="center" vertical="center" wrapText="1"/>
    </xf>
    <xf numFmtId="0" fontId="4" fillId="0" borderId="34" xfId="4" applyFont="1" applyBorder="1" applyAlignment="1">
      <alignment horizontal="center" vertical="center" wrapText="1"/>
    </xf>
    <xf numFmtId="0" fontId="4" fillId="0" borderId="36" xfId="4" applyFont="1" applyBorder="1" applyAlignment="1">
      <alignment horizontal="center" vertical="center" wrapText="1"/>
    </xf>
    <xf numFmtId="0" fontId="4" fillId="0" borderId="21" xfId="4" applyFont="1" applyBorder="1" applyAlignment="1">
      <alignment horizontal="center" vertical="center" wrapText="1"/>
    </xf>
    <xf numFmtId="0" fontId="4" fillId="0" borderId="37" xfId="4" applyFont="1" applyBorder="1" applyAlignment="1">
      <alignment horizontal="center" vertical="center" wrapText="1"/>
    </xf>
    <xf numFmtId="0" fontId="4" fillId="0" borderId="37" xfId="4" applyFont="1" applyFill="1" applyBorder="1" applyAlignment="1">
      <alignment horizontal="center" vertical="center" wrapText="1"/>
    </xf>
    <xf numFmtId="0" fontId="70" fillId="3" borderId="16" xfId="4" applyFont="1" applyFill="1" applyBorder="1" applyAlignment="1">
      <alignment horizontal="center" vertical="center"/>
    </xf>
    <xf numFmtId="0" fontId="4" fillId="0" borderId="23" xfId="4" applyFont="1" applyBorder="1" applyAlignment="1">
      <alignment horizontal="center" vertical="center" wrapText="1"/>
    </xf>
    <xf numFmtId="0" fontId="4" fillId="0" borderId="22" xfId="4" applyFont="1" applyBorder="1" applyAlignment="1">
      <alignment horizontal="center" vertical="center" wrapText="1"/>
    </xf>
    <xf numFmtId="167" fontId="72" fillId="2" borderId="23" xfId="6" applyNumberFormat="1" applyFont="1" applyFill="1" applyBorder="1" applyAlignment="1">
      <alignment horizontal="center" vertical="center"/>
    </xf>
    <xf numFmtId="167" fontId="72" fillId="2" borderId="22" xfId="6" applyNumberFormat="1" applyFont="1" applyFill="1" applyBorder="1" applyAlignment="1">
      <alignment horizontal="center" vertical="center"/>
    </xf>
    <xf numFmtId="0" fontId="73" fillId="0" borderId="28" xfId="5" applyFont="1" applyFill="1" applyBorder="1" applyAlignment="1">
      <alignment horizontal="center" vertical="center" wrapText="1"/>
    </xf>
    <xf numFmtId="0" fontId="73" fillId="0" borderId="30" xfId="5" applyFont="1" applyFill="1" applyBorder="1" applyAlignment="1">
      <alignment horizontal="center" vertical="center" wrapText="1"/>
    </xf>
    <xf numFmtId="0" fontId="4" fillId="2" borderId="1" xfId="4" applyFont="1" applyFill="1" applyBorder="1" applyAlignment="1">
      <alignment horizontal="center" vertical="center" wrapText="1"/>
    </xf>
    <xf numFmtId="0" fontId="4" fillId="2" borderId="37" xfId="4" applyFont="1" applyFill="1" applyBorder="1" applyAlignment="1">
      <alignment horizontal="center" vertical="center" wrapText="1"/>
    </xf>
    <xf numFmtId="167" fontId="72" fillId="2" borderId="1" xfId="6" applyNumberFormat="1" applyFont="1" applyFill="1" applyBorder="1" applyAlignment="1">
      <alignment horizontal="center" vertical="center"/>
    </xf>
    <xf numFmtId="0" fontId="65" fillId="3" borderId="16" xfId="4" applyFont="1" applyFill="1" applyBorder="1" applyAlignment="1">
      <alignment horizontal="right" vertical="center" wrapText="1"/>
    </xf>
    <xf numFmtId="0" fontId="65" fillId="3" borderId="15" xfId="4" applyFont="1" applyFill="1" applyBorder="1" applyAlignment="1">
      <alignment horizontal="right" vertical="center" wrapText="1"/>
    </xf>
    <xf numFmtId="0" fontId="65" fillId="3" borderId="14" xfId="4" applyFont="1" applyFill="1" applyBorder="1" applyAlignment="1">
      <alignment horizontal="right" vertical="center" wrapText="1"/>
    </xf>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0" fontId="70" fillId="3" borderId="7" xfId="4" applyFont="1" applyFill="1" applyBorder="1" applyAlignment="1">
      <alignment horizontal="center" vertical="center" wrapText="1"/>
    </xf>
    <xf numFmtId="0" fontId="70" fillId="3" borderId="6" xfId="4" applyFont="1" applyFill="1" applyBorder="1" applyAlignment="1">
      <alignment horizontal="center" vertical="center" wrapText="1"/>
    </xf>
    <xf numFmtId="0" fontId="71" fillId="5" borderId="4" xfId="4" applyFont="1" applyFill="1" applyBorder="1" applyAlignment="1">
      <alignment horizontal="center" vertical="center"/>
    </xf>
    <xf numFmtId="0" fontId="66" fillId="4" borderId="4" xfId="4" applyFont="1" applyFill="1" applyBorder="1" applyAlignment="1">
      <alignment horizontal="center" vertical="center"/>
    </xf>
    <xf numFmtId="0" fontId="3" fillId="0" borderId="28" xfId="4" applyFont="1" applyBorder="1" applyAlignment="1">
      <alignment horizontal="center" vertical="center" wrapText="1"/>
    </xf>
    <xf numFmtId="0" fontId="3" fillId="0" borderId="30" xfId="4" applyFont="1" applyBorder="1" applyAlignment="1">
      <alignment horizontal="center" vertical="center" wrapText="1"/>
    </xf>
    <xf numFmtId="0" fontId="26" fillId="0" borderId="4" xfId="12" applyFont="1" applyBorder="1" applyAlignment="1">
      <alignment horizontal="center"/>
    </xf>
    <xf numFmtId="0" fontId="27" fillId="0" borderId="4" xfId="12" applyFont="1" applyBorder="1" applyAlignment="1">
      <alignment horizontal="center" vertical="center"/>
    </xf>
    <xf numFmtId="0" fontId="41" fillId="0" borderId="4" xfId="12" applyFont="1" applyFill="1" applyBorder="1" applyAlignment="1">
      <alignment horizontal="center" vertical="center" wrapText="1"/>
    </xf>
    <xf numFmtId="0" fontId="31" fillId="0" borderId="0" xfId="12" applyFont="1" applyFill="1" applyBorder="1" applyAlignment="1">
      <alignment horizontal="left" vertical="center" wrapText="1"/>
    </xf>
    <xf numFmtId="0" fontId="30" fillId="0" borderId="4" xfId="12" applyFont="1" applyFill="1" applyBorder="1" applyAlignment="1">
      <alignment horizontal="center" vertical="center" wrapText="1"/>
    </xf>
    <xf numFmtId="0" fontId="33" fillId="0" borderId="4" xfId="12" applyFont="1" applyFill="1" applyBorder="1" applyAlignment="1">
      <alignment horizontal="center" vertical="center" wrapText="1"/>
    </xf>
    <xf numFmtId="0" fontId="26" fillId="0" borderId="13" xfId="12" applyFont="1" applyFill="1" applyBorder="1" applyAlignment="1">
      <alignment horizontal="center" vertical="center" wrapText="1"/>
    </xf>
    <xf numFmtId="0" fontId="26" fillId="0" borderId="12" xfId="12" applyFont="1" applyFill="1" applyBorder="1" applyAlignment="1">
      <alignment horizontal="center" vertical="center" wrapText="1"/>
    </xf>
    <xf numFmtId="0" fontId="26" fillId="0" borderId="11" xfId="12" applyFont="1" applyFill="1" applyBorder="1" applyAlignment="1">
      <alignment horizontal="center" vertical="center" wrapText="1"/>
    </xf>
    <xf numFmtId="0" fontId="34" fillId="3" borderId="16" xfId="12" applyFont="1" applyFill="1" applyBorder="1" applyAlignment="1">
      <alignment horizontal="center" vertical="center"/>
    </xf>
    <xf numFmtId="0" fontId="34" fillId="3" borderId="12" xfId="12" applyFont="1" applyFill="1" applyBorder="1" applyAlignment="1">
      <alignment horizontal="center" vertical="center"/>
    </xf>
    <xf numFmtId="0" fontId="34" fillId="3" borderId="11" xfId="12" applyFont="1" applyFill="1" applyBorder="1" applyAlignment="1">
      <alignment horizontal="center" vertical="center"/>
    </xf>
    <xf numFmtId="0" fontId="34" fillId="3" borderId="10" xfId="12" applyFont="1" applyFill="1" applyBorder="1" applyAlignment="1">
      <alignment horizontal="center" vertical="center" wrapText="1"/>
    </xf>
    <xf numFmtId="0" fontId="34" fillId="3" borderId="9" xfId="12" applyFont="1" applyFill="1" applyBorder="1" applyAlignment="1">
      <alignment horizontal="center" vertical="center" wrapText="1"/>
    </xf>
    <xf numFmtId="0" fontId="34" fillId="3" borderId="7" xfId="12" applyFont="1" applyFill="1" applyBorder="1" applyAlignment="1">
      <alignment horizontal="center" vertical="center" wrapText="1"/>
    </xf>
    <xf numFmtId="0" fontId="34" fillId="3" borderId="6" xfId="12" applyFont="1" applyFill="1" applyBorder="1" applyAlignment="1">
      <alignment horizontal="center" vertical="center" wrapText="1"/>
    </xf>
    <xf numFmtId="0" fontId="34" fillId="3" borderId="16" xfId="12" applyFont="1" applyFill="1" applyBorder="1" applyAlignment="1">
      <alignment horizontal="center" vertical="center" wrapText="1"/>
    </xf>
    <xf numFmtId="0" fontId="34" fillId="3" borderId="14" xfId="12" applyFont="1" applyFill="1" applyBorder="1" applyAlignment="1">
      <alignment horizontal="center" vertical="center" wrapText="1"/>
    </xf>
    <xf numFmtId="0" fontId="34" fillId="3" borderId="13" xfId="12" applyFont="1" applyFill="1" applyBorder="1" applyAlignment="1">
      <alignment horizontal="center" vertical="center"/>
    </xf>
    <xf numFmtId="0" fontId="32" fillId="3" borderId="13" xfId="12" applyFont="1" applyFill="1" applyBorder="1" applyAlignment="1">
      <alignment horizontal="center" vertical="center"/>
    </xf>
    <xf numFmtId="0" fontId="32" fillId="3" borderId="12" xfId="12" applyFont="1" applyFill="1" applyBorder="1" applyAlignment="1">
      <alignment horizontal="center" vertical="center"/>
    </xf>
    <xf numFmtId="0" fontId="32" fillId="3" borderId="11" xfId="12" applyFont="1" applyFill="1" applyBorder="1" applyAlignment="1">
      <alignment horizontal="center" vertical="center"/>
    </xf>
    <xf numFmtId="0" fontId="32" fillId="3" borderId="13" xfId="12" applyFont="1" applyFill="1" applyBorder="1" applyAlignment="1">
      <alignment horizontal="center" vertical="center" wrapText="1"/>
    </xf>
    <xf numFmtId="0" fontId="32" fillId="3" borderId="12" xfId="12" applyFont="1" applyFill="1" applyBorder="1" applyAlignment="1">
      <alignment horizontal="center" vertical="center" wrapText="1"/>
    </xf>
    <xf numFmtId="0" fontId="32" fillId="3" borderId="11" xfId="12" applyFont="1" applyFill="1" applyBorder="1" applyAlignment="1">
      <alignment horizontal="center" vertical="center" wrapText="1"/>
    </xf>
    <xf numFmtId="41" fontId="26" fillId="6" borderId="4" xfId="13" applyFont="1" applyFill="1" applyBorder="1" applyAlignment="1">
      <alignment horizontal="center" vertical="center" wrapText="1"/>
    </xf>
    <xf numFmtId="0" fontId="37" fillId="5" borderId="4" xfId="12" applyFont="1" applyFill="1" applyBorder="1" applyAlignment="1">
      <alignment horizontal="center" vertical="center"/>
    </xf>
    <xf numFmtId="0" fontId="34" fillId="3" borderId="4" xfId="12" applyFont="1" applyFill="1" applyBorder="1" applyAlignment="1">
      <alignment horizontal="center" vertical="center"/>
    </xf>
    <xf numFmtId="0" fontId="34" fillId="3" borderId="4" xfId="12" applyFont="1" applyFill="1" applyBorder="1" applyAlignment="1">
      <alignment horizontal="center" vertical="center" wrapText="1"/>
    </xf>
    <xf numFmtId="0" fontId="38" fillId="0" borderId="4" xfId="12" applyFont="1" applyBorder="1" applyAlignment="1">
      <alignment horizontal="center" vertical="center" wrapText="1"/>
    </xf>
    <xf numFmtId="0" fontId="33" fillId="0" borderId="4" xfId="12" applyFont="1" applyBorder="1" applyAlignment="1">
      <alignment horizontal="center" vertical="center" wrapText="1"/>
    </xf>
    <xf numFmtId="0" fontId="33" fillId="0" borderId="13" xfId="12" applyFont="1" applyFill="1" applyBorder="1" applyAlignment="1">
      <alignment horizontal="center" vertical="center" wrapText="1"/>
    </xf>
    <xf numFmtId="0" fontId="33" fillId="0" borderId="11" xfId="12" applyFont="1" applyFill="1" applyBorder="1" applyAlignment="1">
      <alignment horizontal="center" vertical="center" wrapText="1"/>
    </xf>
    <xf numFmtId="0" fontId="29" fillId="4" borderId="4" xfId="12" applyFont="1" applyFill="1" applyBorder="1" applyAlignment="1">
      <alignment horizontal="center" vertical="center"/>
    </xf>
    <xf numFmtId="0" fontId="36" fillId="5" borderId="4" xfId="12" applyFont="1" applyFill="1" applyBorder="1" applyAlignment="1">
      <alignment horizontal="center" vertical="center"/>
    </xf>
    <xf numFmtId="0" fontId="35" fillId="3" borderId="16" xfId="12" applyFont="1" applyFill="1" applyBorder="1" applyAlignment="1">
      <alignment horizontal="right" vertical="center" wrapText="1"/>
    </xf>
    <xf numFmtId="0" fontId="35" fillId="3" borderId="15" xfId="12" applyFont="1" applyFill="1" applyBorder="1" applyAlignment="1">
      <alignment horizontal="right" vertical="center" wrapText="1"/>
    </xf>
    <xf numFmtId="0" fontId="35" fillId="3" borderId="14" xfId="12" applyFont="1" applyFill="1" applyBorder="1" applyAlignment="1">
      <alignment horizontal="right" vertical="center" wrapText="1"/>
    </xf>
    <xf numFmtId="0" fontId="29" fillId="4" borderId="5" xfId="12" applyFont="1" applyFill="1" applyBorder="1" applyAlignment="1">
      <alignment horizontal="center" vertical="center"/>
    </xf>
    <xf numFmtId="0" fontId="29" fillId="4" borderId="8" xfId="12" applyFont="1" applyFill="1" applyBorder="1" applyAlignment="1">
      <alignment horizontal="center" vertical="center"/>
    </xf>
    <xf numFmtId="0" fontId="29" fillId="4" borderId="17" xfId="12" applyFont="1" applyFill="1" applyBorder="1" applyAlignment="1">
      <alignment horizontal="center" vertical="center"/>
    </xf>
    <xf numFmtId="0" fontId="38" fillId="0" borderId="5" xfId="12" applyFont="1" applyBorder="1" applyAlignment="1">
      <alignment horizontal="center" vertical="center" wrapText="1"/>
    </xf>
    <xf numFmtId="0" fontId="38" fillId="0" borderId="8" xfId="12" applyFont="1" applyBorder="1" applyAlignment="1">
      <alignment horizontal="center" vertical="center" wrapText="1"/>
    </xf>
    <xf numFmtId="0" fontId="38" fillId="0" borderId="17" xfId="12" applyFont="1" applyBorder="1" applyAlignment="1">
      <alignment horizontal="center" vertical="center" wrapText="1"/>
    </xf>
    <xf numFmtId="3" fontId="38" fillId="0" borderId="4" xfId="12" applyNumberFormat="1" applyFont="1" applyBorder="1" applyAlignment="1">
      <alignment horizontal="center" vertical="center" wrapText="1"/>
    </xf>
    <xf numFmtId="0" fontId="35" fillId="3" borderId="13" xfId="12" applyFont="1" applyFill="1" applyBorder="1" applyAlignment="1">
      <alignment horizontal="right" vertical="center" wrapText="1"/>
    </xf>
    <xf numFmtId="0" fontId="35" fillId="3" borderId="12" xfId="12" applyFont="1" applyFill="1" applyBorder="1" applyAlignment="1">
      <alignment horizontal="right" vertical="center" wrapText="1"/>
    </xf>
    <xf numFmtId="0" fontId="35" fillId="3" borderId="11" xfId="12" applyFont="1" applyFill="1" applyBorder="1" applyAlignment="1">
      <alignment horizontal="right" vertical="center" wrapText="1"/>
    </xf>
    <xf numFmtId="0" fontId="35" fillId="0" borderId="24" xfId="12" applyFont="1" applyFill="1" applyBorder="1" applyAlignment="1">
      <alignment horizontal="left" vertical="center" wrapText="1"/>
    </xf>
    <xf numFmtId="0" fontId="33" fillId="6" borderId="10" xfId="12" applyFont="1" applyFill="1" applyBorder="1" applyAlignment="1">
      <alignment horizontal="center" vertical="center" wrapText="1"/>
    </xf>
    <xf numFmtId="0" fontId="33" fillId="6" borderId="24" xfId="12" applyFont="1" applyFill="1" applyBorder="1" applyAlignment="1">
      <alignment horizontal="center" vertical="center" wrapText="1"/>
    </xf>
    <xf numFmtId="0" fontId="33" fillId="6" borderId="9" xfId="12" applyFont="1" applyFill="1" applyBorder="1" applyAlignment="1">
      <alignment horizontal="center" vertical="center" wrapText="1"/>
    </xf>
    <xf numFmtId="0" fontId="33" fillId="6" borderId="16" xfId="12" applyFont="1" applyFill="1" applyBorder="1" applyAlignment="1">
      <alignment horizontal="center" vertical="center" wrapText="1"/>
    </xf>
    <xf numFmtId="0" fontId="33" fillId="6" borderId="15" xfId="12" applyFont="1" applyFill="1" applyBorder="1" applyAlignment="1">
      <alignment horizontal="center" vertical="center" wrapText="1"/>
    </xf>
    <xf numFmtId="0" fontId="33" fillId="6" borderId="14" xfId="12" applyFont="1" applyFill="1" applyBorder="1" applyAlignment="1">
      <alignment horizontal="center" vertical="center" wrapText="1"/>
    </xf>
    <xf numFmtId="0" fontId="31" fillId="0" borderId="4" xfId="12" applyFont="1" applyFill="1" applyBorder="1" applyAlignment="1">
      <alignment horizontal="center" vertical="center" wrapText="1"/>
    </xf>
    <xf numFmtId="0" fontId="30" fillId="0" borderId="13" xfId="12" applyFont="1" applyFill="1" applyBorder="1" applyAlignment="1">
      <alignment horizontal="center" vertical="center" wrapText="1"/>
    </xf>
    <xf numFmtId="0" fontId="30" fillId="0" borderId="12" xfId="12" applyFont="1" applyFill="1" applyBorder="1" applyAlignment="1">
      <alignment horizontal="center" vertical="center" wrapText="1"/>
    </xf>
    <xf numFmtId="0" fontId="30" fillId="0" borderId="11" xfId="12" applyFont="1" applyFill="1" applyBorder="1" applyAlignment="1">
      <alignment horizontal="center" vertical="center" wrapText="1"/>
    </xf>
    <xf numFmtId="0" fontId="34" fillId="3" borderId="10" xfId="12" applyFont="1" applyFill="1" applyBorder="1" applyAlignment="1">
      <alignment horizontal="center" vertical="center"/>
    </xf>
    <xf numFmtId="0" fontId="34" fillId="3" borderId="9" xfId="12" applyFont="1" applyFill="1" applyBorder="1" applyAlignment="1">
      <alignment horizontal="center" vertical="center"/>
    </xf>
    <xf numFmtId="0" fontId="34" fillId="3" borderId="7" xfId="12" applyFont="1" applyFill="1" applyBorder="1" applyAlignment="1">
      <alignment horizontal="center" vertical="center"/>
    </xf>
    <xf numFmtId="0" fontId="34" fillId="3" borderId="6" xfId="12" applyFont="1" applyFill="1" applyBorder="1" applyAlignment="1">
      <alignment horizontal="center" vertical="center"/>
    </xf>
    <xf numFmtId="0" fontId="34" fillId="3" borderId="14" xfId="12" applyFont="1" applyFill="1" applyBorder="1" applyAlignment="1">
      <alignment horizontal="center" vertical="center"/>
    </xf>
    <xf numFmtId="0" fontId="33" fillId="0" borderId="5" xfId="12" applyFont="1" applyBorder="1" applyAlignment="1">
      <alignment horizontal="center" vertical="center" wrapText="1"/>
    </xf>
    <xf numFmtId="0" fontId="33" fillId="0" borderId="8" xfId="12" applyFont="1" applyBorder="1" applyAlignment="1">
      <alignment horizontal="center" vertical="center" wrapText="1"/>
    </xf>
    <xf numFmtId="0" fontId="33" fillId="0" borderId="17" xfId="12" applyFont="1" applyBorder="1" applyAlignment="1">
      <alignment horizontal="center" vertical="center" wrapText="1"/>
    </xf>
    <xf numFmtId="41" fontId="33" fillId="0" borderId="5" xfId="15" applyNumberFormat="1" applyFont="1" applyBorder="1" applyAlignment="1">
      <alignment horizontal="center" vertical="center" wrapText="1"/>
    </xf>
    <xf numFmtId="41" fontId="33" fillId="0" borderId="8" xfId="15" applyNumberFormat="1" applyFont="1" applyBorder="1" applyAlignment="1">
      <alignment horizontal="center" vertical="center" wrapText="1"/>
    </xf>
    <xf numFmtId="41" fontId="33" fillId="0" borderId="17" xfId="15" applyNumberFormat="1" applyFont="1" applyBorder="1" applyAlignment="1">
      <alignment horizontal="center" vertical="center" wrapText="1"/>
    </xf>
    <xf numFmtId="0" fontId="33" fillId="0" borderId="13" xfId="12" applyFont="1" applyBorder="1" applyAlignment="1">
      <alignment horizontal="center" vertical="center" wrapText="1"/>
    </xf>
    <xf numFmtId="0" fontId="33" fillId="0" borderId="11" xfId="12" applyFont="1" applyBorder="1" applyAlignment="1">
      <alignment horizontal="center" vertical="center" wrapText="1"/>
    </xf>
    <xf numFmtId="0" fontId="23" fillId="3" borderId="1" xfId="0" applyFont="1" applyFill="1" applyBorder="1" applyAlignment="1">
      <alignment horizontal="center" vertical="center"/>
    </xf>
    <xf numFmtId="169" fontId="5" fillId="0" borderId="1" xfId="1" applyNumberFormat="1" applyFont="1" applyBorder="1" applyAlignment="1">
      <alignment horizontal="center" vertical="center" wrapText="1"/>
    </xf>
    <xf numFmtId="0" fontId="3" fillId="0" borderId="4" xfId="0" applyFont="1" applyBorder="1" applyAlignment="1">
      <alignment horizontal="center"/>
    </xf>
    <xf numFmtId="0" fontId="17" fillId="0" borderId="4" xfId="0" applyFont="1" applyBorder="1" applyAlignment="1">
      <alignment horizontal="center" vertical="center"/>
    </xf>
    <xf numFmtId="0" fontId="40" fillId="0" borderId="4" xfId="0" applyFont="1" applyFill="1" applyBorder="1" applyAlignment="1">
      <alignment horizontal="center" vertical="center" wrapText="1"/>
    </xf>
    <xf numFmtId="0" fontId="21" fillId="0" borderId="0" xfId="0" applyFont="1" applyFill="1" applyBorder="1" applyAlignment="1">
      <alignment horizontal="left" vertical="center" wrapText="1"/>
    </xf>
    <xf numFmtId="0" fontId="20" fillId="0" borderId="4" xfId="0" applyFont="1" applyFill="1" applyBorder="1" applyAlignment="1">
      <alignment horizontal="center" vertical="center" wrapText="1"/>
    </xf>
    <xf numFmtId="0" fontId="23" fillId="3" borderId="1" xfId="0" applyFont="1" applyFill="1" applyBorder="1" applyAlignment="1">
      <alignment horizontal="center" vertical="center" wrapText="1"/>
    </xf>
    <xf numFmtId="0" fontId="23" fillId="3" borderId="16" xfId="0" applyFont="1" applyFill="1" applyBorder="1" applyAlignment="1">
      <alignment horizontal="center" vertical="center"/>
    </xf>
    <xf numFmtId="0" fontId="23" fillId="3" borderId="12" xfId="0" applyFont="1" applyFill="1" applyBorder="1" applyAlignment="1">
      <alignment horizontal="center" vertical="center"/>
    </xf>
    <xf numFmtId="0" fontId="23" fillId="3" borderId="5" xfId="0" applyFont="1" applyFill="1" applyBorder="1" applyAlignment="1">
      <alignment horizontal="center" vertical="center" wrapText="1"/>
    </xf>
    <xf numFmtId="0" fontId="23" fillId="3" borderId="8" xfId="0" applyFont="1" applyFill="1" applyBorder="1" applyAlignment="1">
      <alignment horizontal="center" vertical="center" wrapText="1"/>
    </xf>
    <xf numFmtId="0" fontId="23" fillId="3" borderId="17" xfId="0" applyFont="1" applyFill="1" applyBorder="1" applyAlignment="1">
      <alignment horizontal="center" vertical="center" wrapText="1"/>
    </xf>
    <xf numFmtId="0" fontId="23" fillId="3" borderId="13" xfId="0" applyFont="1" applyFill="1" applyBorder="1" applyAlignment="1">
      <alignment horizontal="center" vertical="center"/>
    </xf>
    <xf numFmtId="0" fontId="23" fillId="3" borderId="11" xfId="0" applyFont="1" applyFill="1" applyBorder="1" applyAlignment="1">
      <alignment horizontal="center" vertical="center"/>
    </xf>
    <xf numFmtId="0" fontId="22" fillId="3" borderId="13" xfId="0" applyFont="1" applyFill="1" applyBorder="1" applyAlignment="1">
      <alignment horizontal="center" vertical="center"/>
    </xf>
    <xf numFmtId="0" fontId="22" fillId="3" borderId="12" xfId="0" applyFont="1" applyFill="1" applyBorder="1" applyAlignment="1">
      <alignment horizontal="center" vertical="center"/>
    </xf>
    <xf numFmtId="0" fontId="22" fillId="3" borderId="11" xfId="0" applyFont="1" applyFill="1" applyBorder="1" applyAlignment="1">
      <alignment horizontal="center" vertical="center"/>
    </xf>
    <xf numFmtId="169" fontId="21" fillId="6" borderId="4" xfId="1" applyNumberFormat="1" applyFont="1" applyFill="1" applyBorder="1" applyAlignment="1">
      <alignment horizontal="center" vertical="center" wrapText="1"/>
    </xf>
    <xf numFmtId="0" fontId="19" fillId="4" borderId="1" xfId="0" applyFont="1" applyFill="1" applyBorder="1" applyAlignment="1">
      <alignment horizontal="center" vertical="center"/>
    </xf>
    <xf numFmtId="0" fontId="14" fillId="5" borderId="1" xfId="0" applyFont="1" applyFill="1" applyBorder="1" applyAlignment="1">
      <alignment horizontal="center" vertical="center"/>
    </xf>
    <xf numFmtId="169" fontId="5" fillId="0" borderId="23" xfId="1" applyNumberFormat="1" applyFont="1" applyBorder="1" applyAlignment="1">
      <alignment horizontal="center" vertical="center" wrapText="1"/>
    </xf>
    <xf numFmtId="169" fontId="5" fillId="0" borderId="21" xfId="1" applyNumberFormat="1" applyFont="1" applyBorder="1" applyAlignment="1">
      <alignment horizontal="center" vertical="center" wrapText="1"/>
    </xf>
    <xf numFmtId="0" fontId="5" fillId="0" borderId="23"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1" xfId="0" applyFont="1" applyBorder="1" applyAlignment="1">
      <alignment horizontal="left" vertical="center" wrapText="1"/>
    </xf>
    <xf numFmtId="0" fontId="24" fillId="5" borderId="1" xfId="0" applyFont="1" applyFill="1" applyBorder="1" applyAlignment="1">
      <alignment horizontal="center" vertical="center"/>
    </xf>
    <xf numFmtId="0" fontId="5" fillId="0" borderId="1" xfId="0" applyFont="1" applyBorder="1" applyAlignment="1">
      <alignment horizontal="center" vertical="center" wrapText="1"/>
    </xf>
    <xf numFmtId="0" fontId="25" fillId="3" borderId="16" xfId="0" applyFont="1" applyFill="1" applyBorder="1" applyAlignment="1">
      <alignment horizontal="right" vertical="center" wrapText="1"/>
    </xf>
    <xf numFmtId="0" fontId="25" fillId="3" borderId="0" xfId="0" applyFont="1" applyFill="1" applyBorder="1" applyAlignment="1">
      <alignment horizontal="right" vertical="center" wrapText="1"/>
    </xf>
    <xf numFmtId="0" fontId="19" fillId="4" borderId="10" xfId="0" applyFont="1" applyFill="1" applyBorder="1" applyAlignment="1">
      <alignment horizontal="center" vertical="center"/>
    </xf>
    <xf numFmtId="0" fontId="19" fillId="4" borderId="7" xfId="0" applyFont="1" applyFill="1" applyBorder="1" applyAlignment="1">
      <alignment horizontal="center" vertical="center"/>
    </xf>
    <xf numFmtId="0" fontId="19" fillId="4" borderId="16" xfId="0" applyFont="1" applyFill="1" applyBorder="1" applyAlignment="1">
      <alignment horizontal="center" vertical="center"/>
    </xf>
    <xf numFmtId="0" fontId="5" fillId="0" borderId="13" xfId="0" applyFont="1" applyBorder="1" applyAlignment="1">
      <alignment horizontal="left" vertical="center" wrapText="1"/>
    </xf>
    <xf numFmtId="169" fontId="13" fillId="0" borderId="1" xfId="1" applyNumberFormat="1" applyFont="1" applyBorder="1" applyAlignment="1">
      <alignment horizontal="center" vertical="center"/>
    </xf>
    <xf numFmtId="0" fontId="13" fillId="0" borderId="1" xfId="0" applyFont="1" applyBorder="1" applyAlignment="1">
      <alignment horizontal="center" vertical="center"/>
    </xf>
    <xf numFmtId="0" fontId="25" fillId="3" borderId="10" xfId="0" applyFont="1" applyFill="1" applyBorder="1" applyAlignment="1">
      <alignment horizontal="right" vertical="center" wrapText="1"/>
    </xf>
    <xf numFmtId="0" fontId="25" fillId="3" borderId="15" xfId="0" applyFont="1" applyFill="1" applyBorder="1" applyAlignment="1">
      <alignment horizontal="right" vertical="center" wrapText="1"/>
    </xf>
    <xf numFmtId="0" fontId="25" fillId="3" borderId="1" xfId="0" applyFont="1" applyFill="1" applyBorder="1" applyAlignment="1">
      <alignment horizontal="right" vertical="center" wrapText="1"/>
    </xf>
    <xf numFmtId="0" fontId="5" fillId="0" borderId="23" xfId="0" applyFont="1" applyBorder="1" applyAlignment="1">
      <alignment horizontal="left" vertical="center" wrapText="1"/>
    </xf>
    <xf numFmtId="0" fontId="5" fillId="0" borderId="21" xfId="0" applyFont="1" applyBorder="1" applyAlignment="1">
      <alignment horizontal="left" vertical="center" wrapText="1"/>
    </xf>
    <xf numFmtId="0" fontId="20" fillId="0" borderId="4" xfId="5" applyFont="1" applyFill="1" applyBorder="1" applyAlignment="1">
      <alignment horizontal="center" vertical="center" wrapText="1"/>
    </xf>
    <xf numFmtId="0" fontId="3" fillId="0" borderId="4" xfId="5" applyFont="1" applyBorder="1" applyAlignment="1">
      <alignment horizontal="center"/>
    </xf>
    <xf numFmtId="0" fontId="17" fillId="0" borderId="4" xfId="5" applyFont="1" applyBorder="1" applyAlignment="1">
      <alignment horizontal="center" vertical="center"/>
    </xf>
    <xf numFmtId="0" fontId="43" fillId="0" borderId="4" xfId="5" applyFont="1" applyFill="1" applyBorder="1" applyAlignment="1">
      <alignment horizontal="center" vertical="center" wrapText="1"/>
    </xf>
    <xf numFmtId="0" fontId="21" fillId="0" borderId="0" xfId="5" applyFont="1" applyFill="1" applyBorder="1" applyAlignment="1">
      <alignment horizontal="left" vertical="center" wrapText="1"/>
    </xf>
    <xf numFmtId="0" fontId="21" fillId="0" borderId="4" xfId="5" applyFont="1" applyFill="1" applyBorder="1" applyAlignment="1">
      <alignment horizontal="center" vertical="center" wrapText="1"/>
    </xf>
    <xf numFmtId="0" fontId="21" fillId="0" borderId="13" xfId="5" applyFont="1" applyFill="1" applyBorder="1" applyAlignment="1">
      <alignment horizontal="center" vertical="center" wrapText="1"/>
    </xf>
    <xf numFmtId="0" fontId="21" fillId="0" borderId="12" xfId="5" applyFont="1" applyFill="1" applyBorder="1" applyAlignment="1">
      <alignment horizontal="center" vertical="center" wrapText="1"/>
    </xf>
    <xf numFmtId="0" fontId="21" fillId="0" borderId="11" xfId="5" applyFont="1" applyFill="1" applyBorder="1" applyAlignment="1">
      <alignment horizontal="center" vertical="center" wrapText="1"/>
    </xf>
    <xf numFmtId="0" fontId="22" fillId="0" borderId="4" xfId="5" applyFont="1" applyFill="1" applyBorder="1" applyAlignment="1">
      <alignment horizontal="center" vertical="center"/>
    </xf>
    <xf numFmtId="0" fontId="23" fillId="3" borderId="16" xfId="5" applyFont="1" applyFill="1" applyBorder="1" applyAlignment="1">
      <alignment horizontal="center" vertical="center"/>
    </xf>
    <xf numFmtId="0" fontId="23" fillId="3" borderId="12" xfId="5" applyFont="1" applyFill="1" applyBorder="1" applyAlignment="1">
      <alignment horizontal="center" vertical="center"/>
    </xf>
    <xf numFmtId="0" fontId="23" fillId="3" borderId="11" xfId="5" applyFont="1" applyFill="1" applyBorder="1" applyAlignment="1">
      <alignment horizontal="center" vertical="center"/>
    </xf>
    <xf numFmtId="0" fontId="23" fillId="3" borderId="4" xfId="5" applyFont="1" applyFill="1" applyBorder="1" applyAlignment="1">
      <alignment horizontal="center" vertical="center"/>
    </xf>
    <xf numFmtId="0" fontId="23" fillId="3" borderId="5" xfId="5" applyFont="1" applyFill="1" applyBorder="1" applyAlignment="1">
      <alignment horizontal="center" vertical="center"/>
    </xf>
    <xf numFmtId="0" fontId="23" fillId="3" borderId="17" xfId="5" applyFont="1" applyFill="1" applyBorder="1" applyAlignment="1">
      <alignment horizontal="center" vertical="center"/>
    </xf>
    <xf numFmtId="0" fontId="23" fillId="3" borderId="13" xfId="5" applyFont="1" applyFill="1" applyBorder="1" applyAlignment="1">
      <alignment horizontal="center" vertical="center"/>
    </xf>
    <xf numFmtId="0" fontId="22" fillId="3" borderId="13" xfId="5" applyFont="1" applyFill="1" applyBorder="1" applyAlignment="1">
      <alignment horizontal="center" vertical="center"/>
    </xf>
    <xf numFmtId="0" fontId="22" fillId="3" borderId="12" xfId="5" applyFont="1" applyFill="1" applyBorder="1" applyAlignment="1">
      <alignment horizontal="center" vertical="center"/>
    </xf>
    <xf numFmtId="0" fontId="22" fillId="3" borderId="11" xfId="5" applyFont="1" applyFill="1" applyBorder="1" applyAlignment="1">
      <alignment horizontal="center" vertical="center"/>
    </xf>
    <xf numFmtId="0" fontId="21" fillId="6" borderId="4" xfId="5" applyFont="1" applyFill="1" applyBorder="1" applyAlignment="1">
      <alignment horizontal="center" vertical="center" wrapText="1"/>
    </xf>
    <xf numFmtId="0" fontId="23" fillId="3" borderId="5" xfId="5" applyFont="1" applyFill="1" applyBorder="1" applyAlignment="1">
      <alignment horizontal="center" vertical="center" wrapText="1"/>
    </xf>
    <xf numFmtId="0" fontId="23" fillId="3" borderId="8" xfId="5" applyFont="1" applyFill="1" applyBorder="1" applyAlignment="1">
      <alignment horizontal="center" vertical="center" wrapText="1"/>
    </xf>
    <xf numFmtId="0" fontId="23" fillId="3" borderId="17" xfId="5" applyFont="1" applyFill="1" applyBorder="1" applyAlignment="1">
      <alignment horizontal="center" vertical="center" wrapText="1"/>
    </xf>
    <xf numFmtId="0" fontId="19" fillId="4" borderId="4" xfId="5" applyFont="1" applyFill="1" applyBorder="1" applyAlignment="1">
      <alignment horizontal="center" vertical="center"/>
    </xf>
    <xf numFmtId="0" fontId="14" fillId="5" borderId="4" xfId="5" applyFont="1" applyFill="1" applyBorder="1" applyAlignment="1">
      <alignment horizontal="center" vertical="center"/>
    </xf>
    <xf numFmtId="0" fontId="24" fillId="5" borderId="4" xfId="5" applyFont="1" applyFill="1" applyBorder="1" applyAlignment="1">
      <alignment horizontal="center" vertical="center"/>
    </xf>
    <xf numFmtId="0" fontId="25" fillId="3" borderId="16" xfId="5" applyFont="1" applyFill="1" applyBorder="1" applyAlignment="1">
      <alignment horizontal="right" vertical="center" wrapText="1"/>
    </xf>
    <xf numFmtId="0" fontId="25" fillId="3" borderId="15" xfId="5" applyFont="1" applyFill="1" applyBorder="1" applyAlignment="1">
      <alignment horizontal="right" vertical="center" wrapText="1"/>
    </xf>
    <xf numFmtId="0" fontId="25" fillId="3" borderId="14" xfId="5" applyFont="1" applyFill="1" applyBorder="1" applyAlignment="1">
      <alignment horizontal="right" vertical="center" wrapText="1"/>
    </xf>
    <xf numFmtId="0" fontId="44" fillId="0" borderId="4" xfId="5" applyFont="1" applyBorder="1" applyAlignment="1">
      <alignment horizontal="left" vertical="center" wrapText="1"/>
    </xf>
    <xf numFmtId="0" fontId="5" fillId="0" borderId="4" xfId="5" applyFont="1" applyBorder="1" applyAlignment="1">
      <alignment horizontal="left" vertical="center" wrapText="1"/>
    </xf>
    <xf numFmtId="0" fontId="44" fillId="0" borderId="5" xfId="5" applyFont="1" applyFill="1" applyBorder="1" applyAlignment="1">
      <alignment horizontal="center" vertical="center" wrapText="1"/>
    </xf>
    <xf numFmtId="0" fontId="44" fillId="0" borderId="8" xfId="5" applyFont="1" applyFill="1" applyBorder="1" applyAlignment="1">
      <alignment horizontal="center" vertical="center" wrapText="1"/>
    </xf>
    <xf numFmtId="0" fontId="5" fillId="0" borderId="13" xfId="5" applyFont="1" applyBorder="1" applyAlignment="1">
      <alignment horizontal="left" vertical="center" wrapText="1"/>
    </xf>
    <xf numFmtId="0" fontId="5" fillId="0" borderId="11" xfId="5" applyFont="1" applyBorder="1" applyAlignment="1">
      <alignment horizontal="left" vertical="center" wrapText="1"/>
    </xf>
    <xf numFmtId="0" fontId="23" fillId="3" borderId="4" xfId="5" applyFont="1" applyFill="1" applyBorder="1" applyAlignment="1">
      <alignment horizontal="center" vertical="center" wrapText="1"/>
    </xf>
    <xf numFmtId="0" fontId="23" fillId="3" borderId="10" xfId="5" applyFont="1" applyFill="1" applyBorder="1" applyAlignment="1">
      <alignment horizontal="center" vertical="center" wrapText="1"/>
    </xf>
    <xf numFmtId="0" fontId="23" fillId="3" borderId="9" xfId="5" applyFont="1" applyFill="1" applyBorder="1" applyAlignment="1">
      <alignment horizontal="center" vertical="center" wrapText="1"/>
    </xf>
    <xf numFmtId="0" fontId="23" fillId="3" borderId="16" xfId="5" applyFont="1" applyFill="1" applyBorder="1" applyAlignment="1">
      <alignment horizontal="center" vertical="center" wrapText="1"/>
    </xf>
    <xf numFmtId="0" fontId="23" fillId="3" borderId="14" xfId="5" applyFont="1" applyFill="1" applyBorder="1" applyAlignment="1">
      <alignment horizontal="center" vertical="center" wrapText="1"/>
    </xf>
    <xf numFmtId="0" fontId="19" fillId="4" borderId="5" xfId="5" applyFont="1" applyFill="1" applyBorder="1" applyAlignment="1">
      <alignment horizontal="center" vertical="center"/>
    </xf>
    <xf numFmtId="0" fontId="19" fillId="4" borderId="8" xfId="5" applyFont="1" applyFill="1" applyBorder="1" applyAlignment="1">
      <alignment horizontal="center" vertical="center"/>
    </xf>
    <xf numFmtId="0" fontId="19" fillId="4" borderId="17" xfId="5" applyFont="1" applyFill="1" applyBorder="1" applyAlignment="1">
      <alignment horizontal="center" vertical="center"/>
    </xf>
    <xf numFmtId="0" fontId="25" fillId="3" borderId="13" xfId="5" applyFont="1" applyFill="1" applyBorder="1" applyAlignment="1">
      <alignment horizontal="right" vertical="center" wrapText="1"/>
    </xf>
    <xf numFmtId="0" fontId="25" fillId="3" borderId="12" xfId="5" applyFont="1" applyFill="1" applyBorder="1" applyAlignment="1">
      <alignment horizontal="right" vertical="center" wrapText="1"/>
    </xf>
    <xf numFmtId="0" fontId="25" fillId="3" borderId="11" xfId="5" applyFont="1" applyFill="1" applyBorder="1" applyAlignment="1">
      <alignment horizontal="right" vertical="center" wrapText="1"/>
    </xf>
    <xf numFmtId="0" fontId="44" fillId="0" borderId="5" xfId="5" applyFont="1" applyBorder="1" applyAlignment="1">
      <alignment horizontal="center" vertical="center" wrapText="1"/>
    </xf>
    <xf numFmtId="0" fontId="44" fillId="0" borderId="8" xfId="5" applyFont="1" applyBorder="1" applyAlignment="1">
      <alignment horizontal="center" vertical="center" wrapText="1"/>
    </xf>
    <xf numFmtId="0" fontId="44" fillId="0" borderId="10" xfId="5" applyFont="1" applyBorder="1" applyAlignment="1">
      <alignment horizontal="center" vertical="center" wrapText="1"/>
    </xf>
    <xf numFmtId="0" fontId="44" fillId="0" borderId="7" xfId="5" applyFont="1" applyBorder="1" applyAlignment="1">
      <alignment horizontal="center" vertical="center" wrapText="1"/>
    </xf>
    <xf numFmtId="0" fontId="44" fillId="0" borderId="24" xfId="5" applyFont="1" applyBorder="1" applyAlignment="1">
      <alignment horizontal="center" vertical="center" wrapText="1"/>
    </xf>
    <xf numFmtId="0" fontId="44" fillId="0" borderId="0" xfId="5" applyFont="1" applyBorder="1" applyAlignment="1">
      <alignment horizontal="center" vertical="center" wrapText="1"/>
    </xf>
    <xf numFmtId="0" fontId="44" fillId="0" borderId="23" xfId="5" applyFont="1" applyBorder="1" applyAlignment="1">
      <alignment horizontal="center" vertical="center" wrapText="1"/>
    </xf>
    <xf numFmtId="0" fontId="4" fillId="0" borderId="22" xfId="5" applyBorder="1" applyAlignment="1">
      <alignment horizontal="center" vertical="center" wrapText="1"/>
    </xf>
    <xf numFmtId="0" fontId="12" fillId="0" borderId="13" xfId="5" applyFont="1" applyBorder="1" applyAlignment="1">
      <alignment horizontal="left" vertical="center" wrapText="1"/>
    </xf>
    <xf numFmtId="0" fontId="12" fillId="0" borderId="11" xfId="5" applyFont="1" applyBorder="1" applyAlignment="1">
      <alignment horizontal="left" vertical="center" wrapText="1"/>
    </xf>
    <xf numFmtId="0" fontId="50" fillId="6" borderId="1" xfId="5" applyFont="1" applyFill="1" applyBorder="1" applyAlignment="1">
      <alignment horizontal="left" vertical="center" wrapText="1"/>
    </xf>
    <xf numFmtId="9" fontId="50" fillId="6" borderId="1" xfId="5" applyNumberFormat="1" applyFont="1" applyFill="1" applyBorder="1" applyAlignment="1">
      <alignment horizontal="center" vertical="center" wrapText="1"/>
    </xf>
    <xf numFmtId="0" fontId="50" fillId="6" borderId="1" xfId="5" applyFont="1" applyFill="1" applyBorder="1" applyAlignment="1">
      <alignment horizontal="center" vertical="center" wrapText="1"/>
    </xf>
    <xf numFmtId="171" fontId="50" fillId="6" borderId="1" xfId="18" applyNumberFormat="1" applyFont="1" applyFill="1" applyBorder="1" applyAlignment="1">
      <alignment horizontal="left" vertical="center" wrapText="1"/>
    </xf>
    <xf numFmtId="0" fontId="50" fillId="0" borderId="1" xfId="5" applyFont="1" applyFill="1" applyBorder="1" applyAlignment="1">
      <alignment horizontal="left" vertical="center" wrapText="1"/>
    </xf>
    <xf numFmtId="164" fontId="50" fillId="0" borderId="1" xfId="20" applyFont="1" applyBorder="1" applyAlignment="1">
      <alignment horizontal="center" vertical="center" wrapText="1"/>
    </xf>
    <xf numFmtId="0" fontId="50" fillId="6" borderId="23" xfId="5" applyFont="1" applyFill="1" applyBorder="1" applyAlignment="1">
      <alignment horizontal="left" vertical="center" wrapText="1"/>
    </xf>
    <xf numFmtId="0" fontId="50" fillId="6" borderId="21" xfId="5" applyFont="1" applyFill="1" applyBorder="1" applyAlignment="1">
      <alignment horizontal="left" vertical="center" wrapText="1"/>
    </xf>
    <xf numFmtId="9" fontId="50" fillId="6" borderId="23" xfId="19" applyFont="1" applyFill="1" applyBorder="1" applyAlignment="1">
      <alignment horizontal="left" vertical="center" wrapText="1"/>
    </xf>
    <xf numFmtId="9" fontId="50" fillId="6" borderId="22" xfId="19" applyFont="1" applyFill="1" applyBorder="1" applyAlignment="1">
      <alignment horizontal="left" vertical="center" wrapText="1"/>
    </xf>
    <xf numFmtId="9" fontId="50" fillId="6" borderId="21" xfId="19" applyFont="1" applyFill="1" applyBorder="1" applyAlignment="1">
      <alignment horizontal="left" vertical="center" wrapText="1"/>
    </xf>
    <xf numFmtId="0" fontId="50" fillId="6" borderId="23" xfId="5" applyFont="1" applyFill="1" applyBorder="1" applyAlignment="1">
      <alignment horizontal="center" vertical="center" wrapText="1"/>
    </xf>
    <xf numFmtId="0" fontId="50" fillId="6" borderId="21" xfId="5" applyFont="1" applyFill="1" applyBorder="1" applyAlignment="1">
      <alignment horizontal="center" vertical="center" wrapText="1"/>
    </xf>
    <xf numFmtId="0" fontId="50" fillId="0" borderId="23" xfId="5" applyFont="1" applyBorder="1" applyAlignment="1">
      <alignment horizontal="center" vertical="center" wrapText="1"/>
    </xf>
    <xf numFmtId="0" fontId="50" fillId="0" borderId="21" xfId="5" applyFont="1" applyBorder="1" applyAlignment="1">
      <alignment horizontal="center" vertical="center" wrapText="1"/>
    </xf>
    <xf numFmtId="9" fontId="50" fillId="6" borderId="23" xfId="19" applyFont="1" applyFill="1" applyBorder="1" applyAlignment="1">
      <alignment horizontal="center" vertical="center" wrapText="1"/>
    </xf>
    <xf numFmtId="9" fontId="50" fillId="6" borderId="22" xfId="19" applyFont="1" applyFill="1" applyBorder="1" applyAlignment="1">
      <alignment horizontal="center" vertical="center" wrapText="1"/>
    </xf>
    <xf numFmtId="171" fontId="50" fillId="6" borderId="23" xfId="18" applyNumberFormat="1" applyFont="1" applyFill="1" applyBorder="1" applyAlignment="1">
      <alignment horizontal="center" vertical="center" wrapText="1"/>
    </xf>
    <xf numFmtId="171" fontId="50" fillId="6" borderId="22" xfId="18" applyNumberFormat="1" applyFont="1" applyFill="1" applyBorder="1" applyAlignment="1">
      <alignment horizontal="center" vertical="center" wrapText="1"/>
    </xf>
    <xf numFmtId="171" fontId="50" fillId="6" borderId="21" xfId="18" applyNumberFormat="1" applyFont="1" applyFill="1" applyBorder="1" applyAlignment="1">
      <alignment horizontal="center" vertical="center" wrapText="1"/>
    </xf>
    <xf numFmtId="9" fontId="50" fillId="6" borderId="1" xfId="19" applyFont="1" applyFill="1" applyBorder="1" applyAlignment="1">
      <alignment horizontal="center" vertical="center" wrapText="1"/>
    </xf>
    <xf numFmtId="171" fontId="50" fillId="0" borderId="1" xfId="5" applyNumberFormat="1" applyFont="1" applyFill="1" applyBorder="1" applyAlignment="1">
      <alignment horizontal="center" vertical="center" wrapText="1"/>
    </xf>
    <xf numFmtId="164" fontId="50" fillId="0" borderId="23" xfId="20" applyFont="1" applyBorder="1" applyAlignment="1">
      <alignment horizontal="center" vertical="center" wrapText="1"/>
    </xf>
    <xf numFmtId="164" fontId="50" fillId="0" borderId="22" xfId="20" applyFont="1" applyBorder="1" applyAlignment="1">
      <alignment horizontal="center" vertical="center" wrapText="1"/>
    </xf>
    <xf numFmtId="164" fontId="50" fillId="0" borderId="21" xfId="20" applyFont="1" applyBorder="1" applyAlignment="1">
      <alignment horizontal="center" vertical="center" wrapText="1"/>
    </xf>
    <xf numFmtId="9" fontId="50" fillId="6" borderId="21" xfId="19" applyFont="1" applyFill="1" applyBorder="1" applyAlignment="1">
      <alignment horizontal="center" vertical="center" wrapText="1"/>
    </xf>
    <xf numFmtId="9" fontId="3" fillId="0" borderId="23" xfId="19" applyFont="1" applyBorder="1" applyAlignment="1">
      <alignment horizontal="center" vertical="center"/>
    </xf>
    <xf numFmtId="9" fontId="3" fillId="0" borderId="21" xfId="19" applyFont="1" applyBorder="1" applyAlignment="1">
      <alignment horizontal="center" vertical="center"/>
    </xf>
    <xf numFmtId="171" fontId="3" fillId="6" borderId="23" xfId="18" applyNumberFormat="1" applyFont="1" applyFill="1" applyBorder="1" applyAlignment="1">
      <alignment horizontal="center" vertical="center"/>
    </xf>
    <xf numFmtId="171" fontId="3" fillId="6" borderId="21" xfId="18" applyNumberFormat="1" applyFont="1" applyFill="1" applyBorder="1" applyAlignment="1">
      <alignment horizontal="center" vertical="center"/>
    </xf>
    <xf numFmtId="9" fontId="3" fillId="0" borderId="1" xfId="19" applyFont="1" applyBorder="1" applyAlignment="1">
      <alignment horizontal="center" vertical="center" wrapText="1"/>
    </xf>
    <xf numFmtId="49" fontId="50" fillId="0" borderId="23" xfId="5" applyNumberFormat="1" applyFont="1" applyFill="1" applyBorder="1" applyAlignment="1">
      <alignment horizontal="center" vertical="center" wrapText="1"/>
    </xf>
    <xf numFmtId="49" fontId="50" fillId="0" borderId="21" xfId="5" applyNumberFormat="1" applyFont="1" applyFill="1" applyBorder="1" applyAlignment="1">
      <alignment horizontal="center" vertical="center" wrapText="1"/>
    </xf>
    <xf numFmtId="172" fontId="3" fillId="6" borderId="23" xfId="18" applyNumberFormat="1" applyFont="1" applyFill="1" applyBorder="1" applyAlignment="1">
      <alignment horizontal="center" vertical="center" wrapText="1"/>
    </xf>
    <xf numFmtId="172" fontId="3" fillId="6" borderId="21" xfId="18" applyNumberFormat="1" applyFont="1" applyFill="1" applyBorder="1" applyAlignment="1">
      <alignment horizontal="center" vertical="center"/>
    </xf>
    <xf numFmtId="0" fontId="50" fillId="0" borderId="23" xfId="5" applyFont="1" applyFill="1" applyBorder="1" applyAlignment="1">
      <alignment horizontal="center" vertical="center" wrapText="1"/>
    </xf>
    <xf numFmtId="0" fontId="50" fillId="0" borderId="22" xfId="5" applyFont="1" applyFill="1" applyBorder="1" applyAlignment="1">
      <alignment horizontal="center" vertical="center" wrapText="1"/>
    </xf>
    <xf numFmtId="0" fontId="50" fillId="0" borderId="21" xfId="5" applyFont="1" applyFill="1" applyBorder="1" applyAlignment="1">
      <alignment horizontal="center" vertical="center" wrapText="1"/>
    </xf>
    <xf numFmtId="171" fontId="3" fillId="0" borderId="1" xfId="18" applyNumberFormat="1" applyFont="1" applyBorder="1" applyAlignment="1">
      <alignment horizontal="center" vertical="center" wrapText="1"/>
    </xf>
    <xf numFmtId="164" fontId="3" fillId="0" borderId="1" xfId="20" applyFont="1" applyBorder="1" applyAlignment="1">
      <alignment horizontal="center" vertical="center" wrapText="1"/>
    </xf>
    <xf numFmtId="49" fontId="3" fillId="0" borderId="23" xfId="5" applyNumberFormat="1" applyFont="1" applyFill="1" applyBorder="1" applyAlignment="1">
      <alignment horizontal="center" vertical="center" wrapText="1"/>
    </xf>
    <xf numFmtId="49" fontId="3" fillId="0" borderId="22" xfId="5" applyNumberFormat="1" applyFont="1" applyFill="1" applyBorder="1" applyAlignment="1">
      <alignment horizontal="center" vertical="center" wrapText="1"/>
    </xf>
    <xf numFmtId="49" fontId="3" fillId="0" borderId="21" xfId="5" applyNumberFormat="1" applyFont="1" applyFill="1" applyBorder="1" applyAlignment="1">
      <alignment horizontal="center" vertical="center" wrapText="1"/>
    </xf>
    <xf numFmtId="0" fontId="56" fillId="8" borderId="1" xfId="0" applyFont="1" applyFill="1" applyBorder="1" applyAlignment="1">
      <alignment horizontal="center" vertical="center" wrapText="1"/>
    </xf>
    <xf numFmtId="0" fontId="57" fillId="0" borderId="28" xfId="0" applyFont="1" applyFill="1" applyBorder="1" applyAlignment="1">
      <alignment horizontal="left" vertical="center" wrapText="1"/>
    </xf>
    <xf numFmtId="0" fontId="57" fillId="0" borderId="29" xfId="0" applyFont="1" applyFill="1" applyBorder="1" applyAlignment="1">
      <alignment horizontal="left" vertical="center" wrapText="1"/>
    </xf>
    <xf numFmtId="0" fontId="57" fillId="0" borderId="30" xfId="0" applyFont="1" applyFill="1" applyBorder="1" applyAlignment="1">
      <alignment horizontal="left" vertical="center" wrapText="1"/>
    </xf>
    <xf numFmtId="0" fontId="57" fillId="0" borderId="1" xfId="0" applyFont="1" applyFill="1" applyBorder="1" applyAlignment="1">
      <alignment horizontal="left" vertical="center" wrapText="1"/>
    </xf>
    <xf numFmtId="44" fontId="60" fillId="7" borderId="22" xfId="0" applyNumberFormat="1" applyFont="1" applyFill="1" applyBorder="1" applyAlignment="1">
      <alignment horizontal="center" vertical="center" wrapText="1"/>
    </xf>
    <xf numFmtId="0" fontId="62" fillId="8" borderId="23" xfId="0" applyFont="1" applyFill="1" applyBorder="1" applyAlignment="1">
      <alignment horizontal="center" vertical="center" wrapText="1"/>
    </xf>
    <xf numFmtId="0" fontId="62" fillId="8" borderId="22" xfId="0" applyFont="1" applyFill="1" applyBorder="1" applyAlignment="1">
      <alignment horizontal="center" vertical="center" wrapText="1"/>
    </xf>
    <xf numFmtId="0" fontId="62" fillId="8" borderId="21" xfId="0" applyFont="1" applyFill="1" applyBorder="1" applyAlignment="1">
      <alignment horizontal="center" vertical="center" wrapText="1"/>
    </xf>
    <xf numFmtId="0" fontId="62" fillId="8" borderId="28" xfId="0" applyFont="1" applyFill="1" applyBorder="1" applyAlignment="1">
      <alignment horizontal="center" vertical="center" wrapText="1"/>
    </xf>
    <xf numFmtId="0" fontId="62" fillId="8" borderId="29" xfId="0" applyFont="1" applyFill="1" applyBorder="1" applyAlignment="1">
      <alignment horizontal="center" vertical="center" wrapText="1"/>
    </xf>
    <xf numFmtId="0" fontId="62" fillId="8" borderId="30" xfId="0" applyFont="1" applyFill="1" applyBorder="1" applyAlignment="1">
      <alignment horizontal="center" vertical="center" wrapText="1"/>
    </xf>
    <xf numFmtId="44" fontId="62" fillId="8" borderId="28" xfId="0" applyNumberFormat="1" applyFont="1" applyFill="1" applyBorder="1" applyAlignment="1">
      <alignment horizontal="center" vertical="center" wrapText="1"/>
    </xf>
    <xf numFmtId="44" fontId="62" fillId="8" borderId="29" xfId="0" applyNumberFormat="1" applyFont="1" applyFill="1" applyBorder="1" applyAlignment="1">
      <alignment horizontal="center" vertical="center" wrapText="1"/>
    </xf>
    <xf numFmtId="44" fontId="62" fillId="8" borderId="30" xfId="0" applyNumberFormat="1" applyFont="1" applyFill="1" applyBorder="1" applyAlignment="1">
      <alignment horizontal="center" vertical="center" wrapText="1"/>
    </xf>
    <xf numFmtId="0" fontId="62" fillId="9" borderId="1" xfId="0" applyFont="1" applyFill="1" applyBorder="1" applyAlignment="1">
      <alignment horizontal="center" vertical="center"/>
    </xf>
    <xf numFmtId="0" fontId="62" fillId="9" borderId="23" xfId="0" applyFont="1" applyFill="1" applyBorder="1" applyAlignment="1">
      <alignment horizontal="center" vertical="center"/>
    </xf>
    <xf numFmtId="0" fontId="62" fillId="9" borderId="1" xfId="0" applyFont="1" applyFill="1" applyBorder="1" applyAlignment="1">
      <alignment horizontal="center" vertical="center" wrapText="1"/>
    </xf>
    <xf numFmtId="0" fontId="62" fillId="9" borderId="23" xfId="0" applyFont="1" applyFill="1" applyBorder="1" applyAlignment="1">
      <alignment horizontal="center" vertical="center" wrapText="1"/>
    </xf>
    <xf numFmtId="44" fontId="62" fillId="9" borderId="23" xfId="0" applyNumberFormat="1" applyFont="1" applyFill="1" applyBorder="1" applyAlignment="1">
      <alignment horizontal="center" vertical="center"/>
    </xf>
    <xf numFmtId="44" fontId="62" fillId="9" borderId="21" xfId="0" applyNumberFormat="1" applyFont="1" applyFill="1" applyBorder="1" applyAlignment="1">
      <alignment horizontal="center" vertical="center"/>
    </xf>
    <xf numFmtId="44" fontId="62" fillId="9" borderId="1" xfId="0" applyNumberFormat="1" applyFont="1" applyFill="1" applyBorder="1" applyAlignment="1">
      <alignment horizontal="center" vertical="center"/>
    </xf>
    <xf numFmtId="0" fontId="62" fillId="7" borderId="23" xfId="0" applyFont="1" applyFill="1" applyBorder="1" applyAlignment="1">
      <alignment horizontal="center" vertical="center"/>
    </xf>
    <xf numFmtId="0" fontId="62" fillId="7" borderId="22" xfId="0" applyFont="1" applyFill="1" applyBorder="1" applyAlignment="1">
      <alignment horizontal="center" vertical="center"/>
    </xf>
    <xf numFmtId="0" fontId="59" fillId="0" borderId="1" xfId="0" applyFont="1" applyBorder="1" applyAlignment="1">
      <alignment horizontal="center" vertical="center" wrapText="1"/>
    </xf>
    <xf numFmtId="0" fontId="59" fillId="0" borderId="1" xfId="0" applyFont="1" applyFill="1" applyBorder="1" applyAlignment="1">
      <alignment horizontal="center" vertical="center" wrapText="1"/>
    </xf>
    <xf numFmtId="49" fontId="59" fillId="0" borderId="1" xfId="0" applyNumberFormat="1" applyFont="1" applyBorder="1" applyAlignment="1">
      <alignment horizontal="center" vertical="center" wrapText="1"/>
    </xf>
    <xf numFmtId="173" fontId="62" fillId="9" borderId="23" xfId="0" applyNumberFormat="1" applyFont="1" applyFill="1" applyBorder="1" applyAlignment="1">
      <alignment horizontal="center" vertical="center"/>
    </xf>
    <xf numFmtId="173" fontId="62" fillId="9" borderId="21" xfId="0" applyNumberFormat="1" applyFont="1" applyFill="1" applyBorder="1" applyAlignment="1">
      <alignment horizontal="center" vertical="center"/>
    </xf>
    <xf numFmtId="49" fontId="59" fillId="0" borderId="28" xfId="0" applyNumberFormat="1" applyFont="1" applyBorder="1" applyAlignment="1">
      <alignment horizontal="center" vertical="center" wrapText="1"/>
    </xf>
    <xf numFmtId="0" fontId="62" fillId="8" borderId="1" xfId="0" applyFont="1" applyFill="1" applyBorder="1" applyAlignment="1">
      <alignment horizontal="center" vertical="center" wrapText="1"/>
    </xf>
    <xf numFmtId="173" fontId="62" fillId="8" borderId="28" xfId="0" applyNumberFormat="1" applyFont="1" applyFill="1" applyBorder="1" applyAlignment="1">
      <alignment horizontal="center" vertical="center" wrapText="1"/>
    </xf>
    <xf numFmtId="173" fontId="62" fillId="8" borderId="29" xfId="0" applyNumberFormat="1" applyFont="1" applyFill="1" applyBorder="1" applyAlignment="1">
      <alignment horizontal="center" vertical="center" wrapText="1"/>
    </xf>
    <xf numFmtId="173" fontId="62" fillId="8" borderId="30" xfId="0" applyNumberFormat="1" applyFont="1" applyFill="1" applyBorder="1" applyAlignment="1">
      <alignment horizontal="center" vertical="center" wrapText="1"/>
    </xf>
    <xf numFmtId="0" fontId="62" fillId="9" borderId="28" xfId="0" applyFont="1" applyFill="1" applyBorder="1" applyAlignment="1">
      <alignment horizontal="center" vertical="center" wrapText="1"/>
    </xf>
    <xf numFmtId="0" fontId="59" fillId="0" borderId="28" xfId="0" applyFont="1" applyBorder="1" applyAlignment="1">
      <alignment horizontal="center" vertical="center" wrapText="1"/>
    </xf>
    <xf numFmtId="173" fontId="62" fillId="9" borderId="1" xfId="0" applyNumberFormat="1" applyFont="1" applyFill="1" applyBorder="1" applyAlignment="1">
      <alignment horizontal="center" vertical="center"/>
    </xf>
    <xf numFmtId="9" fontId="59" fillId="0" borderId="1" xfId="0" applyNumberFormat="1" applyFont="1" applyBorder="1" applyAlignment="1">
      <alignment horizontal="center" vertical="center"/>
    </xf>
    <xf numFmtId="0" fontId="62" fillId="7" borderId="1" xfId="0" applyFont="1" applyFill="1" applyBorder="1" applyAlignment="1">
      <alignment horizontal="center" vertical="center"/>
    </xf>
  </cellXfs>
  <cellStyles count="22">
    <cellStyle name="Millares" xfId="1" builtinId="3"/>
    <cellStyle name="Millares [0]" xfId="2" builtinId="6"/>
    <cellStyle name="Millares [0] 2" xfId="13" xr:uid="{00000000-0005-0000-0000-000002000000}"/>
    <cellStyle name="Millares [0] 3" xfId="15" xr:uid="{00000000-0005-0000-0000-000003000000}"/>
    <cellStyle name="Millares [0] 4" xfId="16" xr:uid="{00000000-0005-0000-0000-000004000000}"/>
    <cellStyle name="Millares 2" xfId="6" xr:uid="{00000000-0005-0000-0000-000005000000}"/>
    <cellStyle name="Millares 3" xfId="10" xr:uid="{00000000-0005-0000-0000-000006000000}"/>
    <cellStyle name="Millares 4" xfId="21" xr:uid="{00000000-0005-0000-0000-000007000000}"/>
    <cellStyle name="Moneda" xfId="3" builtinId="4"/>
    <cellStyle name="Moneda [0] 2" xfId="17" xr:uid="{00000000-0005-0000-0000-000009000000}"/>
    <cellStyle name="Moneda 2" xfId="7" xr:uid="{00000000-0005-0000-0000-00000A000000}"/>
    <cellStyle name="Moneda 2 2" xfId="20" xr:uid="{00000000-0005-0000-0000-00000B000000}"/>
    <cellStyle name="Moneda 3" xfId="18" xr:uid="{00000000-0005-0000-0000-00000C000000}"/>
    <cellStyle name="Normal" xfId="0" builtinId="0"/>
    <cellStyle name="Normal 2" xfId="4" xr:uid="{00000000-0005-0000-0000-00000E000000}"/>
    <cellStyle name="Normal 2 2" xfId="8" xr:uid="{00000000-0005-0000-0000-00000F000000}"/>
    <cellStyle name="Normal 2 2 2" xfId="9" xr:uid="{00000000-0005-0000-0000-000010000000}"/>
    <cellStyle name="Normal 3" xfId="5" xr:uid="{00000000-0005-0000-0000-000011000000}"/>
    <cellStyle name="Normal 4" xfId="11" xr:uid="{00000000-0005-0000-0000-000012000000}"/>
    <cellStyle name="Normal 4 2" xfId="12" xr:uid="{00000000-0005-0000-0000-000013000000}"/>
    <cellStyle name="Porcentaje 2" xfId="19" xr:uid="{00000000-0005-0000-0000-000014000000}"/>
    <cellStyle name="Porcentaje 3" xfId="1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2</xdr:col>
      <xdr:colOff>2127251</xdr:colOff>
      <xdr:row>2</xdr:row>
      <xdr:rowOff>47626</xdr:rowOff>
    </xdr:from>
    <xdr:ext cx="821531" cy="825500"/>
    <xdr:pic>
      <xdr:nvPicPr>
        <xdr:cNvPr id="2" name="Imagen 8" descr="LOGO-ICBF">
          <a:extLst>
            <a:ext uri="{FF2B5EF4-FFF2-40B4-BE49-F238E27FC236}">
              <a16:creationId xmlns:a16="http://schemas.microsoft.com/office/drawing/2014/main" id="{BC42C078-FD47-44DE-BEFD-358FD947D28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99691" y="390526"/>
          <a:ext cx="821531" cy="82550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2571750</xdr:colOff>
      <xdr:row>2</xdr:row>
      <xdr:rowOff>63500</xdr:rowOff>
    </xdr:from>
    <xdr:to>
      <xdr:col>3</xdr:col>
      <xdr:colOff>730250</xdr:colOff>
      <xdr:row>2</xdr:row>
      <xdr:rowOff>904875</xdr:rowOff>
    </xdr:to>
    <xdr:pic>
      <xdr:nvPicPr>
        <xdr:cNvPr id="2" name="Imagen 1" descr="LOGO-ICBF">
          <a:extLst>
            <a:ext uri="{FF2B5EF4-FFF2-40B4-BE49-F238E27FC236}">
              <a16:creationId xmlns:a16="http://schemas.microsoft.com/office/drawing/2014/main" id="{3086FE7F-A70B-4177-9145-5176759510A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4190" y="406400"/>
          <a:ext cx="810260" cy="8413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396875</xdr:colOff>
      <xdr:row>2</xdr:row>
      <xdr:rowOff>122791</xdr:rowOff>
    </xdr:from>
    <xdr:to>
      <xdr:col>3</xdr:col>
      <xdr:colOff>996149</xdr:colOff>
      <xdr:row>2</xdr:row>
      <xdr:rowOff>877298</xdr:rowOff>
    </xdr:to>
    <xdr:pic>
      <xdr:nvPicPr>
        <xdr:cNvPr id="2" name="Imagen 1">
          <a:extLst>
            <a:ext uri="{FF2B5EF4-FFF2-40B4-BE49-F238E27FC236}">
              <a16:creationId xmlns:a16="http://schemas.microsoft.com/office/drawing/2014/main" id="{9F35EB13-AFF1-4E25-AD28-28FC44A2C274}"/>
            </a:ext>
          </a:extLst>
        </xdr:cNvPr>
        <xdr:cNvPicPr>
          <a:picLocks noChangeAspect="1"/>
        </xdr:cNvPicPr>
      </xdr:nvPicPr>
      <xdr:blipFill>
        <a:blip xmlns:r="http://schemas.openxmlformats.org/officeDocument/2006/relationships" r:embed="rId1"/>
        <a:stretch>
          <a:fillRect/>
        </a:stretch>
      </xdr:blipFill>
      <xdr:spPr>
        <a:xfrm>
          <a:off x="3521075" y="473311"/>
          <a:ext cx="599274" cy="7545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2722880</xdr:colOff>
      <xdr:row>2</xdr:row>
      <xdr:rowOff>20320</xdr:rowOff>
    </xdr:from>
    <xdr:to>
      <xdr:col>3</xdr:col>
      <xdr:colOff>606213</xdr:colOff>
      <xdr:row>2</xdr:row>
      <xdr:rowOff>1055222</xdr:rowOff>
    </xdr:to>
    <xdr:pic>
      <xdr:nvPicPr>
        <xdr:cNvPr id="2" name="Imagen 1" descr="LOGO-ICBF">
          <a:extLst>
            <a:ext uri="{FF2B5EF4-FFF2-40B4-BE49-F238E27FC236}">
              <a16:creationId xmlns:a16="http://schemas.microsoft.com/office/drawing/2014/main" id="{1CC0BCF7-C02F-4561-95AB-0C4BA338C2B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41040" y="378460"/>
          <a:ext cx="832273" cy="1034902"/>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cbfgob-my.sharepoint.com/Users/yasleydy.infante/AppData/Local/Microsoft/Windows/INetCache/Content.Outlook/6IIPC4J8/CADENA%20DE%20VALOR%202019-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Árbol de problemas"/>
      <sheetName val="Árbol de objetivos"/>
      <sheetName val="Cadena de Valor"/>
      <sheetName val="Prod. y Act."/>
      <sheetName val="Valores"/>
    </sheetNames>
    <sheetDataSet>
      <sheetData sheetId="0">
        <row r="8">
          <cell r="C8" t="str">
            <v>Persistencia de situaciones de capacidad limitada en la infraestructura tecnológica y sistemas de información en el ICBF.</v>
          </cell>
        </row>
        <row r="10">
          <cell r="C10" t="str">
            <v>Limitada respuesta en sistemas de información (SI) en términos de: oportunidad, cantidad, integralidad e interoperabilidad.</v>
          </cell>
          <cell r="G10" t="str">
            <v>Deficiencia de infraestructura tecnológica para soportar la operación del ICBF.</v>
          </cell>
        </row>
      </sheetData>
      <sheetData sheetId="1">
        <row r="8">
          <cell r="C8" t="str">
            <v>Proveer soluciones en sistemas de información y serviciaos tecnológicos para mejorar la operación de los procesos en el ICBF.</v>
          </cell>
        </row>
        <row r="10">
          <cell r="C10" t="str">
            <v>Incrementar soluciones de Sistemas de Información en términos de: oportunidad, cantidad, integralidad e interoperabilidad.</v>
          </cell>
          <cell r="G10" t="str">
            <v>Disminuir la obsolescencia y las necesidades de Infraestructura tecnológica para soportar la operación del ICBF.</v>
          </cell>
        </row>
      </sheetData>
      <sheetData sheetId="2"/>
      <sheetData sheetId="3">
        <row r="2">
          <cell r="C2" t="str">
            <v>Servicio de información actualizados.</v>
          </cell>
          <cell r="D2" t="str">
            <v>Definir el plan para la gestión de soluciones informáticas.</v>
          </cell>
          <cell r="E2" t="str">
            <v>Sistemas de información actualizados.</v>
          </cell>
          <cell r="F2" t="str">
            <v>Número de sistemas de información.</v>
          </cell>
          <cell r="G2" t="str">
            <v>8</v>
          </cell>
          <cell r="I2">
            <v>23378900</v>
          </cell>
          <cell r="J2">
            <v>24080300</v>
          </cell>
          <cell r="K2">
            <v>24802700</v>
          </cell>
          <cell r="L2">
            <v>25546800</v>
          </cell>
        </row>
        <row r="3">
          <cell r="D3" t="str">
            <v>Analizar y diseñar requerimientos de soluciones informáticas.</v>
          </cell>
          <cell r="I3">
            <v>309379600</v>
          </cell>
          <cell r="J3">
            <v>318661000</v>
          </cell>
          <cell r="K3">
            <v>328220800</v>
          </cell>
          <cell r="L3">
            <v>338067400</v>
          </cell>
        </row>
        <row r="4">
          <cell r="D4" t="str">
            <v>Realizar pruebas a las soluciones informáticas.</v>
          </cell>
          <cell r="I4">
            <v>389937400</v>
          </cell>
          <cell r="J4">
            <v>401635500</v>
          </cell>
          <cell r="K4">
            <v>413684600</v>
          </cell>
          <cell r="L4">
            <v>426095100</v>
          </cell>
        </row>
        <row r="5">
          <cell r="D5" t="str">
            <v>Desarrollar o adquirir soluciones informáticas.</v>
          </cell>
          <cell r="I5">
            <v>8725000000</v>
          </cell>
          <cell r="J5">
            <v>8986750000</v>
          </cell>
          <cell r="K5">
            <v>9256352500</v>
          </cell>
          <cell r="L5">
            <v>9534043100</v>
          </cell>
        </row>
        <row r="6">
          <cell r="D6" t="str">
            <v>Realizar acciones de uso y apropiación para las soluciones informáticas.</v>
          </cell>
          <cell r="I6">
            <v>155252400</v>
          </cell>
          <cell r="J6">
            <v>159910000</v>
          </cell>
          <cell r="K6">
            <v>164707300</v>
          </cell>
          <cell r="L6">
            <v>169648500</v>
          </cell>
        </row>
        <row r="7">
          <cell r="D7" t="str">
            <v>Definir e identificar los componentes de información.</v>
          </cell>
          <cell r="I7">
            <v>89619300</v>
          </cell>
          <cell r="J7">
            <v>92307900</v>
          </cell>
          <cell r="K7">
            <v>95077100</v>
          </cell>
          <cell r="L7">
            <v>97929400</v>
          </cell>
        </row>
        <row r="8">
          <cell r="D8" t="str">
            <v>Elaborar y actualizar el directorio de los componentes de información y componentes reutilizables de código.</v>
          </cell>
          <cell r="I8">
            <v>61875900</v>
          </cell>
          <cell r="J8">
            <v>63732200</v>
          </cell>
          <cell r="K8">
            <v>65644200</v>
          </cell>
          <cell r="L8">
            <v>67613500</v>
          </cell>
        </row>
        <row r="9">
          <cell r="I9">
            <v>4390594240</v>
          </cell>
          <cell r="J9">
            <v>4522312040</v>
          </cell>
          <cell r="K9">
            <v>4657981440</v>
          </cell>
          <cell r="L9">
            <v>4797720840</v>
          </cell>
        </row>
        <row r="11">
          <cell r="C11" t="str">
            <v>Servicios tecnológicos</v>
          </cell>
          <cell r="D11" t="str">
            <v>Elaborar el plan de adquisición de bienes y servicios para la actualización, soporte y mantenimiento de servicios tecnológicos.</v>
          </cell>
          <cell r="E11" t="str">
            <v>Porcentaje de capacidad (Índice de prestación de servicios)</v>
          </cell>
          <cell r="F11" t="str">
            <v xml:space="preserve">Porcentaje de capacidad </v>
          </cell>
          <cell r="G11">
            <v>0.98</v>
          </cell>
          <cell r="I11">
            <v>47657100</v>
          </cell>
          <cell r="J11">
            <v>49086800</v>
          </cell>
          <cell r="K11">
            <v>50559400</v>
          </cell>
          <cell r="L11">
            <v>52076200</v>
          </cell>
        </row>
        <row r="12">
          <cell r="D12" t="str">
            <v>Adquirir e implementar la actualización de la plataforma tecnológica prevista.</v>
          </cell>
          <cell r="I12">
            <v>24179154100</v>
          </cell>
          <cell r="J12">
            <v>22025368700</v>
          </cell>
          <cell r="K12">
            <v>23886129800</v>
          </cell>
          <cell r="L12">
            <v>23341993700</v>
          </cell>
        </row>
        <row r="13">
          <cell r="D13" t="str">
            <v>Renovar y mantener la plataforma computacional.</v>
          </cell>
          <cell r="I13">
            <v>26400000000</v>
          </cell>
          <cell r="J13">
            <v>5912000000</v>
          </cell>
          <cell r="K13">
            <v>6089360000</v>
          </cell>
          <cell r="L13">
            <v>6272040800</v>
          </cell>
        </row>
        <row r="14">
          <cell r="D14" t="str">
            <v>Adquirir bienes y servicios para la renovación de software y su licenciamiento.</v>
          </cell>
          <cell r="I14">
            <v>15017610100</v>
          </cell>
          <cell r="J14">
            <v>15468138400</v>
          </cell>
          <cell r="K14">
            <v>15932182600</v>
          </cell>
          <cell r="L14">
            <v>16410148100</v>
          </cell>
        </row>
        <row r="15">
          <cell r="D15" t="str">
            <v>Realizar las adecuaciones de redes de área local y de comunicaciones programadas y priorizadas.</v>
          </cell>
          <cell r="I15">
            <v>32525000000</v>
          </cell>
          <cell r="J15">
            <v>18416750000</v>
          </cell>
          <cell r="K15">
            <v>21154706500</v>
          </cell>
          <cell r="L15">
            <v>21789347700</v>
          </cell>
        </row>
        <row r="16">
          <cell r="D16" t="str">
            <v>Realizar acciones de uso y apropiación para los servicios tecnológicos.</v>
          </cell>
          <cell r="I16">
            <v>155252400</v>
          </cell>
          <cell r="J16">
            <v>159910000</v>
          </cell>
          <cell r="K16">
            <v>164707300</v>
          </cell>
          <cell r="L16">
            <v>169648500</v>
          </cell>
        </row>
        <row r="17">
          <cell r="D17" t="str">
            <v>Gestionar los servicios tecnológicos.</v>
          </cell>
          <cell r="I17">
            <v>5020793100</v>
          </cell>
          <cell r="J17">
            <v>5171416900</v>
          </cell>
          <cell r="K17">
            <v>5326559400</v>
          </cell>
          <cell r="L17">
            <v>5486356200</v>
          </cell>
        </row>
        <row r="18">
          <cell r="I18">
            <v>117490504540</v>
          </cell>
          <cell r="J18">
            <v>81772059740</v>
          </cell>
          <cell r="K18">
            <v>87610675640</v>
          </cell>
          <cell r="L18">
            <v>88978275840</v>
          </cell>
        </row>
      </sheetData>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fitToPage="1"/>
  </sheetPr>
  <dimension ref="B1:V45"/>
  <sheetViews>
    <sheetView showGridLines="0" tabSelected="1" topLeftCell="I19" zoomScale="90" zoomScaleNormal="90" zoomScaleSheetLayoutView="85" zoomScalePageLayoutView="125" workbookViewId="0">
      <pane ySplit="1" topLeftCell="A35" activePane="bottomLeft" state="frozen"/>
      <selection activeCell="G19" sqref="G19"/>
      <selection pane="bottomLeft" activeCell="Q37" sqref="Q37"/>
    </sheetView>
  </sheetViews>
  <sheetFormatPr baseColWidth="10" defaultColWidth="12.140625" defaultRowHeight="15.75" x14ac:dyDescent="0.25"/>
  <cols>
    <col min="1" max="1" width="3.85546875" style="215" customWidth="1"/>
    <col min="2" max="2" width="2.85546875" style="215" customWidth="1"/>
    <col min="3" max="4" width="37.42578125" style="215" customWidth="1"/>
    <col min="5" max="5" width="45.85546875" style="215" customWidth="1"/>
    <col min="6" max="6" width="23.28515625" style="215" customWidth="1"/>
    <col min="7" max="7" width="30.7109375" style="215" customWidth="1"/>
    <col min="8" max="11" width="14.140625" style="215" bestFit="1" customWidth="1"/>
    <col min="12" max="12" width="13.28515625" style="215" customWidth="1"/>
    <col min="13" max="13" width="18.85546875" style="215" customWidth="1"/>
    <col min="14" max="14" width="19.85546875" style="215" customWidth="1"/>
    <col min="15" max="16" width="21.42578125" style="215" customWidth="1"/>
    <col min="17" max="17" width="23.5703125" style="215" customWidth="1"/>
    <col min="18" max="18" width="23.140625" style="215" customWidth="1"/>
    <col min="19" max="19" width="23.42578125" style="215" customWidth="1"/>
    <col min="20" max="20" width="22.7109375" style="215" customWidth="1"/>
    <col min="21" max="21" width="23.140625" style="215" customWidth="1"/>
    <col min="22" max="16384" width="12.140625" style="215"/>
  </cols>
  <sheetData>
    <row r="1" spans="2:22" ht="13.5" customHeight="1" thickBot="1" x14ac:dyDescent="0.3"/>
    <row r="2" spans="2:22" x14ac:dyDescent="0.25">
      <c r="B2" s="216"/>
      <c r="C2" s="217"/>
      <c r="D2" s="217"/>
      <c r="E2" s="217"/>
      <c r="F2" s="217"/>
      <c r="G2" s="217"/>
      <c r="H2" s="217"/>
      <c r="I2" s="217"/>
      <c r="J2" s="217"/>
      <c r="K2" s="217"/>
      <c r="L2" s="217"/>
      <c r="M2" s="217"/>
      <c r="N2" s="217"/>
      <c r="O2" s="217"/>
      <c r="P2" s="217"/>
      <c r="Q2" s="217"/>
      <c r="R2" s="217"/>
      <c r="S2" s="217"/>
      <c r="T2" s="217"/>
      <c r="U2" s="217"/>
      <c r="V2" s="218"/>
    </row>
    <row r="3" spans="2:22" ht="78" customHeight="1" x14ac:dyDescent="0.25">
      <c r="B3" s="219"/>
      <c r="C3" s="295"/>
      <c r="D3" s="295"/>
      <c r="E3" s="295"/>
      <c r="F3" s="296" t="s">
        <v>66</v>
      </c>
      <c r="G3" s="296"/>
      <c r="H3" s="296"/>
      <c r="I3" s="296"/>
      <c r="J3" s="296"/>
      <c r="K3" s="296"/>
      <c r="L3" s="296"/>
      <c r="M3" s="296"/>
      <c r="N3" s="296"/>
      <c r="O3" s="296"/>
      <c r="P3" s="296"/>
      <c r="Q3" s="296"/>
      <c r="R3" s="296"/>
      <c r="S3" s="296"/>
      <c r="T3" s="296"/>
      <c r="U3" s="296"/>
      <c r="V3" s="220"/>
    </row>
    <row r="4" spans="2:22" x14ac:dyDescent="0.25">
      <c r="B4" s="219"/>
      <c r="C4" s="221"/>
      <c r="D4" s="221"/>
      <c r="E4" s="221"/>
      <c r="F4" s="221"/>
      <c r="G4" s="221"/>
      <c r="H4" s="221"/>
      <c r="I4" s="221"/>
      <c r="J4" s="221"/>
      <c r="K4" s="221"/>
      <c r="L4" s="221"/>
      <c r="M4" s="221"/>
      <c r="N4" s="221"/>
      <c r="O4" s="221"/>
      <c r="P4" s="221"/>
      <c r="Q4" s="221"/>
      <c r="R4" s="221"/>
      <c r="S4" s="221"/>
      <c r="T4" s="221"/>
      <c r="U4" s="221"/>
      <c r="V4" s="220"/>
    </row>
    <row r="5" spans="2:22" s="227" customFormat="1" ht="24.75" customHeight="1" x14ac:dyDescent="0.25">
      <c r="B5" s="222"/>
      <c r="C5" s="223" t="s">
        <v>65</v>
      </c>
      <c r="D5" s="223"/>
      <c r="E5" s="224"/>
      <c r="F5" s="225"/>
      <c r="G5" s="225"/>
      <c r="H5" s="225"/>
      <c r="I5" s="225"/>
      <c r="J5" s="225"/>
      <c r="K5" s="225"/>
      <c r="L5" s="225"/>
      <c r="M5" s="225"/>
      <c r="N5" s="225"/>
      <c r="O5" s="225"/>
      <c r="P5" s="225"/>
      <c r="Q5" s="224"/>
      <c r="R5" s="224"/>
      <c r="S5" s="224"/>
      <c r="T5" s="224"/>
      <c r="U5" s="224"/>
      <c r="V5" s="226"/>
    </row>
    <row r="6" spans="2:22" s="227" customFormat="1" ht="21" customHeight="1" x14ac:dyDescent="0.25">
      <c r="B6" s="222"/>
      <c r="C6" s="224"/>
      <c r="D6" s="224"/>
      <c r="E6" s="225"/>
      <c r="F6" s="225"/>
      <c r="G6" s="225"/>
      <c r="H6" s="225"/>
      <c r="I6" s="225"/>
      <c r="J6" s="225"/>
      <c r="K6" s="225"/>
      <c r="L6" s="225"/>
      <c r="M6" s="225"/>
      <c r="N6" s="225"/>
      <c r="O6" s="225"/>
      <c r="P6" s="225"/>
      <c r="Q6" s="224"/>
      <c r="R6" s="224"/>
      <c r="S6" s="224"/>
      <c r="T6" s="224"/>
      <c r="U6" s="224"/>
      <c r="V6" s="226"/>
    </row>
    <row r="7" spans="2:22" ht="40.5" customHeight="1" x14ac:dyDescent="0.25">
      <c r="B7" s="219"/>
      <c r="C7" s="300" t="s">
        <v>64</v>
      </c>
      <c r="D7" s="301"/>
      <c r="E7" s="298" t="s">
        <v>63</v>
      </c>
      <c r="F7" s="298"/>
      <c r="G7" s="298"/>
      <c r="H7" s="298"/>
      <c r="I7" s="298"/>
      <c r="J7" s="298"/>
      <c r="K7" s="298"/>
      <c r="L7" s="298"/>
      <c r="M7" s="298"/>
      <c r="N7" s="228"/>
      <c r="O7" s="229"/>
      <c r="P7" s="229"/>
      <c r="Q7" s="297"/>
      <c r="R7" s="297"/>
      <c r="S7" s="297"/>
      <c r="T7" s="297"/>
      <c r="U7" s="297"/>
      <c r="V7" s="220"/>
    </row>
    <row r="8" spans="2:22" ht="24.75" customHeight="1" x14ac:dyDescent="0.25">
      <c r="B8" s="219"/>
      <c r="C8" s="302" t="s">
        <v>62</v>
      </c>
      <c r="D8" s="303"/>
      <c r="E8" s="299" t="s">
        <v>61</v>
      </c>
      <c r="F8" s="299"/>
      <c r="G8" s="299"/>
      <c r="H8" s="299"/>
      <c r="I8" s="299"/>
      <c r="J8" s="299"/>
      <c r="K8" s="299"/>
      <c r="L8" s="299"/>
      <c r="M8" s="299"/>
      <c r="N8" s="228"/>
      <c r="O8" s="229"/>
      <c r="P8" s="229"/>
      <c r="Q8" s="230"/>
      <c r="R8" s="230"/>
      <c r="S8" s="230"/>
      <c r="T8" s="230"/>
      <c r="U8" s="230"/>
      <c r="V8" s="220"/>
    </row>
    <row r="9" spans="2:22" ht="24.75" customHeight="1" x14ac:dyDescent="0.25">
      <c r="B9" s="219"/>
      <c r="C9" s="302" t="s">
        <v>60</v>
      </c>
      <c r="D9" s="303"/>
      <c r="E9" s="299" t="s">
        <v>59</v>
      </c>
      <c r="F9" s="299"/>
      <c r="G9" s="299"/>
      <c r="H9" s="299"/>
      <c r="I9" s="299"/>
      <c r="J9" s="299"/>
      <c r="K9" s="299"/>
      <c r="L9" s="299"/>
      <c r="M9" s="299"/>
      <c r="N9" s="228"/>
      <c r="O9" s="229"/>
      <c r="P9" s="229"/>
      <c r="Q9" s="230"/>
      <c r="R9" s="230"/>
      <c r="S9" s="230"/>
      <c r="T9" s="230"/>
      <c r="U9" s="230"/>
      <c r="V9" s="220"/>
    </row>
    <row r="10" spans="2:22" ht="23.25" customHeight="1" x14ac:dyDescent="0.25">
      <c r="B10" s="219"/>
      <c r="C10" s="231"/>
      <c r="D10" s="231"/>
      <c r="E10" s="231"/>
      <c r="F10" s="231"/>
      <c r="G10" s="228"/>
      <c r="H10" s="228"/>
      <c r="I10" s="228"/>
      <c r="J10" s="228"/>
      <c r="K10" s="228"/>
      <c r="L10" s="228"/>
      <c r="M10" s="232"/>
      <c r="N10" s="228"/>
      <c r="O10" s="228"/>
      <c r="P10" s="228"/>
      <c r="Q10" s="228"/>
      <c r="R10" s="228"/>
      <c r="S10" s="228"/>
      <c r="T10" s="229"/>
      <c r="U10" s="229"/>
      <c r="V10" s="220"/>
    </row>
    <row r="11" spans="2:22" ht="18.75" customHeight="1" x14ac:dyDescent="0.25">
      <c r="B11" s="219"/>
      <c r="C11" s="229"/>
      <c r="D11" s="229"/>
      <c r="E11" s="229"/>
      <c r="F11" s="229"/>
      <c r="G11" s="229"/>
      <c r="H11" s="229"/>
      <c r="I11" s="229"/>
      <c r="J11" s="229"/>
      <c r="K11" s="229"/>
      <c r="L11" s="229"/>
      <c r="M11" s="338" t="s">
        <v>52</v>
      </c>
      <c r="N11" s="313"/>
      <c r="O11" s="313"/>
      <c r="P11" s="314"/>
      <c r="Q11" s="286" t="s">
        <v>53</v>
      </c>
      <c r="R11" s="312" t="s">
        <v>52</v>
      </c>
      <c r="S11" s="313"/>
      <c r="T11" s="313"/>
      <c r="U11" s="314"/>
      <c r="V11" s="220"/>
    </row>
    <row r="12" spans="2:22" ht="23.25" customHeight="1" x14ac:dyDescent="0.25">
      <c r="B12" s="219"/>
      <c r="C12" s="233" t="s">
        <v>51</v>
      </c>
      <c r="D12" s="234"/>
      <c r="E12" s="229"/>
      <c r="F12" s="229"/>
      <c r="G12" s="229"/>
      <c r="H12" s="229"/>
      <c r="I12" s="304" t="s">
        <v>50</v>
      </c>
      <c r="J12" s="305"/>
      <c r="K12" s="305"/>
      <c r="L12" s="306"/>
      <c r="M12" s="235" t="s">
        <v>42</v>
      </c>
      <c r="N12" s="235" t="s">
        <v>41</v>
      </c>
      <c r="O12" s="235" t="s">
        <v>40</v>
      </c>
      <c r="P12" s="235" t="s">
        <v>39</v>
      </c>
      <c r="Q12" s="310"/>
      <c r="R12" s="235" t="s">
        <v>42</v>
      </c>
      <c r="S12" s="235" t="s">
        <v>41</v>
      </c>
      <c r="T12" s="235" t="s">
        <v>40</v>
      </c>
      <c r="U12" s="235" t="s">
        <v>39</v>
      </c>
      <c r="V12" s="220"/>
    </row>
    <row r="13" spans="2:22" ht="39.950000000000003" customHeight="1" x14ac:dyDescent="0.25">
      <c r="B13" s="219"/>
      <c r="C13" s="236" t="s">
        <v>48</v>
      </c>
      <c r="D13" s="236"/>
      <c r="E13" s="237" t="s">
        <v>47</v>
      </c>
      <c r="F13" s="236" t="s">
        <v>46</v>
      </c>
      <c r="G13" s="237"/>
      <c r="H13" s="229"/>
      <c r="I13" s="307" t="s">
        <v>49</v>
      </c>
      <c r="J13" s="308"/>
      <c r="K13" s="308"/>
      <c r="L13" s="309"/>
      <c r="M13" s="237">
        <v>600</v>
      </c>
      <c r="N13" s="237">
        <v>600</v>
      </c>
      <c r="O13" s="237">
        <v>600</v>
      </c>
      <c r="P13" s="237">
        <v>600</v>
      </c>
      <c r="Q13" s="310"/>
      <c r="R13" s="315">
        <v>1900000</v>
      </c>
      <c r="S13" s="315">
        <v>1925000</v>
      </c>
      <c r="T13" s="315">
        <v>1975000</v>
      </c>
      <c r="U13" s="315">
        <v>2025000</v>
      </c>
      <c r="V13" s="220"/>
    </row>
    <row r="14" spans="2:22" ht="39.950000000000003" customHeight="1" x14ac:dyDescent="0.25">
      <c r="B14" s="219"/>
      <c r="C14" s="236" t="s">
        <v>48</v>
      </c>
      <c r="D14" s="236"/>
      <c r="E14" s="237" t="s">
        <v>47</v>
      </c>
      <c r="F14" s="236" t="s">
        <v>46</v>
      </c>
      <c r="G14" s="237"/>
      <c r="H14" s="229"/>
      <c r="I14" s="307" t="s">
        <v>45</v>
      </c>
      <c r="J14" s="308"/>
      <c r="K14" s="308"/>
      <c r="L14" s="309"/>
      <c r="M14" s="238">
        <v>1</v>
      </c>
      <c r="N14" s="238">
        <v>1</v>
      </c>
      <c r="O14" s="238">
        <v>1</v>
      </c>
      <c r="P14" s="238">
        <v>1</v>
      </c>
      <c r="Q14" s="311"/>
      <c r="R14" s="315"/>
      <c r="S14" s="315"/>
      <c r="T14" s="315"/>
      <c r="U14" s="315"/>
      <c r="V14" s="220"/>
    </row>
    <row r="15" spans="2:22" x14ac:dyDescent="0.25">
      <c r="B15" s="219"/>
      <c r="C15" s="229"/>
      <c r="D15" s="229"/>
      <c r="E15" s="229"/>
      <c r="F15" s="229"/>
      <c r="G15" s="229"/>
      <c r="H15" s="229"/>
      <c r="I15" s="229"/>
      <c r="J15" s="229"/>
      <c r="K15" s="229"/>
      <c r="L15" s="229"/>
      <c r="M15" s="229"/>
      <c r="N15" s="229"/>
      <c r="O15" s="229"/>
      <c r="P15" s="229"/>
      <c r="Q15" s="229"/>
      <c r="R15" s="229"/>
      <c r="S15" s="229"/>
      <c r="T15" s="229"/>
      <c r="U15" s="229"/>
      <c r="V15" s="220"/>
    </row>
    <row r="16" spans="2:22" ht="16.5" thickBot="1" x14ac:dyDescent="0.3">
      <c r="B16" s="219"/>
      <c r="C16" s="229"/>
      <c r="D16" s="229"/>
      <c r="E16" s="229"/>
      <c r="F16" s="229"/>
      <c r="G16" s="229"/>
      <c r="H16" s="229"/>
      <c r="I16" s="229"/>
      <c r="J16" s="229"/>
      <c r="K16" s="229"/>
      <c r="L16" s="229"/>
      <c r="M16" s="229"/>
      <c r="N16" s="229"/>
      <c r="O16" s="229"/>
      <c r="P16" s="229"/>
      <c r="Q16" s="229"/>
      <c r="R16" s="229"/>
      <c r="S16" s="229"/>
      <c r="T16" s="229"/>
      <c r="U16" s="229"/>
      <c r="V16" s="220"/>
    </row>
    <row r="17" spans="2:22" ht="27.75" customHeight="1" x14ac:dyDescent="0.25">
      <c r="B17" s="219"/>
      <c r="C17" s="329" t="s">
        <v>44</v>
      </c>
      <c r="D17" s="320" t="s">
        <v>24</v>
      </c>
      <c r="E17" s="320" t="s">
        <v>43</v>
      </c>
      <c r="F17" s="318"/>
      <c r="G17" s="318"/>
      <c r="H17" s="318"/>
      <c r="I17" s="318"/>
      <c r="J17" s="318"/>
      <c r="K17" s="318"/>
      <c r="L17" s="318"/>
      <c r="M17" s="263"/>
      <c r="N17" s="263"/>
      <c r="O17" s="263"/>
      <c r="P17" s="263"/>
      <c r="Q17" s="318" t="s">
        <v>22</v>
      </c>
      <c r="R17" s="318"/>
      <c r="S17" s="318"/>
      <c r="T17" s="318"/>
      <c r="U17" s="319"/>
      <c r="V17" s="220"/>
    </row>
    <row r="18" spans="2:22" ht="21" customHeight="1" x14ac:dyDescent="0.25">
      <c r="B18" s="219"/>
      <c r="C18" s="330"/>
      <c r="D18" s="321"/>
      <c r="E18" s="321"/>
      <c r="F18" s="327" t="s">
        <v>21</v>
      </c>
      <c r="G18" s="327" t="s">
        <v>20</v>
      </c>
      <c r="H18" s="316" t="s">
        <v>19</v>
      </c>
      <c r="I18" s="316"/>
      <c r="J18" s="316"/>
      <c r="K18" s="316"/>
      <c r="L18" s="327" t="s">
        <v>18</v>
      </c>
      <c r="M18" s="327" t="s">
        <v>17</v>
      </c>
      <c r="N18" s="327"/>
      <c r="O18" s="316" t="s">
        <v>16</v>
      </c>
      <c r="P18" s="316" t="s">
        <v>15</v>
      </c>
      <c r="Q18" s="316">
        <v>2019</v>
      </c>
      <c r="R18" s="316">
        <v>2020</v>
      </c>
      <c r="S18" s="316">
        <v>2021</v>
      </c>
      <c r="T18" s="316">
        <v>2022</v>
      </c>
      <c r="U18" s="293" t="s">
        <v>14</v>
      </c>
      <c r="V18" s="220"/>
    </row>
    <row r="19" spans="2:22" ht="30.75" customHeight="1" thickBot="1" x14ac:dyDescent="0.3">
      <c r="B19" s="219"/>
      <c r="C19" s="331"/>
      <c r="D19" s="322"/>
      <c r="E19" s="322"/>
      <c r="F19" s="328"/>
      <c r="G19" s="328"/>
      <c r="H19" s="276" t="s">
        <v>13</v>
      </c>
      <c r="I19" s="276" t="s">
        <v>12</v>
      </c>
      <c r="J19" s="276" t="s">
        <v>11</v>
      </c>
      <c r="K19" s="276" t="s">
        <v>10</v>
      </c>
      <c r="L19" s="328"/>
      <c r="M19" s="328"/>
      <c r="N19" s="328"/>
      <c r="O19" s="317"/>
      <c r="P19" s="317"/>
      <c r="Q19" s="317"/>
      <c r="R19" s="317"/>
      <c r="S19" s="317"/>
      <c r="T19" s="317"/>
      <c r="U19" s="294"/>
      <c r="V19" s="220"/>
    </row>
    <row r="20" spans="2:22" ht="45.75" customHeight="1" x14ac:dyDescent="0.25">
      <c r="B20" s="219"/>
      <c r="C20" s="332" t="s">
        <v>38</v>
      </c>
      <c r="D20" s="335" t="s">
        <v>37</v>
      </c>
      <c r="E20" s="325" t="s">
        <v>36</v>
      </c>
      <c r="F20" s="325" t="s">
        <v>35</v>
      </c>
      <c r="G20" s="325" t="s">
        <v>34</v>
      </c>
      <c r="H20" s="323">
        <v>10000</v>
      </c>
      <c r="I20" s="323">
        <v>20000</v>
      </c>
      <c r="J20" s="323">
        <v>30000</v>
      </c>
      <c r="K20" s="323">
        <v>40000</v>
      </c>
      <c r="L20" s="325" t="s">
        <v>3</v>
      </c>
      <c r="M20" s="325" t="s">
        <v>33</v>
      </c>
      <c r="N20" s="325"/>
      <c r="O20" s="270">
        <v>43466</v>
      </c>
      <c r="P20" s="270">
        <v>44926</v>
      </c>
      <c r="Q20" s="271">
        <v>29069831619</v>
      </c>
      <c r="R20" s="272">
        <v>31104719833</v>
      </c>
      <c r="S20" s="272">
        <v>33282050221</v>
      </c>
      <c r="T20" s="272">
        <v>35611793736</v>
      </c>
      <c r="U20" s="273">
        <f>SUM(Q20:T20)</f>
        <v>129068395409</v>
      </c>
      <c r="V20" s="220"/>
    </row>
    <row r="21" spans="2:22" ht="59.25" customHeight="1" x14ac:dyDescent="0.25">
      <c r="B21" s="219"/>
      <c r="C21" s="333"/>
      <c r="D21" s="279"/>
      <c r="E21" s="326"/>
      <c r="F21" s="326"/>
      <c r="G21" s="326"/>
      <c r="H21" s="324"/>
      <c r="I21" s="324"/>
      <c r="J21" s="324"/>
      <c r="K21" s="324"/>
      <c r="L21" s="326"/>
      <c r="M21" s="326" t="s">
        <v>32</v>
      </c>
      <c r="N21" s="326"/>
      <c r="O21" s="242">
        <v>43466</v>
      </c>
      <c r="P21" s="242">
        <v>44926</v>
      </c>
      <c r="Q21" s="247">
        <v>58139663238</v>
      </c>
      <c r="R21" s="248">
        <v>62209439664</v>
      </c>
      <c r="S21" s="248">
        <v>66564100441</v>
      </c>
      <c r="T21" s="248">
        <v>71223587472</v>
      </c>
      <c r="U21" s="264">
        <f t="shared" ref="U21:U25" si="0">SUM(Q21:T21)</f>
        <v>258136790815</v>
      </c>
      <c r="V21" s="220"/>
    </row>
    <row r="22" spans="2:22" ht="59.25" customHeight="1" x14ac:dyDescent="0.25">
      <c r="B22" s="221"/>
      <c r="C22" s="333"/>
      <c r="D22" s="279"/>
      <c r="E22" s="326"/>
      <c r="F22" s="244" t="s">
        <v>1</v>
      </c>
      <c r="G22" s="260" t="s">
        <v>313</v>
      </c>
      <c r="H22" s="250">
        <v>50</v>
      </c>
      <c r="I22" s="250">
        <v>50</v>
      </c>
      <c r="J22" s="250">
        <v>30</v>
      </c>
      <c r="K22" s="250">
        <v>30</v>
      </c>
      <c r="L22" s="260" t="s">
        <v>3</v>
      </c>
      <c r="M22" s="326" t="s">
        <v>309</v>
      </c>
      <c r="N22" s="326"/>
      <c r="O22" s="242">
        <v>43466</v>
      </c>
      <c r="P22" s="242">
        <v>44926</v>
      </c>
      <c r="Q22" s="247">
        <v>300000000</v>
      </c>
      <c r="R22" s="248">
        <f>Q22*(1.07)</f>
        <v>321000000</v>
      </c>
      <c r="S22" s="248">
        <f t="shared" ref="S22" si="1">R22*(1.07)</f>
        <v>343470000</v>
      </c>
      <c r="T22" s="248">
        <f t="shared" ref="T22" si="2">S22*(1.07)</f>
        <v>367512900</v>
      </c>
      <c r="U22" s="264">
        <f>SUM(Q22:T22)</f>
        <v>1331982900</v>
      </c>
      <c r="V22" s="221"/>
    </row>
    <row r="23" spans="2:22" ht="64.349999999999994" customHeight="1" x14ac:dyDescent="0.25">
      <c r="C23" s="333"/>
      <c r="D23" s="279"/>
      <c r="E23" s="326"/>
      <c r="F23" s="244" t="s">
        <v>1</v>
      </c>
      <c r="G23" s="244" t="s">
        <v>1</v>
      </c>
      <c r="H23" s="250">
        <v>50</v>
      </c>
      <c r="I23" s="250">
        <v>50</v>
      </c>
      <c r="J23" s="250">
        <v>30</v>
      </c>
      <c r="K23" s="250">
        <v>30</v>
      </c>
      <c r="L23" s="251" t="s">
        <v>3</v>
      </c>
      <c r="M23" s="282" t="s">
        <v>312</v>
      </c>
      <c r="N23" s="282"/>
      <c r="O23" s="246">
        <v>43466</v>
      </c>
      <c r="P23" s="242">
        <v>44926</v>
      </c>
      <c r="Q23" s="247">
        <v>12200000000</v>
      </c>
      <c r="R23" s="248">
        <f>Q23*(1.07)</f>
        <v>13054000000</v>
      </c>
      <c r="S23" s="248">
        <f t="shared" ref="S23" si="3">R23*(1.07)</f>
        <v>13967780000</v>
      </c>
      <c r="T23" s="248">
        <f t="shared" ref="T23" si="4">S23*(1.07)</f>
        <v>14945524600</v>
      </c>
      <c r="U23" s="264">
        <f t="shared" si="0"/>
        <v>54167304600</v>
      </c>
    </row>
    <row r="24" spans="2:22" ht="66.75" customHeight="1" x14ac:dyDescent="0.25">
      <c r="B24" s="219"/>
      <c r="C24" s="333"/>
      <c r="D24" s="279"/>
      <c r="E24" s="326"/>
      <c r="F24" s="326" t="s">
        <v>31</v>
      </c>
      <c r="G24" s="326" t="s">
        <v>30</v>
      </c>
      <c r="H24" s="345">
        <v>5</v>
      </c>
      <c r="I24" s="345">
        <v>5</v>
      </c>
      <c r="J24" s="345">
        <v>5</v>
      </c>
      <c r="K24" s="345">
        <v>5</v>
      </c>
      <c r="L24" s="326" t="s">
        <v>3</v>
      </c>
      <c r="M24" s="326" t="s">
        <v>29</v>
      </c>
      <c r="N24" s="326"/>
      <c r="O24" s="242">
        <v>43466</v>
      </c>
      <c r="P24" s="242">
        <v>44926</v>
      </c>
      <c r="Q24" s="247">
        <v>68223253830</v>
      </c>
      <c r="R24" s="248">
        <v>72998881598</v>
      </c>
      <c r="S24" s="248">
        <v>78108803310</v>
      </c>
      <c r="T24" s="248">
        <v>83576419541</v>
      </c>
      <c r="U24" s="264">
        <f t="shared" si="0"/>
        <v>302907358279</v>
      </c>
      <c r="V24" s="220"/>
    </row>
    <row r="25" spans="2:22" ht="97.5" customHeight="1" thickBot="1" x14ac:dyDescent="0.3">
      <c r="B25" s="219"/>
      <c r="C25" s="334"/>
      <c r="D25" s="336"/>
      <c r="E25" s="337"/>
      <c r="F25" s="337"/>
      <c r="G25" s="337"/>
      <c r="H25" s="346"/>
      <c r="I25" s="346"/>
      <c r="J25" s="346"/>
      <c r="K25" s="346"/>
      <c r="L25" s="337"/>
      <c r="M25" s="337" t="s">
        <v>28</v>
      </c>
      <c r="N25" s="337"/>
      <c r="O25" s="265">
        <v>43466</v>
      </c>
      <c r="P25" s="266" t="s">
        <v>27</v>
      </c>
      <c r="Q25" s="267">
        <v>4459060000</v>
      </c>
      <c r="R25" s="268">
        <v>4771194200</v>
      </c>
      <c r="S25" s="268">
        <v>5105177794</v>
      </c>
      <c r="T25" s="268">
        <v>5462540240</v>
      </c>
      <c r="U25" s="269">
        <f t="shared" si="0"/>
        <v>19797972234</v>
      </c>
      <c r="V25" s="220"/>
    </row>
    <row r="26" spans="2:22" ht="13.5" customHeight="1" x14ac:dyDescent="0.25">
      <c r="B26" s="219"/>
      <c r="C26" s="348" t="s">
        <v>26</v>
      </c>
      <c r="D26" s="349"/>
      <c r="E26" s="349"/>
      <c r="F26" s="349"/>
      <c r="G26" s="349"/>
      <c r="H26" s="349"/>
      <c r="I26" s="349"/>
      <c r="J26" s="349"/>
      <c r="K26" s="349"/>
      <c r="L26" s="349"/>
      <c r="M26" s="349"/>
      <c r="N26" s="349"/>
      <c r="O26" s="349"/>
      <c r="P26" s="350"/>
      <c r="Q26" s="262">
        <f>SUM(Q24:Q25)</f>
        <v>72682313830</v>
      </c>
      <c r="R26" s="262">
        <f>SUM(R24:R25)</f>
        <v>77770075798</v>
      </c>
      <c r="S26" s="262">
        <f>SUM(S24:S25)</f>
        <v>83213981104</v>
      </c>
      <c r="T26" s="262">
        <f>SUM(T24:T25)</f>
        <v>89038959781</v>
      </c>
      <c r="U26" s="262">
        <f>SUM(Q26:T26)</f>
        <v>322705330513</v>
      </c>
      <c r="V26" s="220"/>
    </row>
    <row r="27" spans="2:22" ht="21.75" customHeight="1" x14ac:dyDescent="0.25">
      <c r="B27" s="219"/>
      <c r="C27" s="287" t="s">
        <v>25</v>
      </c>
      <c r="D27" s="287" t="s">
        <v>24</v>
      </c>
      <c r="E27" s="356" t="s">
        <v>23</v>
      </c>
      <c r="F27" s="355"/>
      <c r="G27" s="355"/>
      <c r="H27" s="355"/>
      <c r="I27" s="355"/>
      <c r="J27" s="355"/>
      <c r="K27" s="355"/>
      <c r="L27" s="355"/>
      <c r="M27" s="239"/>
      <c r="N27" s="239"/>
      <c r="O27" s="239"/>
      <c r="P27" s="239"/>
      <c r="Q27" s="290" t="s">
        <v>22</v>
      </c>
      <c r="R27" s="291"/>
      <c r="S27" s="291"/>
      <c r="T27" s="291"/>
      <c r="U27" s="292"/>
      <c r="V27" s="220"/>
    </row>
    <row r="28" spans="2:22" ht="21.75" customHeight="1" x14ac:dyDescent="0.25">
      <c r="B28" s="219"/>
      <c r="C28" s="288"/>
      <c r="D28" s="288"/>
      <c r="E28" s="356"/>
      <c r="F28" s="285" t="s">
        <v>21</v>
      </c>
      <c r="G28" s="285" t="s">
        <v>20</v>
      </c>
      <c r="H28" s="280" t="s">
        <v>19</v>
      </c>
      <c r="I28" s="280"/>
      <c r="J28" s="280"/>
      <c r="K28" s="280"/>
      <c r="L28" s="285" t="s">
        <v>18</v>
      </c>
      <c r="M28" s="351" t="s">
        <v>17</v>
      </c>
      <c r="N28" s="352"/>
      <c r="O28" s="280" t="s">
        <v>16</v>
      </c>
      <c r="P28" s="280" t="s">
        <v>15</v>
      </c>
      <c r="Q28" s="280">
        <v>2019</v>
      </c>
      <c r="R28" s="280">
        <v>2020</v>
      </c>
      <c r="S28" s="280">
        <v>2021</v>
      </c>
      <c r="T28" s="280">
        <v>2022</v>
      </c>
      <c r="U28" s="280" t="s">
        <v>14</v>
      </c>
      <c r="V28" s="220"/>
    </row>
    <row r="29" spans="2:22" ht="27" customHeight="1" x14ac:dyDescent="0.25">
      <c r="B29" s="219"/>
      <c r="C29" s="288"/>
      <c r="D29" s="288"/>
      <c r="E29" s="287"/>
      <c r="F29" s="286"/>
      <c r="G29" s="286"/>
      <c r="H29" s="240" t="s">
        <v>13</v>
      </c>
      <c r="I29" s="240" t="s">
        <v>12</v>
      </c>
      <c r="J29" s="240" t="s">
        <v>11</v>
      </c>
      <c r="K29" s="240" t="s">
        <v>10</v>
      </c>
      <c r="L29" s="286"/>
      <c r="M29" s="353"/>
      <c r="N29" s="354"/>
      <c r="O29" s="281"/>
      <c r="P29" s="281"/>
      <c r="Q29" s="281"/>
      <c r="R29" s="281"/>
      <c r="S29" s="281"/>
      <c r="T29" s="281"/>
      <c r="U29" s="281"/>
      <c r="V29" s="220"/>
    </row>
    <row r="30" spans="2:22" ht="68.099999999999994" customHeight="1" x14ac:dyDescent="0.25">
      <c r="B30" s="219"/>
      <c r="C30" s="279" t="s">
        <v>9</v>
      </c>
      <c r="D30" s="279" t="s">
        <v>8</v>
      </c>
      <c r="E30" s="279" t="s">
        <v>307</v>
      </c>
      <c r="F30" s="279" t="s">
        <v>7</v>
      </c>
      <c r="G30" s="279" t="s">
        <v>6</v>
      </c>
      <c r="H30" s="347">
        <f>1377398+20000</f>
        <v>1397398</v>
      </c>
      <c r="I30" s="347">
        <f>1402398+20000</f>
        <v>1422398</v>
      </c>
      <c r="J30" s="347">
        <f>1452392+20000</f>
        <v>1472392</v>
      </c>
      <c r="K30" s="347">
        <f>1502398+20000</f>
        <v>1522398</v>
      </c>
      <c r="L30" s="241" t="s">
        <v>3</v>
      </c>
      <c r="M30" s="289" t="s">
        <v>303</v>
      </c>
      <c r="N30" s="289"/>
      <c r="O30" s="242">
        <v>43466</v>
      </c>
      <c r="P30" s="242">
        <v>44926</v>
      </c>
      <c r="Q30" s="248">
        <v>3717685037274</v>
      </c>
      <c r="R30" s="248">
        <v>4074355001132</v>
      </c>
      <c r="S30" s="248">
        <v>4565924355286</v>
      </c>
      <c r="T30" s="248">
        <v>5106349079517</v>
      </c>
      <c r="U30" s="249">
        <f t="shared" ref="U30:U38" si="5">SUM(Q30:T30)</f>
        <v>17464313473209</v>
      </c>
      <c r="V30" s="220"/>
    </row>
    <row r="31" spans="2:22" ht="83.1" customHeight="1" x14ac:dyDescent="0.25">
      <c r="B31" s="219"/>
      <c r="C31" s="279"/>
      <c r="D31" s="279"/>
      <c r="E31" s="279"/>
      <c r="F31" s="279"/>
      <c r="G31" s="279"/>
      <c r="H31" s="347"/>
      <c r="I31" s="347"/>
      <c r="J31" s="347"/>
      <c r="K31" s="347"/>
      <c r="L31" s="241" t="s">
        <v>3</v>
      </c>
      <c r="M31" s="283" t="s">
        <v>302</v>
      </c>
      <c r="N31" s="283"/>
      <c r="O31" s="242">
        <v>43466</v>
      </c>
      <c r="P31" s="242">
        <v>44926</v>
      </c>
      <c r="Q31" s="247">
        <v>114000000000</v>
      </c>
      <c r="R31" s="248">
        <v>121980000000</v>
      </c>
      <c r="S31" s="248">
        <v>130518600000</v>
      </c>
      <c r="T31" s="248">
        <v>139654902000</v>
      </c>
      <c r="U31" s="249">
        <f t="shared" si="5"/>
        <v>506153502000</v>
      </c>
      <c r="V31" s="220"/>
    </row>
    <row r="32" spans="2:22" ht="104.45" customHeight="1" x14ac:dyDescent="0.25">
      <c r="B32" s="219"/>
      <c r="C32" s="279"/>
      <c r="D32" s="279"/>
      <c r="E32" s="279"/>
      <c r="F32" s="279"/>
      <c r="G32" s="279"/>
      <c r="H32" s="347"/>
      <c r="I32" s="347"/>
      <c r="J32" s="347"/>
      <c r="K32" s="347"/>
      <c r="L32" s="241" t="s">
        <v>3</v>
      </c>
      <c r="M32" s="289" t="s">
        <v>308</v>
      </c>
      <c r="N32" s="289"/>
      <c r="O32" s="242">
        <v>43466</v>
      </c>
      <c r="P32" s="242">
        <v>44926</v>
      </c>
      <c r="Q32" s="247">
        <v>115886000000</v>
      </c>
      <c r="R32" s="247">
        <v>120521440000</v>
      </c>
      <c r="S32" s="247">
        <v>125342297600</v>
      </c>
      <c r="T32" s="247">
        <v>87768687733</v>
      </c>
      <c r="U32" s="249">
        <f t="shared" si="5"/>
        <v>449518425333</v>
      </c>
      <c r="V32" s="220"/>
    </row>
    <row r="33" spans="2:22" ht="60.6" customHeight="1" x14ac:dyDescent="0.25">
      <c r="B33" s="219"/>
      <c r="C33" s="279"/>
      <c r="D33" s="279"/>
      <c r="E33" s="279"/>
      <c r="F33" s="339" t="s">
        <v>5</v>
      </c>
      <c r="G33" s="339" t="s">
        <v>4</v>
      </c>
      <c r="H33" s="341">
        <v>598135</v>
      </c>
      <c r="I33" s="341">
        <v>598135</v>
      </c>
      <c r="J33" s="341">
        <v>598135</v>
      </c>
      <c r="K33" s="341">
        <v>598135</v>
      </c>
      <c r="L33" s="339" t="s">
        <v>3</v>
      </c>
      <c r="M33" s="289" t="s">
        <v>304</v>
      </c>
      <c r="N33" s="289"/>
      <c r="O33" s="242">
        <v>43466</v>
      </c>
      <c r="P33" s="242">
        <v>44926</v>
      </c>
      <c r="Q33" s="253">
        <v>1138670925753</v>
      </c>
      <c r="R33" s="254">
        <v>1218377890556</v>
      </c>
      <c r="S33" s="254">
        <v>1303664342896</v>
      </c>
      <c r="T33" s="254">
        <v>1394920846900</v>
      </c>
      <c r="U33" s="249">
        <f t="shared" si="5"/>
        <v>5055634006105</v>
      </c>
      <c r="V33" s="220"/>
    </row>
    <row r="34" spans="2:22" ht="85.7" customHeight="1" x14ac:dyDescent="0.25">
      <c r="B34" s="219"/>
      <c r="C34" s="279"/>
      <c r="D34" s="279"/>
      <c r="E34" s="279"/>
      <c r="F34" s="340"/>
      <c r="G34" s="340"/>
      <c r="H34" s="342"/>
      <c r="I34" s="342"/>
      <c r="J34" s="342"/>
      <c r="K34" s="342"/>
      <c r="L34" s="340"/>
      <c r="M34" s="284" t="s">
        <v>302</v>
      </c>
      <c r="N34" s="284"/>
      <c r="O34" s="256">
        <v>43466</v>
      </c>
      <c r="P34" s="256">
        <v>44926</v>
      </c>
      <c r="Q34" s="257">
        <v>43000000000</v>
      </c>
      <c r="R34" s="258">
        <v>46010000000</v>
      </c>
      <c r="S34" s="258">
        <v>49230700000</v>
      </c>
      <c r="T34" s="258">
        <v>52676849000</v>
      </c>
      <c r="U34" s="259">
        <f t="shared" si="5"/>
        <v>190917549000</v>
      </c>
      <c r="V34" s="220"/>
    </row>
    <row r="35" spans="2:22" ht="85.7" customHeight="1" x14ac:dyDescent="0.25">
      <c r="B35" s="221"/>
      <c r="C35" s="279"/>
      <c r="D35" s="279"/>
      <c r="E35" s="279"/>
      <c r="F35" s="261" t="s">
        <v>2</v>
      </c>
      <c r="G35" s="260" t="s">
        <v>314</v>
      </c>
      <c r="H35" s="250">
        <v>2</v>
      </c>
      <c r="I35" s="250">
        <v>2</v>
      </c>
      <c r="J35" s="250">
        <v>2</v>
      </c>
      <c r="K35" s="250">
        <v>2</v>
      </c>
      <c r="L35" s="252" t="s">
        <v>3</v>
      </c>
      <c r="M35" s="343" t="s">
        <v>310</v>
      </c>
      <c r="N35" s="344"/>
      <c r="O35" s="256">
        <v>43466</v>
      </c>
      <c r="P35" s="256">
        <v>44926</v>
      </c>
      <c r="Q35" s="248">
        <v>750000000</v>
      </c>
      <c r="R35" s="248">
        <f>Q35*(1.07)</f>
        <v>802500000</v>
      </c>
      <c r="S35" s="248">
        <f t="shared" ref="S35" si="6">R35*(1.07)</f>
        <v>858675000</v>
      </c>
      <c r="T35" s="248">
        <f t="shared" ref="T35" si="7">S35*(1.07)</f>
        <v>918782250</v>
      </c>
      <c r="U35" s="249">
        <f>SUM(Q35:T35)</f>
        <v>3329957250</v>
      </c>
      <c r="V35" s="221"/>
    </row>
    <row r="36" spans="2:22" ht="68.45" customHeight="1" x14ac:dyDescent="0.25">
      <c r="C36" s="279"/>
      <c r="D36" s="279"/>
      <c r="E36" s="279"/>
      <c r="F36" s="255" t="s">
        <v>2</v>
      </c>
      <c r="G36" s="243" t="s">
        <v>2</v>
      </c>
      <c r="H36" s="250">
        <v>2</v>
      </c>
      <c r="I36" s="250">
        <v>2</v>
      </c>
      <c r="J36" s="250">
        <v>2</v>
      </c>
      <c r="K36" s="250">
        <v>2</v>
      </c>
      <c r="L36" s="245" t="s">
        <v>306</v>
      </c>
      <c r="M36" s="282" t="s">
        <v>311</v>
      </c>
      <c r="N36" s="282"/>
      <c r="O36" s="246">
        <v>43466</v>
      </c>
      <c r="P36" s="242">
        <v>44926</v>
      </c>
      <c r="Q36" s="247">
        <v>6750000000</v>
      </c>
      <c r="R36" s="248">
        <f>Q36*(1.07)</f>
        <v>7222500000</v>
      </c>
      <c r="S36" s="248">
        <f t="shared" ref="S36:T37" si="8">R36*(1.07)</f>
        <v>7728075000</v>
      </c>
      <c r="T36" s="248">
        <f t="shared" si="8"/>
        <v>8269040250.000001</v>
      </c>
      <c r="U36" s="249">
        <f t="shared" si="5"/>
        <v>29969615250</v>
      </c>
    </row>
    <row r="37" spans="2:22" ht="68.45" customHeight="1" x14ac:dyDescent="0.25">
      <c r="C37" s="279"/>
      <c r="D37" s="279"/>
      <c r="E37" s="279"/>
      <c r="F37" s="244" t="s">
        <v>0</v>
      </c>
      <c r="G37" s="244" t="s">
        <v>0</v>
      </c>
      <c r="H37" s="278">
        <v>30000</v>
      </c>
      <c r="I37" s="278">
        <v>30000</v>
      </c>
      <c r="J37" s="278">
        <v>5000</v>
      </c>
      <c r="K37" s="278">
        <v>4193</v>
      </c>
      <c r="L37" s="274" t="s">
        <v>3</v>
      </c>
      <c r="M37" s="357" t="s">
        <v>316</v>
      </c>
      <c r="N37" s="358"/>
      <c r="O37" s="246">
        <v>43466</v>
      </c>
      <c r="P37" s="242">
        <v>44926</v>
      </c>
      <c r="Q37" s="275">
        <v>36270704503</v>
      </c>
      <c r="R37" s="248">
        <f>Q37*(1.07)</f>
        <v>38809653818.209999</v>
      </c>
      <c r="S37" s="248">
        <f t="shared" si="8"/>
        <v>41526329585.484703</v>
      </c>
      <c r="T37" s="248">
        <f t="shared" si="8"/>
        <v>44433172656.468636</v>
      </c>
      <c r="U37" s="249">
        <f t="shared" si="5"/>
        <v>161039860563.16333</v>
      </c>
    </row>
    <row r="38" spans="2:22" ht="57" customHeight="1" x14ac:dyDescent="0.25">
      <c r="C38" s="279"/>
      <c r="D38" s="279"/>
      <c r="E38" s="279"/>
      <c r="F38" s="244" t="s">
        <v>0</v>
      </c>
      <c r="G38" s="244" t="s">
        <v>0</v>
      </c>
      <c r="H38" s="277">
        <v>69193</v>
      </c>
      <c r="I38" s="277">
        <v>69193</v>
      </c>
      <c r="J38" s="277">
        <v>69193</v>
      </c>
      <c r="K38" s="277">
        <v>69193</v>
      </c>
      <c r="L38" s="245" t="s">
        <v>3</v>
      </c>
      <c r="M38" s="282" t="s">
        <v>315</v>
      </c>
      <c r="N38" s="282"/>
      <c r="O38" s="246">
        <v>43466</v>
      </c>
      <c r="P38" s="242">
        <v>44926</v>
      </c>
      <c r="Q38" s="248">
        <f>157221976544*1.07</f>
        <v>168227514902.08002</v>
      </c>
      <c r="R38" s="248">
        <f>Q38*(1.07)</f>
        <v>180003440945.22562</v>
      </c>
      <c r="S38" s="248">
        <f t="shared" ref="S38:T38" si="9">R38*(1.07)</f>
        <v>192603681811.39142</v>
      </c>
      <c r="T38" s="248">
        <f t="shared" si="9"/>
        <v>206085939538.18884</v>
      </c>
      <c r="U38" s="248">
        <f t="shared" si="5"/>
        <v>746920577196.88599</v>
      </c>
    </row>
    <row r="45" spans="2:22" x14ac:dyDescent="0.25">
      <c r="F45" s="215" t="s">
        <v>305</v>
      </c>
    </row>
  </sheetData>
  <mergeCells count="102">
    <mergeCell ref="F24:F25"/>
    <mergeCell ref="G24:G25"/>
    <mergeCell ref="H24:H25"/>
    <mergeCell ref="P28:P29"/>
    <mergeCell ref="E30:E38"/>
    <mergeCell ref="F27:L27"/>
    <mergeCell ref="I24:I25"/>
    <mergeCell ref="M25:N25"/>
    <mergeCell ref="L24:L25"/>
    <mergeCell ref="E27:E29"/>
    <mergeCell ref="F28:F29"/>
    <mergeCell ref="M37:N37"/>
    <mergeCell ref="G20:G21"/>
    <mergeCell ref="H20:H21"/>
    <mergeCell ref="M11:P11"/>
    <mergeCell ref="M33:N33"/>
    <mergeCell ref="F33:F34"/>
    <mergeCell ref="G33:G34"/>
    <mergeCell ref="M38:N38"/>
    <mergeCell ref="H33:H34"/>
    <mergeCell ref="I33:I34"/>
    <mergeCell ref="J33:J34"/>
    <mergeCell ref="K33:K34"/>
    <mergeCell ref="M24:N24"/>
    <mergeCell ref="M35:N35"/>
    <mergeCell ref="L33:L34"/>
    <mergeCell ref="F30:F32"/>
    <mergeCell ref="J24:J25"/>
    <mergeCell ref="K24:K25"/>
    <mergeCell ref="H30:H32"/>
    <mergeCell ref="I30:I32"/>
    <mergeCell ref="J30:J32"/>
    <mergeCell ref="K30:K32"/>
    <mergeCell ref="C26:P26"/>
    <mergeCell ref="M32:N32"/>
    <mergeCell ref="M28:N29"/>
    <mergeCell ref="F17:L17"/>
    <mergeCell ref="I20:I21"/>
    <mergeCell ref="I14:L14"/>
    <mergeCell ref="R13:R14"/>
    <mergeCell ref="S13:S14"/>
    <mergeCell ref="T13:T14"/>
    <mergeCell ref="T18:T19"/>
    <mergeCell ref="J20:J21"/>
    <mergeCell ref="C9:D9"/>
    <mergeCell ref="F20:F21"/>
    <mergeCell ref="K20:K21"/>
    <mergeCell ref="L20:L21"/>
    <mergeCell ref="M20:N20"/>
    <mergeCell ref="M21:N21"/>
    <mergeCell ref="F18:F19"/>
    <mergeCell ref="G18:G19"/>
    <mergeCell ref="L18:L19"/>
    <mergeCell ref="M18:N19"/>
    <mergeCell ref="H18:K18"/>
    <mergeCell ref="C17:C19"/>
    <mergeCell ref="C20:C25"/>
    <mergeCell ref="M22:N22"/>
    <mergeCell ref="D20:D25"/>
    <mergeCell ref="E20:E25"/>
    <mergeCell ref="U18:U19"/>
    <mergeCell ref="S28:S29"/>
    <mergeCell ref="C3:E3"/>
    <mergeCell ref="F3:U3"/>
    <mergeCell ref="Q7:U7"/>
    <mergeCell ref="E7:M7"/>
    <mergeCell ref="E8:M8"/>
    <mergeCell ref="C7:D7"/>
    <mergeCell ref="C8:D8"/>
    <mergeCell ref="I12:L12"/>
    <mergeCell ref="E9:M9"/>
    <mergeCell ref="I13:L13"/>
    <mergeCell ref="Q11:Q14"/>
    <mergeCell ref="R11:U11"/>
    <mergeCell ref="U13:U14"/>
    <mergeCell ref="S18:S19"/>
    <mergeCell ref="P18:P19"/>
    <mergeCell ref="M23:N23"/>
    <mergeCell ref="Q17:U17"/>
    <mergeCell ref="Q18:Q19"/>
    <mergeCell ref="R18:R19"/>
    <mergeCell ref="D17:D19"/>
    <mergeCell ref="O18:O19"/>
    <mergeCell ref="E17:E19"/>
    <mergeCell ref="C30:C38"/>
    <mergeCell ref="R28:R29"/>
    <mergeCell ref="M36:N36"/>
    <mergeCell ref="M31:N31"/>
    <mergeCell ref="M34:N34"/>
    <mergeCell ref="G30:G32"/>
    <mergeCell ref="G28:G29"/>
    <mergeCell ref="H28:K28"/>
    <mergeCell ref="L28:L29"/>
    <mergeCell ref="O28:O29"/>
    <mergeCell ref="C27:C29"/>
    <mergeCell ref="M30:N30"/>
    <mergeCell ref="D27:D29"/>
    <mergeCell ref="Q27:U27"/>
    <mergeCell ref="T28:T29"/>
    <mergeCell ref="U28:U29"/>
    <mergeCell ref="Q28:Q29"/>
    <mergeCell ref="D30:D38"/>
  </mergeCells>
  <printOptions horizontalCentered="1" verticalCentered="1"/>
  <pageMargins left="0.70866141732283472" right="0.70866141732283472" top="0.74803149606299213" bottom="0.74803149606299213" header="0.31496062992125984" footer="0.31496062992125984"/>
  <pageSetup scale="41" orientation="landscape" r:id="rId1"/>
  <headerFooter>
    <oddHeader>&amp;L&amp;D</oddHeader>
    <oddFooter>&amp;Z&amp;F&amp;RPágina &amp;P</oddFooter>
  </headerFooter>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pageSetUpPr fitToPage="1"/>
  </sheetPr>
  <dimension ref="B1:V60"/>
  <sheetViews>
    <sheetView showGridLines="0" topLeftCell="D19" zoomScale="85" zoomScaleNormal="85" zoomScaleSheetLayoutView="85" zoomScalePageLayoutView="85" workbookViewId="0">
      <selection activeCell="L29" sqref="L29:M29"/>
    </sheetView>
  </sheetViews>
  <sheetFormatPr baseColWidth="10" defaultColWidth="11.42578125" defaultRowHeight="16.5" x14ac:dyDescent="0.3"/>
  <cols>
    <col min="1" max="1" width="4" style="31" customWidth="1"/>
    <col min="2" max="2" width="2.85546875" style="31" customWidth="1"/>
    <col min="3" max="3" width="38.7109375" style="31" customWidth="1"/>
    <col min="4" max="4" width="47.28515625" style="31" customWidth="1"/>
    <col min="5" max="6" width="24" style="31" customWidth="1"/>
    <col min="7" max="10" width="9.42578125" style="31" bestFit="1" customWidth="1"/>
    <col min="11" max="11" width="13.7109375" style="31" customWidth="1"/>
    <col min="12" max="12" width="19.42578125" style="31" customWidth="1"/>
    <col min="13" max="13" width="20.42578125" style="31" customWidth="1"/>
    <col min="14" max="15" width="22.140625" style="31" customWidth="1"/>
    <col min="16" max="21" width="24.140625" style="31" customWidth="1"/>
    <col min="22" max="22" width="11.42578125" style="31"/>
    <col min="23" max="23" width="5" style="31" customWidth="1"/>
    <col min="24" max="16384" width="11.42578125" style="31"/>
  </cols>
  <sheetData>
    <row r="1" spans="2:22" ht="13.5" customHeight="1" thickBot="1" x14ac:dyDescent="0.35"/>
    <row r="2" spans="2:22" x14ac:dyDescent="0.3">
      <c r="B2" s="32"/>
      <c r="C2" s="33"/>
      <c r="D2" s="33"/>
      <c r="E2" s="33"/>
      <c r="F2" s="33"/>
      <c r="G2" s="33"/>
      <c r="H2" s="33"/>
      <c r="I2" s="33"/>
      <c r="J2" s="33"/>
      <c r="K2" s="33"/>
      <c r="L2" s="33"/>
      <c r="M2" s="33"/>
      <c r="N2" s="33"/>
      <c r="O2" s="33"/>
      <c r="P2" s="33"/>
      <c r="Q2" s="33"/>
      <c r="R2" s="33"/>
      <c r="S2" s="33"/>
      <c r="T2" s="33"/>
      <c r="U2" s="33"/>
      <c r="V2" s="34"/>
    </row>
    <row r="3" spans="2:22" ht="78" customHeight="1" x14ac:dyDescent="0.3">
      <c r="B3" s="35"/>
      <c r="C3" s="359"/>
      <c r="D3" s="359"/>
      <c r="E3" s="360" t="s">
        <v>181</v>
      </c>
      <c r="F3" s="360"/>
      <c r="G3" s="360"/>
      <c r="H3" s="360"/>
      <c r="I3" s="360"/>
      <c r="J3" s="360"/>
      <c r="K3" s="360"/>
      <c r="L3" s="360"/>
      <c r="M3" s="360"/>
      <c r="N3" s="360"/>
      <c r="O3" s="360"/>
      <c r="P3" s="360"/>
      <c r="Q3" s="360"/>
      <c r="R3" s="360"/>
      <c r="S3" s="360"/>
      <c r="T3" s="360"/>
      <c r="U3" s="360"/>
      <c r="V3" s="36"/>
    </row>
    <row r="4" spans="2:22" x14ac:dyDescent="0.3">
      <c r="B4" s="35"/>
      <c r="C4" s="37"/>
      <c r="D4" s="37"/>
      <c r="E4" s="37"/>
      <c r="F4" s="37"/>
      <c r="G4" s="37"/>
      <c r="H4" s="37"/>
      <c r="I4" s="37"/>
      <c r="J4" s="37"/>
      <c r="K4" s="37"/>
      <c r="L4" s="37"/>
      <c r="M4" s="37"/>
      <c r="N4" s="37"/>
      <c r="O4" s="37"/>
      <c r="P4" s="37"/>
      <c r="Q4" s="37"/>
      <c r="R4" s="37"/>
      <c r="S4" s="37"/>
      <c r="T4" s="37"/>
      <c r="U4" s="37"/>
      <c r="V4" s="36"/>
    </row>
    <row r="5" spans="2:22" s="43" customFormat="1" ht="24.75" customHeight="1" x14ac:dyDescent="0.25">
      <c r="B5" s="38"/>
      <c r="C5" s="39" t="s">
        <v>65</v>
      </c>
      <c r="D5" s="40"/>
      <c r="E5" s="41"/>
      <c r="F5" s="41"/>
      <c r="G5" s="41"/>
      <c r="H5" s="41"/>
      <c r="I5" s="41"/>
      <c r="J5" s="41"/>
      <c r="K5" s="41"/>
      <c r="L5" s="41"/>
      <c r="M5" s="41"/>
      <c r="N5" s="41"/>
      <c r="O5" s="41"/>
      <c r="P5" s="41"/>
      <c r="Q5" s="40"/>
      <c r="R5" s="40"/>
      <c r="S5" s="40"/>
      <c r="T5" s="40"/>
      <c r="U5" s="40"/>
      <c r="V5" s="42"/>
    </row>
    <row r="6" spans="2:22" s="43" customFormat="1" ht="21" customHeight="1" x14ac:dyDescent="0.25">
      <c r="B6" s="38"/>
      <c r="C6" s="40"/>
      <c r="D6" s="41"/>
      <c r="E6" s="41"/>
      <c r="F6" s="41"/>
      <c r="G6" s="41"/>
      <c r="H6" s="41"/>
      <c r="I6" s="41"/>
      <c r="J6" s="41"/>
      <c r="K6" s="41"/>
      <c r="L6" s="41"/>
      <c r="M6" s="41"/>
      <c r="N6" s="41"/>
      <c r="O6" s="41"/>
      <c r="P6" s="41"/>
      <c r="Q6" s="40"/>
      <c r="R6" s="40"/>
      <c r="S6" s="40"/>
      <c r="T6" s="40"/>
      <c r="U6" s="40"/>
      <c r="V6" s="42"/>
    </row>
    <row r="7" spans="2:22" ht="40.5" customHeight="1" x14ac:dyDescent="0.3">
      <c r="B7" s="35"/>
      <c r="C7" s="44" t="s">
        <v>64</v>
      </c>
      <c r="D7" s="361" t="s">
        <v>99</v>
      </c>
      <c r="E7" s="361"/>
      <c r="F7" s="361"/>
      <c r="G7" s="361"/>
      <c r="H7" s="361"/>
      <c r="I7" s="361"/>
      <c r="J7" s="361"/>
      <c r="K7" s="361"/>
      <c r="L7" s="361"/>
      <c r="M7" s="45"/>
      <c r="N7" s="46"/>
      <c r="O7" s="46"/>
      <c r="P7" s="46"/>
      <c r="Q7" s="362"/>
      <c r="R7" s="362"/>
      <c r="S7" s="362"/>
      <c r="T7" s="362"/>
      <c r="U7" s="362"/>
      <c r="V7" s="36"/>
    </row>
    <row r="8" spans="2:22" ht="45" customHeight="1" x14ac:dyDescent="0.3">
      <c r="B8" s="35"/>
      <c r="C8" s="47" t="s">
        <v>62</v>
      </c>
      <c r="D8" s="363" t="s">
        <v>182</v>
      </c>
      <c r="E8" s="363"/>
      <c r="F8" s="363"/>
      <c r="G8" s="363"/>
      <c r="H8" s="363"/>
      <c r="I8" s="363"/>
      <c r="J8" s="363"/>
      <c r="K8" s="363"/>
      <c r="L8" s="363"/>
      <c r="M8" s="45"/>
      <c r="N8" s="46"/>
      <c r="O8" s="46"/>
      <c r="P8" s="46"/>
      <c r="Q8" s="48"/>
      <c r="R8" s="48"/>
      <c r="S8" s="48"/>
      <c r="T8" s="48"/>
      <c r="U8" s="48"/>
      <c r="V8" s="36"/>
    </row>
    <row r="9" spans="2:22" ht="50.25" customHeight="1" x14ac:dyDescent="0.3">
      <c r="B9" s="35"/>
      <c r="C9" s="47" t="s">
        <v>60</v>
      </c>
      <c r="D9" s="363" t="s">
        <v>98</v>
      </c>
      <c r="E9" s="363"/>
      <c r="F9" s="363"/>
      <c r="G9" s="363"/>
      <c r="H9" s="363"/>
      <c r="I9" s="363"/>
      <c r="J9" s="363"/>
      <c r="K9" s="363"/>
      <c r="L9" s="363"/>
      <c r="M9" s="45"/>
      <c r="N9" s="46"/>
      <c r="O9" s="46"/>
      <c r="P9" s="46"/>
      <c r="Q9" s="48"/>
      <c r="R9" s="48"/>
      <c r="S9" s="48"/>
      <c r="T9" s="48"/>
      <c r="U9" s="48"/>
      <c r="V9" s="36"/>
    </row>
    <row r="10" spans="2:22" ht="24.75" customHeight="1" x14ac:dyDescent="0.3">
      <c r="B10" s="35"/>
      <c r="C10" s="49" t="s">
        <v>58</v>
      </c>
      <c r="D10" s="50"/>
      <c r="E10" s="47" t="s">
        <v>57</v>
      </c>
      <c r="F10" s="364" t="s">
        <v>183</v>
      </c>
      <c r="G10" s="364"/>
      <c r="H10" s="364"/>
      <c r="I10" s="364"/>
      <c r="J10" s="364"/>
      <c r="K10" s="364"/>
      <c r="L10" s="364"/>
      <c r="M10" s="45"/>
      <c r="N10" s="46"/>
      <c r="O10" s="46"/>
      <c r="P10" s="46"/>
      <c r="Q10" s="48"/>
      <c r="R10" s="48"/>
      <c r="S10" s="48"/>
      <c r="T10" s="48"/>
      <c r="U10" s="48"/>
      <c r="V10" s="36"/>
    </row>
    <row r="11" spans="2:22" ht="54" customHeight="1" x14ac:dyDescent="0.3">
      <c r="B11" s="35"/>
      <c r="C11" s="51" t="s">
        <v>56</v>
      </c>
      <c r="D11" s="365" t="s">
        <v>184</v>
      </c>
      <c r="E11" s="366"/>
      <c r="F11" s="366"/>
      <c r="G11" s="366"/>
      <c r="H11" s="366"/>
      <c r="I11" s="366"/>
      <c r="J11" s="366"/>
      <c r="K11" s="366"/>
      <c r="L11" s="367"/>
      <c r="M11" s="45"/>
      <c r="N11" s="46"/>
      <c r="O11" s="46"/>
      <c r="P11" s="46"/>
      <c r="Q11" s="46"/>
      <c r="R11" s="46"/>
      <c r="S11" s="46"/>
      <c r="T11" s="46"/>
      <c r="U11" s="46"/>
      <c r="V11" s="36"/>
    </row>
    <row r="12" spans="2:22" ht="23.25" customHeight="1" x14ac:dyDescent="0.3">
      <c r="B12" s="35"/>
      <c r="C12" s="52"/>
      <c r="D12" s="52"/>
      <c r="E12" s="52"/>
      <c r="F12" s="45"/>
      <c r="G12" s="45"/>
      <c r="H12" s="45"/>
      <c r="I12" s="45"/>
      <c r="J12" s="45"/>
      <c r="K12" s="45"/>
      <c r="L12" s="53"/>
      <c r="M12" s="45"/>
      <c r="N12" s="45"/>
      <c r="O12" s="45"/>
      <c r="P12" s="45"/>
      <c r="Q12" s="45"/>
      <c r="R12" s="45"/>
      <c r="S12" s="45"/>
      <c r="T12" s="46"/>
      <c r="U12" s="46"/>
      <c r="V12" s="36"/>
    </row>
    <row r="13" spans="2:22" ht="18.75" customHeight="1" x14ac:dyDescent="0.3">
      <c r="B13" s="35"/>
      <c r="C13" s="46"/>
      <c r="D13" s="46"/>
      <c r="E13" s="46"/>
      <c r="F13" s="46"/>
      <c r="G13" s="46"/>
      <c r="H13" s="46"/>
      <c r="I13" s="46"/>
      <c r="J13" s="46"/>
      <c r="K13" s="46"/>
      <c r="L13" s="368" t="s">
        <v>52</v>
      </c>
      <c r="M13" s="369"/>
      <c r="N13" s="369"/>
      <c r="O13" s="370"/>
      <c r="P13" s="371" t="s">
        <v>53</v>
      </c>
      <c r="Q13" s="372"/>
      <c r="R13" s="377" t="s">
        <v>52</v>
      </c>
      <c r="S13" s="369"/>
      <c r="T13" s="369"/>
      <c r="U13" s="370"/>
      <c r="V13" s="36"/>
    </row>
    <row r="14" spans="2:22" ht="23.25" customHeight="1" x14ac:dyDescent="0.3">
      <c r="B14" s="35"/>
      <c r="C14" s="44" t="s">
        <v>51</v>
      </c>
      <c r="D14" s="46"/>
      <c r="E14" s="46"/>
      <c r="F14" s="46"/>
      <c r="G14" s="46"/>
      <c r="H14" s="378" t="s">
        <v>185</v>
      </c>
      <c r="I14" s="379"/>
      <c r="J14" s="379"/>
      <c r="K14" s="380"/>
      <c r="L14" s="54" t="s">
        <v>42</v>
      </c>
      <c r="M14" s="54" t="s">
        <v>41</v>
      </c>
      <c r="N14" s="54" t="s">
        <v>40</v>
      </c>
      <c r="O14" s="54" t="s">
        <v>39</v>
      </c>
      <c r="P14" s="373"/>
      <c r="Q14" s="374"/>
      <c r="R14" s="54" t="s">
        <v>42</v>
      </c>
      <c r="S14" s="54" t="s">
        <v>41</v>
      </c>
      <c r="T14" s="54" t="s">
        <v>40</v>
      </c>
      <c r="U14" s="54" t="s">
        <v>39</v>
      </c>
      <c r="V14" s="36"/>
    </row>
    <row r="15" spans="2:22" ht="67.5" customHeight="1" x14ac:dyDescent="0.3">
      <c r="B15" s="35"/>
      <c r="C15" s="47" t="s">
        <v>48</v>
      </c>
      <c r="D15" s="55" t="s">
        <v>186</v>
      </c>
      <c r="E15" s="47" t="s">
        <v>46</v>
      </c>
      <c r="F15" s="55">
        <v>397469030400</v>
      </c>
      <c r="G15" s="46"/>
      <c r="H15" s="381" t="s">
        <v>187</v>
      </c>
      <c r="I15" s="382"/>
      <c r="J15" s="382"/>
      <c r="K15" s="383"/>
      <c r="L15" s="56">
        <v>1</v>
      </c>
      <c r="M15" s="56">
        <v>1</v>
      </c>
      <c r="N15" s="56">
        <v>1</v>
      </c>
      <c r="O15" s="56">
        <v>1</v>
      </c>
      <c r="P15" s="373"/>
      <c r="Q15" s="374"/>
      <c r="R15" s="384">
        <v>113811</v>
      </c>
      <c r="S15" s="384">
        <v>113811</v>
      </c>
      <c r="T15" s="384">
        <v>113811</v>
      </c>
      <c r="U15" s="384">
        <v>113811</v>
      </c>
      <c r="V15" s="36"/>
    </row>
    <row r="16" spans="2:22" ht="64.5" customHeight="1" x14ac:dyDescent="0.3">
      <c r="B16" s="35"/>
      <c r="C16" s="47" t="s">
        <v>48</v>
      </c>
      <c r="D16" s="55" t="s">
        <v>188</v>
      </c>
      <c r="E16" s="47" t="s">
        <v>46</v>
      </c>
      <c r="F16" s="55">
        <v>485160666613</v>
      </c>
      <c r="G16" s="46"/>
      <c r="H16" s="381" t="s">
        <v>189</v>
      </c>
      <c r="I16" s="382"/>
      <c r="J16" s="382"/>
      <c r="K16" s="383"/>
      <c r="L16" s="56">
        <v>1</v>
      </c>
      <c r="M16" s="56">
        <v>1</v>
      </c>
      <c r="N16" s="56">
        <v>1</v>
      </c>
      <c r="O16" s="56">
        <v>1</v>
      </c>
      <c r="P16" s="375"/>
      <c r="Q16" s="376"/>
      <c r="R16" s="384"/>
      <c r="S16" s="384"/>
      <c r="T16" s="384"/>
      <c r="U16" s="384"/>
      <c r="V16" s="36"/>
    </row>
    <row r="17" spans="2:22" x14ac:dyDescent="0.3">
      <c r="B17" s="35"/>
      <c r="C17" s="46"/>
      <c r="D17" s="46"/>
      <c r="E17" s="46"/>
      <c r="F17" s="46"/>
      <c r="G17" s="46"/>
      <c r="H17" s="46"/>
      <c r="I17" s="46"/>
      <c r="J17" s="46"/>
      <c r="K17" s="46"/>
      <c r="L17" s="46"/>
      <c r="M17" s="46"/>
      <c r="N17" s="46"/>
      <c r="O17" s="46"/>
      <c r="P17" s="46"/>
      <c r="Q17" s="57"/>
      <c r="R17" s="57"/>
      <c r="S17" s="46"/>
      <c r="T17" s="46"/>
      <c r="U17" s="46"/>
      <c r="V17" s="36"/>
    </row>
    <row r="18" spans="2:22" x14ac:dyDescent="0.3">
      <c r="B18" s="35"/>
      <c r="C18" s="46"/>
      <c r="D18" s="46"/>
      <c r="E18" s="46"/>
      <c r="F18" s="46"/>
      <c r="G18" s="46"/>
      <c r="H18" s="46"/>
      <c r="I18" s="46"/>
      <c r="J18" s="46"/>
      <c r="K18" s="46"/>
      <c r="L18" s="46"/>
      <c r="M18" s="46"/>
      <c r="N18" s="46"/>
      <c r="O18" s="46"/>
      <c r="P18" s="57"/>
      <c r="Q18" s="46"/>
      <c r="R18" s="46"/>
      <c r="S18" s="46"/>
      <c r="T18" s="46"/>
      <c r="U18" s="46"/>
      <c r="V18" s="36"/>
    </row>
    <row r="19" spans="2:22" ht="27.75" customHeight="1" x14ac:dyDescent="0.3">
      <c r="B19" s="35"/>
      <c r="C19" s="392" t="s">
        <v>44</v>
      </c>
      <c r="D19" s="392" t="s">
        <v>43</v>
      </c>
      <c r="E19" s="393"/>
      <c r="F19" s="393"/>
      <c r="G19" s="393"/>
      <c r="H19" s="393"/>
      <c r="I19" s="393"/>
      <c r="J19" s="393"/>
      <c r="K19" s="393"/>
      <c r="L19" s="58"/>
      <c r="M19" s="58"/>
      <c r="N19" s="58"/>
      <c r="O19" s="58"/>
      <c r="P19" s="58"/>
      <c r="Q19" s="385" t="s">
        <v>22</v>
      </c>
      <c r="R19" s="385"/>
      <c r="S19" s="385"/>
      <c r="T19" s="385"/>
      <c r="U19" s="385"/>
      <c r="V19" s="36"/>
    </row>
    <row r="20" spans="2:22" ht="21" customHeight="1" x14ac:dyDescent="0.3">
      <c r="B20" s="35"/>
      <c r="C20" s="392"/>
      <c r="D20" s="392"/>
      <c r="E20" s="386" t="s">
        <v>21</v>
      </c>
      <c r="F20" s="387" t="s">
        <v>20</v>
      </c>
      <c r="G20" s="386" t="s">
        <v>19</v>
      </c>
      <c r="H20" s="386"/>
      <c r="I20" s="386"/>
      <c r="J20" s="386"/>
      <c r="K20" s="387" t="s">
        <v>18</v>
      </c>
      <c r="L20" s="371" t="s">
        <v>17</v>
      </c>
      <c r="M20" s="372"/>
      <c r="N20" s="386" t="s">
        <v>16</v>
      </c>
      <c r="O20" s="386" t="s">
        <v>15</v>
      </c>
      <c r="P20" s="386" t="s">
        <v>190</v>
      </c>
      <c r="Q20" s="386">
        <v>2019</v>
      </c>
      <c r="R20" s="386">
        <v>2020</v>
      </c>
      <c r="S20" s="386">
        <v>2021</v>
      </c>
      <c r="T20" s="386">
        <v>2022</v>
      </c>
      <c r="U20" s="386" t="s">
        <v>14</v>
      </c>
      <c r="V20" s="36"/>
    </row>
    <row r="21" spans="2:22" ht="30.75" customHeight="1" x14ac:dyDescent="0.3">
      <c r="B21" s="35"/>
      <c r="C21" s="392"/>
      <c r="D21" s="392"/>
      <c r="E21" s="386"/>
      <c r="F21" s="387"/>
      <c r="G21" s="54" t="s">
        <v>42</v>
      </c>
      <c r="H21" s="54" t="s">
        <v>41</v>
      </c>
      <c r="I21" s="54" t="s">
        <v>40</v>
      </c>
      <c r="J21" s="54" t="s">
        <v>39</v>
      </c>
      <c r="K21" s="387"/>
      <c r="L21" s="375"/>
      <c r="M21" s="376"/>
      <c r="N21" s="386"/>
      <c r="O21" s="386"/>
      <c r="P21" s="386"/>
      <c r="Q21" s="386"/>
      <c r="R21" s="386"/>
      <c r="S21" s="386"/>
      <c r="T21" s="386"/>
      <c r="U21" s="386"/>
      <c r="V21" s="36"/>
    </row>
    <row r="22" spans="2:22" ht="70.5" customHeight="1" x14ac:dyDescent="0.3">
      <c r="B22" s="35"/>
      <c r="C22" s="388" t="s">
        <v>191</v>
      </c>
      <c r="D22" s="388" t="s">
        <v>192</v>
      </c>
      <c r="E22" s="388" t="s">
        <v>193</v>
      </c>
      <c r="F22" s="388" t="s">
        <v>95</v>
      </c>
      <c r="G22" s="389">
        <v>3</v>
      </c>
      <c r="H22" s="389">
        <v>3</v>
      </c>
      <c r="I22" s="389">
        <v>2</v>
      </c>
      <c r="J22" s="389">
        <v>1</v>
      </c>
      <c r="K22" s="388" t="s">
        <v>97</v>
      </c>
      <c r="L22" s="390" t="s">
        <v>96</v>
      </c>
      <c r="M22" s="391"/>
      <c r="N22" s="59">
        <v>43466</v>
      </c>
      <c r="O22" s="60">
        <v>44926</v>
      </c>
      <c r="P22" s="61">
        <v>1083750000</v>
      </c>
      <c r="Q22" s="62">
        <v>1127100000</v>
      </c>
      <c r="R22" s="63">
        <v>1172184000</v>
      </c>
      <c r="S22" s="63">
        <v>1219071360</v>
      </c>
      <c r="T22" s="63">
        <v>1267834214</v>
      </c>
      <c r="U22" s="64">
        <f t="shared" ref="U22:U30" si="0">SUM(Q22:T22)</f>
        <v>4786189574</v>
      </c>
      <c r="V22" s="36"/>
    </row>
    <row r="23" spans="2:22" ht="61.5" customHeight="1" x14ac:dyDescent="0.3">
      <c r="B23" s="35"/>
      <c r="C23" s="388"/>
      <c r="D23" s="388"/>
      <c r="E23" s="388"/>
      <c r="F23" s="388"/>
      <c r="G23" s="389"/>
      <c r="H23" s="389"/>
      <c r="I23" s="389"/>
      <c r="J23" s="389"/>
      <c r="K23" s="388"/>
      <c r="L23" s="390" t="s">
        <v>94</v>
      </c>
      <c r="M23" s="391"/>
      <c r="N23" s="59">
        <v>43466</v>
      </c>
      <c r="O23" s="60">
        <v>44926</v>
      </c>
      <c r="P23" s="61">
        <v>1166250000</v>
      </c>
      <c r="Q23" s="62">
        <v>1212900000</v>
      </c>
      <c r="R23" s="63">
        <v>1261416000</v>
      </c>
      <c r="S23" s="63">
        <v>1311872640</v>
      </c>
      <c r="T23" s="63">
        <v>1364347546</v>
      </c>
      <c r="U23" s="64">
        <f t="shared" si="0"/>
        <v>5150536186</v>
      </c>
      <c r="V23" s="36"/>
    </row>
    <row r="24" spans="2:22" ht="30" customHeight="1" x14ac:dyDescent="0.3">
      <c r="B24" s="35"/>
      <c r="C24" s="388"/>
      <c r="D24" s="388"/>
      <c r="E24" s="388"/>
      <c r="F24" s="388"/>
      <c r="G24" s="389"/>
      <c r="H24" s="389"/>
      <c r="I24" s="389"/>
      <c r="J24" s="389"/>
      <c r="K24" s="388"/>
      <c r="L24" s="390" t="s">
        <v>93</v>
      </c>
      <c r="M24" s="391"/>
      <c r="N24" s="59">
        <v>43466</v>
      </c>
      <c r="O24" s="60">
        <v>44926</v>
      </c>
      <c r="P24" s="61">
        <v>38928000</v>
      </c>
      <c r="Q24" s="62">
        <v>40485120</v>
      </c>
      <c r="R24" s="63">
        <v>42104525</v>
      </c>
      <c r="S24" s="63">
        <v>43788706</v>
      </c>
      <c r="T24" s="63">
        <v>45540254</v>
      </c>
      <c r="U24" s="64">
        <f t="shared" si="0"/>
        <v>171918605</v>
      </c>
      <c r="V24" s="36"/>
    </row>
    <row r="25" spans="2:22" ht="45.75" customHeight="1" x14ac:dyDescent="0.3">
      <c r="B25" s="35"/>
      <c r="C25" s="388"/>
      <c r="D25" s="388"/>
      <c r="E25" s="388"/>
      <c r="F25" s="388"/>
      <c r="G25" s="389"/>
      <c r="H25" s="389"/>
      <c r="I25" s="389"/>
      <c r="J25" s="389"/>
      <c r="K25" s="388"/>
      <c r="L25" s="390" t="s">
        <v>92</v>
      </c>
      <c r="M25" s="391"/>
      <c r="N25" s="59">
        <v>43466</v>
      </c>
      <c r="O25" s="60">
        <v>44926</v>
      </c>
      <c r="P25" s="61">
        <v>19500000000</v>
      </c>
      <c r="Q25" s="62">
        <v>20280000000</v>
      </c>
      <c r="R25" s="63">
        <v>21091200000</v>
      </c>
      <c r="S25" s="63">
        <v>21934848000</v>
      </c>
      <c r="T25" s="63">
        <v>22812241920</v>
      </c>
      <c r="U25" s="64">
        <f t="shared" si="0"/>
        <v>86118289920</v>
      </c>
      <c r="V25" s="36"/>
    </row>
    <row r="26" spans="2:22" ht="76.5" customHeight="1" x14ac:dyDescent="0.3">
      <c r="B26" s="35"/>
      <c r="C26" s="388"/>
      <c r="D26" s="388"/>
      <c r="E26" s="388"/>
      <c r="F26" s="388"/>
      <c r="G26" s="389"/>
      <c r="H26" s="389"/>
      <c r="I26" s="389"/>
      <c r="J26" s="389"/>
      <c r="K26" s="388"/>
      <c r="L26" s="390" t="s">
        <v>91</v>
      </c>
      <c r="M26" s="391"/>
      <c r="N26" s="59">
        <v>43466</v>
      </c>
      <c r="O26" s="60">
        <v>44926</v>
      </c>
      <c r="P26" s="61">
        <v>1950000000</v>
      </c>
      <c r="Q26" s="62">
        <v>2028000000</v>
      </c>
      <c r="R26" s="63">
        <v>2109120000</v>
      </c>
      <c r="S26" s="63">
        <v>2193484800</v>
      </c>
      <c r="T26" s="63">
        <v>2281224192</v>
      </c>
      <c r="U26" s="64">
        <f t="shared" si="0"/>
        <v>8611828992</v>
      </c>
      <c r="V26" s="36"/>
    </row>
    <row r="27" spans="2:22" ht="45.75" customHeight="1" x14ac:dyDescent="0.3">
      <c r="B27" s="35"/>
      <c r="C27" s="388"/>
      <c r="D27" s="388"/>
      <c r="E27" s="388"/>
      <c r="F27" s="388"/>
      <c r="G27" s="389"/>
      <c r="H27" s="389"/>
      <c r="I27" s="389"/>
      <c r="J27" s="389"/>
      <c r="K27" s="388"/>
      <c r="L27" s="390" t="s">
        <v>90</v>
      </c>
      <c r="M27" s="391"/>
      <c r="N27" s="59">
        <v>43466</v>
      </c>
      <c r="O27" s="60">
        <v>44926</v>
      </c>
      <c r="P27" s="61">
        <v>6300000000</v>
      </c>
      <c r="Q27" s="62">
        <v>6552000000</v>
      </c>
      <c r="R27" s="63">
        <v>6814080000</v>
      </c>
      <c r="S27" s="63">
        <v>7086643200</v>
      </c>
      <c r="T27" s="63">
        <v>7370108928</v>
      </c>
      <c r="U27" s="64">
        <f t="shared" si="0"/>
        <v>27822832128</v>
      </c>
      <c r="V27" s="36"/>
    </row>
    <row r="28" spans="2:22" ht="57" customHeight="1" x14ac:dyDescent="0.3">
      <c r="B28" s="35"/>
      <c r="C28" s="388"/>
      <c r="D28" s="388"/>
      <c r="E28" s="388"/>
      <c r="F28" s="388"/>
      <c r="G28" s="389"/>
      <c r="H28" s="389"/>
      <c r="I28" s="389"/>
      <c r="J28" s="389"/>
      <c r="K28" s="388"/>
      <c r="L28" s="390" t="s">
        <v>89</v>
      </c>
      <c r="M28" s="391"/>
      <c r="N28" s="59">
        <v>43466</v>
      </c>
      <c r="O28" s="60">
        <v>44926</v>
      </c>
      <c r="P28" s="61">
        <v>50549633</v>
      </c>
      <c r="Q28" s="62">
        <v>52571618</v>
      </c>
      <c r="R28" s="63">
        <v>54674483</v>
      </c>
      <c r="S28" s="63">
        <v>56861462</v>
      </c>
      <c r="T28" s="63">
        <v>59135920</v>
      </c>
      <c r="U28" s="64">
        <f t="shared" si="0"/>
        <v>223243483</v>
      </c>
      <c r="V28" s="36"/>
    </row>
    <row r="29" spans="2:22" ht="60" customHeight="1" x14ac:dyDescent="0.3">
      <c r="B29" s="35"/>
      <c r="C29" s="388"/>
      <c r="D29" s="388"/>
      <c r="E29" s="388"/>
      <c r="F29" s="388"/>
      <c r="G29" s="389"/>
      <c r="H29" s="389"/>
      <c r="I29" s="389"/>
      <c r="J29" s="389"/>
      <c r="K29" s="388"/>
      <c r="L29" s="390" t="s">
        <v>88</v>
      </c>
      <c r="M29" s="391"/>
      <c r="N29" s="59">
        <v>43466</v>
      </c>
      <c r="O29" s="60">
        <v>44926</v>
      </c>
      <c r="P29" s="61">
        <v>53518538</v>
      </c>
      <c r="Q29" s="62">
        <v>55659280</v>
      </c>
      <c r="R29" s="63">
        <v>57885651</v>
      </c>
      <c r="S29" s="63">
        <v>60201077</v>
      </c>
      <c r="T29" s="63">
        <v>62609120</v>
      </c>
      <c r="U29" s="64">
        <f t="shared" si="0"/>
        <v>236355128</v>
      </c>
      <c r="V29" s="36"/>
    </row>
    <row r="30" spans="2:22" ht="15" customHeight="1" x14ac:dyDescent="0.3">
      <c r="B30" s="35"/>
      <c r="C30" s="394" t="s">
        <v>26</v>
      </c>
      <c r="D30" s="395"/>
      <c r="E30" s="395"/>
      <c r="F30" s="395"/>
      <c r="G30" s="395"/>
      <c r="H30" s="395"/>
      <c r="I30" s="395"/>
      <c r="J30" s="395"/>
      <c r="K30" s="395"/>
      <c r="L30" s="395"/>
      <c r="M30" s="395"/>
      <c r="N30" s="395"/>
      <c r="O30" s="396"/>
      <c r="P30" s="65">
        <f>SUM(P22:P29)</f>
        <v>30142996171</v>
      </c>
      <c r="Q30" s="65">
        <f>SUM(Q22:Q29)</f>
        <v>31348716018</v>
      </c>
      <c r="R30" s="65">
        <f>SUM(R22:R29)</f>
        <v>32602664659</v>
      </c>
      <c r="S30" s="65">
        <f>SUM(S22:S29)</f>
        <v>33906771245</v>
      </c>
      <c r="T30" s="65">
        <f>SUM(T22:T29)</f>
        <v>35263042094</v>
      </c>
      <c r="U30" s="66">
        <f t="shared" si="0"/>
        <v>133121194016</v>
      </c>
      <c r="V30" s="36"/>
    </row>
    <row r="31" spans="2:22" ht="21.75" customHeight="1" x14ac:dyDescent="0.3">
      <c r="B31" s="35"/>
      <c r="C31" s="397" t="s">
        <v>25</v>
      </c>
      <c r="D31" s="392" t="s">
        <v>23</v>
      </c>
      <c r="E31" s="393"/>
      <c r="F31" s="393"/>
      <c r="G31" s="393"/>
      <c r="H31" s="393"/>
      <c r="I31" s="393"/>
      <c r="J31" s="393"/>
      <c r="K31" s="393"/>
      <c r="L31" s="58"/>
      <c r="M31" s="58"/>
      <c r="N31" s="58"/>
      <c r="O31" s="58"/>
      <c r="P31" s="58"/>
      <c r="Q31" s="385" t="s">
        <v>22</v>
      </c>
      <c r="R31" s="385"/>
      <c r="S31" s="385"/>
      <c r="T31" s="385"/>
      <c r="U31" s="385"/>
      <c r="V31" s="36"/>
    </row>
    <row r="32" spans="2:22" ht="21.75" customHeight="1" x14ac:dyDescent="0.3">
      <c r="B32" s="35"/>
      <c r="C32" s="398"/>
      <c r="D32" s="392"/>
      <c r="E32" s="386" t="s">
        <v>21</v>
      </c>
      <c r="F32" s="387" t="s">
        <v>20</v>
      </c>
      <c r="G32" s="386" t="s">
        <v>19</v>
      </c>
      <c r="H32" s="386"/>
      <c r="I32" s="386"/>
      <c r="J32" s="386"/>
      <c r="K32" s="387" t="s">
        <v>18</v>
      </c>
      <c r="L32" s="371" t="s">
        <v>17</v>
      </c>
      <c r="M32" s="372"/>
      <c r="N32" s="386" t="s">
        <v>16</v>
      </c>
      <c r="O32" s="386" t="s">
        <v>15</v>
      </c>
      <c r="P32" s="386" t="s">
        <v>190</v>
      </c>
      <c r="Q32" s="386">
        <v>2019</v>
      </c>
      <c r="R32" s="386">
        <v>2020</v>
      </c>
      <c r="S32" s="386">
        <v>2021</v>
      </c>
      <c r="T32" s="386">
        <v>2022</v>
      </c>
      <c r="U32" s="386" t="s">
        <v>14</v>
      </c>
      <c r="V32" s="36"/>
    </row>
    <row r="33" spans="2:22" ht="27" customHeight="1" x14ac:dyDescent="0.3">
      <c r="B33" s="35"/>
      <c r="C33" s="399"/>
      <c r="D33" s="392"/>
      <c r="E33" s="386"/>
      <c r="F33" s="387"/>
      <c r="G33" s="54" t="s">
        <v>42</v>
      </c>
      <c r="H33" s="54" t="s">
        <v>41</v>
      </c>
      <c r="I33" s="54" t="s">
        <v>40</v>
      </c>
      <c r="J33" s="54" t="s">
        <v>39</v>
      </c>
      <c r="K33" s="387"/>
      <c r="L33" s="375"/>
      <c r="M33" s="376"/>
      <c r="N33" s="386"/>
      <c r="O33" s="386"/>
      <c r="P33" s="386"/>
      <c r="Q33" s="386"/>
      <c r="R33" s="386"/>
      <c r="S33" s="386"/>
      <c r="T33" s="386"/>
      <c r="U33" s="386"/>
      <c r="V33" s="36"/>
    </row>
    <row r="34" spans="2:22" ht="59.25" customHeight="1" x14ac:dyDescent="0.3">
      <c r="B34" s="35"/>
      <c r="C34" s="388" t="s">
        <v>194</v>
      </c>
      <c r="D34" s="388" t="s">
        <v>195</v>
      </c>
      <c r="E34" s="388" t="s">
        <v>87</v>
      </c>
      <c r="F34" s="388" t="s">
        <v>86</v>
      </c>
      <c r="G34" s="388">
        <v>4</v>
      </c>
      <c r="H34" s="388">
        <v>4</v>
      </c>
      <c r="I34" s="388">
        <v>4</v>
      </c>
      <c r="J34" s="388">
        <v>4</v>
      </c>
      <c r="K34" s="388" t="s">
        <v>86</v>
      </c>
      <c r="L34" s="390" t="s">
        <v>85</v>
      </c>
      <c r="M34" s="391" t="s">
        <v>85</v>
      </c>
      <c r="N34" s="59">
        <v>43466</v>
      </c>
      <c r="O34" s="60">
        <v>44926</v>
      </c>
      <c r="P34" s="61">
        <v>893956497</v>
      </c>
      <c r="Q34" s="61">
        <v>929714757</v>
      </c>
      <c r="R34" s="61">
        <v>966903347</v>
      </c>
      <c r="S34" s="61">
        <v>1005579481</v>
      </c>
      <c r="T34" s="61">
        <v>1045802660</v>
      </c>
      <c r="U34" s="64">
        <f t="shared" ref="U34:U45" si="1">SUM(Q34:T34)</f>
        <v>3948000245</v>
      </c>
      <c r="V34" s="36"/>
    </row>
    <row r="35" spans="2:22" ht="82.5" customHeight="1" x14ac:dyDescent="0.3">
      <c r="B35" s="35"/>
      <c r="C35" s="388"/>
      <c r="D35" s="388"/>
      <c r="E35" s="388"/>
      <c r="F35" s="388"/>
      <c r="G35" s="388"/>
      <c r="H35" s="388"/>
      <c r="I35" s="388"/>
      <c r="J35" s="388"/>
      <c r="K35" s="388"/>
      <c r="L35" s="390" t="s">
        <v>83</v>
      </c>
      <c r="M35" s="391" t="s">
        <v>83</v>
      </c>
      <c r="N35" s="59">
        <v>43466</v>
      </c>
      <c r="O35" s="60">
        <v>44926</v>
      </c>
      <c r="P35" s="61">
        <v>893956497</v>
      </c>
      <c r="Q35" s="61">
        <v>929714757</v>
      </c>
      <c r="R35" s="61">
        <v>966903347</v>
      </c>
      <c r="S35" s="61">
        <v>1005579481</v>
      </c>
      <c r="T35" s="61">
        <v>1045802660</v>
      </c>
      <c r="U35" s="64">
        <f t="shared" si="1"/>
        <v>3948000245</v>
      </c>
      <c r="V35" s="36"/>
    </row>
    <row r="36" spans="2:22" ht="57" customHeight="1" x14ac:dyDescent="0.3">
      <c r="B36" s="35"/>
      <c r="C36" s="388"/>
      <c r="D36" s="388"/>
      <c r="E36" s="388"/>
      <c r="F36" s="388"/>
      <c r="G36" s="388"/>
      <c r="H36" s="388"/>
      <c r="I36" s="388"/>
      <c r="J36" s="388"/>
      <c r="K36" s="388"/>
      <c r="L36" s="390" t="s">
        <v>196</v>
      </c>
      <c r="M36" s="391" t="s">
        <v>82</v>
      </c>
      <c r="N36" s="59">
        <v>43466</v>
      </c>
      <c r="O36" s="60">
        <v>44926</v>
      </c>
      <c r="P36" s="61">
        <v>800000000</v>
      </c>
      <c r="Q36" s="61">
        <v>832000000</v>
      </c>
      <c r="R36" s="61">
        <v>865280000</v>
      </c>
      <c r="S36" s="61">
        <v>899891200</v>
      </c>
      <c r="T36" s="61">
        <v>935886848</v>
      </c>
      <c r="U36" s="64">
        <f t="shared" si="1"/>
        <v>3533058048</v>
      </c>
      <c r="V36" s="36"/>
    </row>
    <row r="37" spans="2:22" ht="72.75" customHeight="1" x14ac:dyDescent="0.3">
      <c r="B37" s="35"/>
      <c r="C37" s="389"/>
      <c r="D37" s="389"/>
      <c r="E37" s="389"/>
      <c r="F37" s="389"/>
      <c r="G37" s="389"/>
      <c r="H37" s="389"/>
      <c r="I37" s="389"/>
      <c r="J37" s="389"/>
      <c r="K37" s="389"/>
      <c r="L37" s="390" t="s">
        <v>81</v>
      </c>
      <c r="M37" s="391" t="s">
        <v>81</v>
      </c>
      <c r="N37" s="59">
        <v>43466</v>
      </c>
      <c r="O37" s="60">
        <v>44926</v>
      </c>
      <c r="P37" s="61">
        <v>200000000</v>
      </c>
      <c r="Q37" s="61">
        <v>208000000</v>
      </c>
      <c r="R37" s="61">
        <v>216320000</v>
      </c>
      <c r="S37" s="61">
        <v>224972800</v>
      </c>
      <c r="T37" s="61">
        <v>233971712</v>
      </c>
      <c r="U37" s="64">
        <f t="shared" si="1"/>
        <v>883264512</v>
      </c>
      <c r="V37" s="36"/>
    </row>
    <row r="38" spans="2:22" ht="97.5" customHeight="1" x14ac:dyDescent="0.3">
      <c r="B38" s="35"/>
      <c r="C38" s="389"/>
      <c r="D38" s="389"/>
      <c r="E38" s="388" t="s">
        <v>197</v>
      </c>
      <c r="F38" s="400" t="s">
        <v>80</v>
      </c>
      <c r="G38" s="403">
        <v>113811</v>
      </c>
      <c r="H38" s="403">
        <v>113811</v>
      </c>
      <c r="I38" s="403">
        <v>113811</v>
      </c>
      <c r="J38" s="403">
        <v>113811</v>
      </c>
      <c r="K38" s="388" t="s">
        <v>80</v>
      </c>
      <c r="L38" s="390" t="s">
        <v>79</v>
      </c>
      <c r="M38" s="391" t="s">
        <v>79</v>
      </c>
      <c r="N38" s="59">
        <v>43466</v>
      </c>
      <c r="O38" s="60">
        <v>44926</v>
      </c>
      <c r="P38" s="61">
        <v>7597944778</v>
      </c>
      <c r="Q38" s="61">
        <v>7901862569</v>
      </c>
      <c r="R38" s="61">
        <v>8217937072</v>
      </c>
      <c r="S38" s="61">
        <v>8546654555</v>
      </c>
      <c r="T38" s="61">
        <v>8888520737</v>
      </c>
      <c r="U38" s="64">
        <f t="shared" si="1"/>
        <v>33554974933</v>
      </c>
      <c r="V38" s="67"/>
    </row>
    <row r="39" spans="2:22" ht="64.5" customHeight="1" x14ac:dyDescent="0.3">
      <c r="B39" s="35"/>
      <c r="C39" s="389"/>
      <c r="D39" s="389"/>
      <c r="E39" s="388"/>
      <c r="F39" s="401"/>
      <c r="G39" s="388"/>
      <c r="H39" s="388"/>
      <c r="I39" s="388"/>
      <c r="J39" s="388"/>
      <c r="K39" s="388"/>
      <c r="L39" s="390" t="s">
        <v>78</v>
      </c>
      <c r="M39" s="391" t="s">
        <v>78</v>
      </c>
      <c r="N39" s="59">
        <v>43466</v>
      </c>
      <c r="O39" s="60">
        <v>44926</v>
      </c>
      <c r="P39" s="61">
        <v>614509411</v>
      </c>
      <c r="Q39" s="61">
        <v>639089787</v>
      </c>
      <c r="R39" s="61">
        <v>664653378</v>
      </c>
      <c r="S39" s="61">
        <v>691239513</v>
      </c>
      <c r="T39" s="61">
        <v>718889094</v>
      </c>
      <c r="U39" s="64">
        <f t="shared" si="1"/>
        <v>2713871772</v>
      </c>
      <c r="V39" s="67"/>
    </row>
    <row r="40" spans="2:22" ht="58.5" customHeight="1" x14ac:dyDescent="0.3">
      <c r="B40" s="35"/>
      <c r="C40" s="389"/>
      <c r="D40" s="389"/>
      <c r="E40" s="388"/>
      <c r="F40" s="401"/>
      <c r="G40" s="388"/>
      <c r="H40" s="388"/>
      <c r="I40" s="388"/>
      <c r="J40" s="388"/>
      <c r="K40" s="388"/>
      <c r="L40" s="390" t="s">
        <v>198</v>
      </c>
      <c r="M40" s="391" t="s">
        <v>77</v>
      </c>
      <c r="N40" s="59">
        <v>43466</v>
      </c>
      <c r="O40" s="60">
        <v>44926</v>
      </c>
      <c r="P40" s="61">
        <v>156422588496</v>
      </c>
      <c r="Q40" s="61">
        <v>162679492036</v>
      </c>
      <c r="R40" s="61">
        <v>169186671717</v>
      </c>
      <c r="S40" s="61">
        <v>175954138586</v>
      </c>
      <c r="T40" s="61">
        <v>182992304129</v>
      </c>
      <c r="U40" s="64">
        <f t="shared" si="1"/>
        <v>690812606468</v>
      </c>
      <c r="V40" s="36"/>
    </row>
    <row r="41" spans="2:22" ht="81.75" customHeight="1" x14ac:dyDescent="0.3">
      <c r="B41" s="35"/>
      <c r="C41" s="389"/>
      <c r="D41" s="389"/>
      <c r="E41" s="388"/>
      <c r="F41" s="401"/>
      <c r="G41" s="388"/>
      <c r="H41" s="388"/>
      <c r="I41" s="388"/>
      <c r="J41" s="388"/>
      <c r="K41" s="388"/>
      <c r="L41" s="390" t="s">
        <v>199</v>
      </c>
      <c r="M41" s="391" t="s">
        <v>76</v>
      </c>
      <c r="N41" s="59">
        <v>43466</v>
      </c>
      <c r="O41" s="60">
        <v>44926</v>
      </c>
      <c r="P41" s="61">
        <v>805312183</v>
      </c>
      <c r="Q41" s="61">
        <v>837524670</v>
      </c>
      <c r="R41" s="61">
        <v>871025657</v>
      </c>
      <c r="S41" s="61">
        <v>905866683</v>
      </c>
      <c r="T41" s="61">
        <v>942101350</v>
      </c>
      <c r="U41" s="64">
        <f t="shared" si="1"/>
        <v>3556518360</v>
      </c>
      <c r="V41" s="36"/>
    </row>
    <row r="42" spans="2:22" ht="58.5" customHeight="1" x14ac:dyDescent="0.3">
      <c r="B42" s="35"/>
      <c r="C42" s="389"/>
      <c r="D42" s="389"/>
      <c r="E42" s="388"/>
      <c r="F42" s="401"/>
      <c r="G42" s="388"/>
      <c r="H42" s="388"/>
      <c r="I42" s="388"/>
      <c r="J42" s="388"/>
      <c r="K42" s="388"/>
      <c r="L42" s="390" t="s">
        <v>75</v>
      </c>
      <c r="M42" s="391" t="s">
        <v>75</v>
      </c>
      <c r="N42" s="59">
        <v>43466</v>
      </c>
      <c r="O42" s="60">
        <v>44926</v>
      </c>
      <c r="P42" s="61">
        <v>671615301</v>
      </c>
      <c r="Q42" s="61">
        <v>698479913</v>
      </c>
      <c r="R42" s="61">
        <v>726419110</v>
      </c>
      <c r="S42" s="61">
        <v>755475874</v>
      </c>
      <c r="T42" s="61">
        <v>785694909</v>
      </c>
      <c r="U42" s="64">
        <f t="shared" si="1"/>
        <v>2966069806</v>
      </c>
      <c r="V42" s="36"/>
    </row>
    <row r="43" spans="2:22" ht="66" customHeight="1" x14ac:dyDescent="0.3">
      <c r="B43" s="35"/>
      <c r="C43" s="389"/>
      <c r="D43" s="389"/>
      <c r="E43" s="388"/>
      <c r="F43" s="401"/>
      <c r="G43" s="388"/>
      <c r="H43" s="388"/>
      <c r="I43" s="388"/>
      <c r="J43" s="388"/>
      <c r="K43" s="388"/>
      <c r="L43" s="390" t="s">
        <v>200</v>
      </c>
      <c r="M43" s="391" t="s">
        <v>74</v>
      </c>
      <c r="N43" s="59">
        <v>43466</v>
      </c>
      <c r="O43" s="60">
        <v>44926</v>
      </c>
      <c r="P43" s="61">
        <v>614509411</v>
      </c>
      <c r="Q43" s="61">
        <v>639089787</v>
      </c>
      <c r="R43" s="61">
        <v>664653378</v>
      </c>
      <c r="S43" s="61">
        <v>691239513</v>
      </c>
      <c r="T43" s="61">
        <v>718889094</v>
      </c>
      <c r="U43" s="64">
        <f t="shared" si="1"/>
        <v>2713871772</v>
      </c>
      <c r="V43" s="36"/>
    </row>
    <row r="44" spans="2:22" ht="57.75" customHeight="1" x14ac:dyDescent="0.3">
      <c r="B44" s="35"/>
      <c r="C44" s="389"/>
      <c r="D44" s="389"/>
      <c r="E44" s="389"/>
      <c r="F44" s="402"/>
      <c r="G44" s="389"/>
      <c r="H44" s="389"/>
      <c r="I44" s="389"/>
      <c r="J44" s="389"/>
      <c r="K44" s="389"/>
      <c r="L44" s="390" t="s">
        <v>73</v>
      </c>
      <c r="M44" s="391" t="s">
        <v>73</v>
      </c>
      <c r="N44" s="59">
        <v>43466</v>
      </c>
      <c r="O44" s="60">
        <v>44926</v>
      </c>
      <c r="P44" s="61">
        <v>117949144</v>
      </c>
      <c r="Q44" s="61">
        <v>122667110</v>
      </c>
      <c r="R44" s="61">
        <v>127573794</v>
      </c>
      <c r="S44" s="61">
        <v>132676746</v>
      </c>
      <c r="T44" s="61">
        <v>137983816</v>
      </c>
      <c r="U44" s="64">
        <f t="shared" si="1"/>
        <v>520901466</v>
      </c>
      <c r="V44" s="36"/>
    </row>
    <row r="45" spans="2:22" ht="15" customHeight="1" x14ac:dyDescent="0.3">
      <c r="B45" s="35"/>
      <c r="C45" s="404" t="s">
        <v>26</v>
      </c>
      <c r="D45" s="405"/>
      <c r="E45" s="405"/>
      <c r="F45" s="405"/>
      <c r="G45" s="405"/>
      <c r="H45" s="405"/>
      <c r="I45" s="405"/>
      <c r="J45" s="405"/>
      <c r="K45" s="405"/>
      <c r="L45" s="405"/>
      <c r="M45" s="405"/>
      <c r="N45" s="405"/>
      <c r="O45" s="406"/>
      <c r="P45" s="65">
        <f>SUM(P34:P44)</f>
        <v>169632341718</v>
      </c>
      <c r="Q45" s="65">
        <f>SUM(Q34:Q44)</f>
        <v>176417635386</v>
      </c>
      <c r="R45" s="65">
        <f>SUM(R34:R44)</f>
        <v>183474340800</v>
      </c>
      <c r="S45" s="65">
        <f>SUM(S34:S44)</f>
        <v>190813314432</v>
      </c>
      <c r="T45" s="65">
        <f>SUM(T34:T44)</f>
        <v>198445847009</v>
      </c>
      <c r="U45" s="65">
        <f t="shared" si="1"/>
        <v>749151137627</v>
      </c>
      <c r="V45" s="36"/>
    </row>
    <row r="46" spans="2:22" ht="21.75" customHeight="1" x14ac:dyDescent="0.3">
      <c r="B46" s="35"/>
      <c r="C46" s="392" t="s">
        <v>157</v>
      </c>
      <c r="D46" s="392" t="s">
        <v>72</v>
      </c>
      <c r="E46" s="393"/>
      <c r="F46" s="393"/>
      <c r="G46" s="393"/>
      <c r="H46" s="393"/>
      <c r="I46" s="393"/>
      <c r="J46" s="393"/>
      <c r="K46" s="393"/>
      <c r="L46" s="58"/>
      <c r="M46" s="58"/>
      <c r="N46" s="58"/>
      <c r="O46" s="58"/>
      <c r="P46" s="58"/>
      <c r="Q46" s="385" t="s">
        <v>22</v>
      </c>
      <c r="R46" s="385"/>
      <c r="S46" s="385"/>
      <c r="T46" s="385"/>
      <c r="U46" s="385"/>
      <c r="V46" s="36"/>
    </row>
    <row r="47" spans="2:22" ht="21.75" customHeight="1" x14ac:dyDescent="0.3">
      <c r="B47" s="35"/>
      <c r="C47" s="392"/>
      <c r="D47" s="392"/>
      <c r="E47" s="386" t="s">
        <v>21</v>
      </c>
      <c r="F47" s="387" t="s">
        <v>20</v>
      </c>
      <c r="G47" s="386" t="s">
        <v>19</v>
      </c>
      <c r="H47" s="386"/>
      <c r="I47" s="386"/>
      <c r="J47" s="386"/>
      <c r="K47" s="387" t="s">
        <v>18</v>
      </c>
      <c r="L47" s="371" t="s">
        <v>17</v>
      </c>
      <c r="M47" s="372"/>
      <c r="N47" s="386" t="s">
        <v>16</v>
      </c>
      <c r="O47" s="386" t="s">
        <v>15</v>
      </c>
      <c r="P47" s="386" t="s">
        <v>190</v>
      </c>
      <c r="Q47" s="386">
        <v>2019</v>
      </c>
      <c r="R47" s="386">
        <v>2020</v>
      </c>
      <c r="S47" s="386">
        <v>2021</v>
      </c>
      <c r="T47" s="386">
        <v>2022</v>
      </c>
      <c r="U47" s="386" t="s">
        <v>14</v>
      </c>
      <c r="V47" s="36"/>
    </row>
    <row r="48" spans="2:22" ht="29.25" customHeight="1" x14ac:dyDescent="0.3">
      <c r="B48" s="35"/>
      <c r="C48" s="392"/>
      <c r="D48" s="392"/>
      <c r="E48" s="386"/>
      <c r="F48" s="387"/>
      <c r="G48" s="54" t="s">
        <v>42</v>
      </c>
      <c r="H48" s="54" t="s">
        <v>41</v>
      </c>
      <c r="I48" s="54" t="s">
        <v>40</v>
      </c>
      <c r="J48" s="54" t="s">
        <v>39</v>
      </c>
      <c r="K48" s="387"/>
      <c r="L48" s="375"/>
      <c r="M48" s="376"/>
      <c r="N48" s="386"/>
      <c r="O48" s="386"/>
      <c r="P48" s="386"/>
      <c r="Q48" s="386"/>
      <c r="R48" s="386"/>
      <c r="S48" s="386"/>
      <c r="T48" s="386"/>
      <c r="U48" s="386"/>
      <c r="V48" s="36"/>
    </row>
    <row r="49" spans="2:22" ht="106.5" customHeight="1" x14ac:dyDescent="0.3">
      <c r="B49" s="35"/>
      <c r="C49" s="388" t="s">
        <v>201</v>
      </c>
      <c r="D49" s="388" t="s">
        <v>202</v>
      </c>
      <c r="E49" s="388" t="s">
        <v>203</v>
      </c>
      <c r="F49" s="388" t="s">
        <v>69</v>
      </c>
      <c r="G49" s="403">
        <v>2000</v>
      </c>
      <c r="H49" s="403">
        <v>2000</v>
      </c>
      <c r="I49" s="403">
        <v>2000</v>
      </c>
      <c r="J49" s="403">
        <v>2000</v>
      </c>
      <c r="K49" s="388" t="s">
        <v>204</v>
      </c>
      <c r="L49" s="390" t="s">
        <v>70</v>
      </c>
      <c r="M49" s="391" t="s">
        <v>70</v>
      </c>
      <c r="N49" s="59">
        <v>43466</v>
      </c>
      <c r="O49" s="60">
        <v>44926</v>
      </c>
      <c r="P49" s="61">
        <v>22716000</v>
      </c>
      <c r="Q49" s="61">
        <v>23624640</v>
      </c>
      <c r="R49" s="61">
        <v>24569626</v>
      </c>
      <c r="S49" s="61">
        <v>25552411</v>
      </c>
      <c r="T49" s="61">
        <v>26574507</v>
      </c>
      <c r="U49" s="68">
        <f>SUM(Q49:T49)</f>
        <v>100321184</v>
      </c>
      <c r="V49" s="36"/>
    </row>
    <row r="50" spans="2:22" ht="78" customHeight="1" x14ac:dyDescent="0.3">
      <c r="B50" s="35"/>
      <c r="C50" s="389"/>
      <c r="D50" s="389"/>
      <c r="E50" s="389"/>
      <c r="F50" s="389"/>
      <c r="G50" s="389"/>
      <c r="H50" s="389"/>
      <c r="I50" s="389"/>
      <c r="J50" s="389"/>
      <c r="K50" s="389"/>
      <c r="L50" s="390" t="s">
        <v>68</v>
      </c>
      <c r="M50" s="391" t="s">
        <v>68</v>
      </c>
      <c r="N50" s="59">
        <v>43466</v>
      </c>
      <c r="O50" s="60">
        <v>44926</v>
      </c>
      <c r="P50" s="61">
        <v>22716000</v>
      </c>
      <c r="Q50" s="61">
        <v>23624640</v>
      </c>
      <c r="R50" s="61">
        <v>24569626</v>
      </c>
      <c r="S50" s="61">
        <v>25552411</v>
      </c>
      <c r="T50" s="61">
        <v>26574507</v>
      </c>
      <c r="U50" s="68">
        <f>SUM(Q50:T50)</f>
        <v>100321184</v>
      </c>
      <c r="V50" s="36"/>
    </row>
    <row r="51" spans="2:22" ht="89.25" customHeight="1" x14ac:dyDescent="0.3">
      <c r="B51" s="35"/>
      <c r="C51" s="389"/>
      <c r="D51" s="389"/>
      <c r="E51" s="389"/>
      <c r="F51" s="389"/>
      <c r="G51" s="389"/>
      <c r="H51" s="389"/>
      <c r="I51" s="389"/>
      <c r="J51" s="389"/>
      <c r="K51" s="389"/>
      <c r="L51" s="390" t="s">
        <v>67</v>
      </c>
      <c r="M51" s="391" t="s">
        <v>67</v>
      </c>
      <c r="N51" s="59">
        <v>43466</v>
      </c>
      <c r="O51" s="60">
        <v>44926</v>
      </c>
      <c r="P51" s="61">
        <v>35487218</v>
      </c>
      <c r="Q51" s="61">
        <v>36906707</v>
      </c>
      <c r="R51" s="61">
        <v>38382975</v>
      </c>
      <c r="S51" s="61">
        <v>39918294</v>
      </c>
      <c r="T51" s="61">
        <v>41515026</v>
      </c>
      <c r="U51" s="68">
        <f>SUM(Q51:T51)</f>
        <v>156723002</v>
      </c>
      <c r="V51" s="36"/>
    </row>
    <row r="52" spans="2:22" ht="15" customHeight="1" x14ac:dyDescent="0.3">
      <c r="B52" s="35"/>
      <c r="C52" s="394" t="s">
        <v>26</v>
      </c>
      <c r="D52" s="395"/>
      <c r="E52" s="395"/>
      <c r="F52" s="395"/>
      <c r="G52" s="395"/>
      <c r="H52" s="395"/>
      <c r="I52" s="395"/>
      <c r="J52" s="395"/>
      <c r="K52" s="395"/>
      <c r="L52" s="395"/>
      <c r="M52" s="395"/>
      <c r="N52" s="395"/>
      <c r="O52" s="396"/>
      <c r="P52" s="65">
        <f>SUM(P49:P51)</f>
        <v>80919218</v>
      </c>
      <c r="Q52" s="65">
        <f>SUM(Q49:Q51)</f>
        <v>84155987</v>
      </c>
      <c r="R52" s="65">
        <f>SUM(R49:R51)</f>
        <v>87522227</v>
      </c>
      <c r="S52" s="65">
        <f>SUM(S49:S51)</f>
        <v>91023116</v>
      </c>
      <c r="T52" s="65">
        <f>SUM(T49:T51)</f>
        <v>94664040</v>
      </c>
      <c r="U52" s="65">
        <f>SUM(Q52:T52)</f>
        <v>357365370</v>
      </c>
      <c r="V52" s="36"/>
    </row>
    <row r="53" spans="2:22" s="70" customFormat="1" ht="15" customHeight="1" x14ac:dyDescent="0.3">
      <c r="B53" s="69"/>
      <c r="C53" s="407" t="s">
        <v>205</v>
      </c>
      <c r="D53" s="407"/>
      <c r="E53" s="407"/>
      <c r="F53" s="407"/>
      <c r="G53" s="407"/>
      <c r="H53" s="407"/>
      <c r="I53" s="407"/>
      <c r="J53" s="407"/>
      <c r="K53" s="407"/>
      <c r="L53" s="407"/>
      <c r="M53" s="407"/>
      <c r="N53" s="407"/>
      <c r="O53" s="407"/>
      <c r="P53" s="407"/>
      <c r="Q53" s="407"/>
      <c r="R53" s="407"/>
      <c r="S53" s="407"/>
      <c r="T53" s="407"/>
      <c r="U53" s="407"/>
      <c r="V53" s="67"/>
    </row>
    <row r="54" spans="2:22" ht="17.25" thickBot="1" x14ac:dyDescent="0.35">
      <c r="B54" s="71"/>
      <c r="C54" s="72"/>
      <c r="D54" s="73"/>
      <c r="E54" s="72"/>
      <c r="F54" s="72"/>
      <c r="G54" s="72"/>
      <c r="H54" s="72"/>
      <c r="I54" s="72"/>
      <c r="J54" s="72"/>
      <c r="K54" s="72"/>
      <c r="L54" s="72"/>
      <c r="M54" s="72"/>
      <c r="N54" s="72"/>
      <c r="O54" s="72"/>
      <c r="P54" s="72"/>
      <c r="Q54" s="72"/>
      <c r="R54" s="72"/>
      <c r="S54" s="72"/>
      <c r="T54" s="72"/>
      <c r="U54" s="72"/>
      <c r="V54" s="74"/>
    </row>
    <row r="60" spans="2:22" x14ac:dyDescent="0.3">
      <c r="U60" s="75"/>
    </row>
  </sheetData>
  <mergeCells count="129">
    <mergeCell ref="C52:O52"/>
    <mergeCell ref="C53:U53"/>
    <mergeCell ref="T47:T48"/>
    <mergeCell ref="U47:U48"/>
    <mergeCell ref="C49:C51"/>
    <mergeCell ref="D49:D51"/>
    <mergeCell ref="E49:E51"/>
    <mergeCell ref="F49:F51"/>
    <mergeCell ref="G49:G51"/>
    <mergeCell ref="H49:H51"/>
    <mergeCell ref="I49:I51"/>
    <mergeCell ref="J49:J51"/>
    <mergeCell ref="N47:N48"/>
    <mergeCell ref="O47:O48"/>
    <mergeCell ref="P47:P48"/>
    <mergeCell ref="Q47:Q48"/>
    <mergeCell ref="R47:R48"/>
    <mergeCell ref="S47:S48"/>
    <mergeCell ref="C34:C44"/>
    <mergeCell ref="D34:D44"/>
    <mergeCell ref="E34:E37"/>
    <mergeCell ref="F34:F37"/>
    <mergeCell ref="G34:G37"/>
    <mergeCell ref="H34:H37"/>
    <mergeCell ref="I34:I37"/>
    <mergeCell ref="J34:J37"/>
    <mergeCell ref="K49:K51"/>
    <mergeCell ref="C45:O45"/>
    <mergeCell ref="C46:C48"/>
    <mergeCell ref="D46:D48"/>
    <mergeCell ref="E46:K46"/>
    <mergeCell ref="L44:M44"/>
    <mergeCell ref="L49:M49"/>
    <mergeCell ref="L50:M50"/>
    <mergeCell ref="L51:M51"/>
    <mergeCell ref="Q46:U46"/>
    <mergeCell ref="E47:E48"/>
    <mergeCell ref="F47:F48"/>
    <mergeCell ref="G47:J47"/>
    <mergeCell ref="K47:K48"/>
    <mergeCell ref="L47:M48"/>
    <mergeCell ref="K34:K37"/>
    <mergeCell ref="L34:M34"/>
    <mergeCell ref="L35:M35"/>
    <mergeCell ref="L36:M36"/>
    <mergeCell ref="L37:M37"/>
    <mergeCell ref="E38:E44"/>
    <mergeCell ref="F38:F44"/>
    <mergeCell ref="G38:G44"/>
    <mergeCell ref="H38:H44"/>
    <mergeCell ref="I38:I44"/>
    <mergeCell ref="J38:J44"/>
    <mergeCell ref="K38:K44"/>
    <mergeCell ref="L38:M38"/>
    <mergeCell ref="L39:M39"/>
    <mergeCell ref="L40:M40"/>
    <mergeCell ref="L41:M41"/>
    <mergeCell ref="L42:M42"/>
    <mergeCell ref="L43:M43"/>
    <mergeCell ref="C30:O30"/>
    <mergeCell ref="C31:C33"/>
    <mergeCell ref="D31:D33"/>
    <mergeCell ref="E31:K31"/>
    <mergeCell ref="Q31:U31"/>
    <mergeCell ref="E32:E33"/>
    <mergeCell ref="F32:F33"/>
    <mergeCell ref="G32:J32"/>
    <mergeCell ref="K32:K33"/>
    <mergeCell ref="L32:M33"/>
    <mergeCell ref="T32:T33"/>
    <mergeCell ref="U32:U33"/>
    <mergeCell ref="O32:O33"/>
    <mergeCell ref="P32:P33"/>
    <mergeCell ref="Q32:Q33"/>
    <mergeCell ref="R32:R33"/>
    <mergeCell ref="S32:S33"/>
    <mergeCell ref="N32:N33"/>
    <mergeCell ref="C22:C29"/>
    <mergeCell ref="D22:D29"/>
    <mergeCell ref="E22:E29"/>
    <mergeCell ref="F22:F29"/>
    <mergeCell ref="G22:G29"/>
    <mergeCell ref="H22:H29"/>
    <mergeCell ref="I22:I29"/>
    <mergeCell ref="L20:M21"/>
    <mergeCell ref="N20:N21"/>
    <mergeCell ref="J22:J29"/>
    <mergeCell ref="K22:K29"/>
    <mergeCell ref="L22:M22"/>
    <mergeCell ref="L23:M23"/>
    <mergeCell ref="L24:M24"/>
    <mergeCell ref="L25:M25"/>
    <mergeCell ref="L26:M26"/>
    <mergeCell ref="L27:M27"/>
    <mergeCell ref="L28:M28"/>
    <mergeCell ref="L29:M29"/>
    <mergeCell ref="C19:C21"/>
    <mergeCell ref="D19:D21"/>
    <mergeCell ref="E19:K19"/>
    <mergeCell ref="Q19:U19"/>
    <mergeCell ref="E20:E21"/>
    <mergeCell ref="F20:F21"/>
    <mergeCell ref="G20:J20"/>
    <mergeCell ref="K20:K21"/>
    <mergeCell ref="S20:S21"/>
    <mergeCell ref="T20:T21"/>
    <mergeCell ref="U20:U21"/>
    <mergeCell ref="O20:O21"/>
    <mergeCell ref="P20:P21"/>
    <mergeCell ref="Q20:Q21"/>
    <mergeCell ref="R20:R21"/>
    <mergeCell ref="C3:D3"/>
    <mergeCell ref="E3:U3"/>
    <mergeCell ref="D7:L7"/>
    <mergeCell ref="Q7:U7"/>
    <mergeCell ref="D8:L8"/>
    <mergeCell ref="D9:L9"/>
    <mergeCell ref="F10:L10"/>
    <mergeCell ref="D11:L11"/>
    <mergeCell ref="L13:O13"/>
    <mergeCell ref="P13:Q16"/>
    <mergeCell ref="R13:U13"/>
    <mergeCell ref="H14:K14"/>
    <mergeCell ref="H15:K15"/>
    <mergeCell ref="R15:R16"/>
    <mergeCell ref="S15:S16"/>
    <mergeCell ref="T15:T16"/>
    <mergeCell ref="U15:U16"/>
    <mergeCell ref="H16:K16"/>
  </mergeCells>
  <printOptions horizontalCentered="1" verticalCentered="1"/>
  <pageMargins left="0.70866141732283472" right="0.70866141732283472" top="0.74803149606299213" bottom="0.74803149606299213" header="0.31496062992125984" footer="0.31496062992125984"/>
  <pageSetup scale="23" orientation="landscape"/>
  <headerFooter>
    <oddHeader>&amp;L&amp;D</oddHeader>
    <oddFooter>&amp;Z&amp;F&amp;RPágina &amp;P</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pageSetUpPr fitToPage="1"/>
  </sheetPr>
  <dimension ref="B1:V39"/>
  <sheetViews>
    <sheetView showGridLines="0" topLeftCell="E24" zoomScaleSheetLayoutView="85" workbookViewId="0">
      <selection activeCell="L26" sqref="L26:M26"/>
    </sheetView>
  </sheetViews>
  <sheetFormatPr baseColWidth="10" defaultColWidth="11.42578125" defaultRowHeight="16.5" x14ac:dyDescent="0.3"/>
  <cols>
    <col min="1" max="1" width="4" style="31" customWidth="1"/>
    <col min="2" max="2" width="2.85546875" style="31" customWidth="1"/>
    <col min="3" max="3" width="38.7109375" style="31" customWidth="1"/>
    <col min="4" max="4" width="47.28515625" style="31" customWidth="1"/>
    <col min="5" max="6" width="24" style="31" customWidth="1"/>
    <col min="7" max="10" width="11.140625" style="31" customWidth="1"/>
    <col min="11" max="11" width="13.7109375" style="31" customWidth="1"/>
    <col min="12" max="12" width="19.42578125" style="31" customWidth="1"/>
    <col min="13" max="13" width="20.42578125" style="31" customWidth="1"/>
    <col min="14" max="15" width="22.140625" style="31" customWidth="1"/>
    <col min="16" max="16" width="25" style="31" customWidth="1"/>
    <col min="17" max="21" width="25.7109375" style="31" customWidth="1"/>
    <col min="22" max="16384" width="11.42578125" style="31"/>
  </cols>
  <sheetData>
    <row r="1" spans="2:22" ht="13.5" customHeight="1" thickBot="1" x14ac:dyDescent="0.35"/>
    <row r="2" spans="2:22" x14ac:dyDescent="0.3">
      <c r="B2" s="32"/>
      <c r="C2" s="33"/>
      <c r="D2" s="33"/>
      <c r="E2" s="33"/>
      <c r="F2" s="33"/>
      <c r="G2" s="33"/>
      <c r="H2" s="33"/>
      <c r="I2" s="33"/>
      <c r="J2" s="33"/>
      <c r="K2" s="33"/>
      <c r="L2" s="33"/>
      <c r="M2" s="33"/>
      <c r="N2" s="33"/>
      <c r="O2" s="33"/>
      <c r="P2" s="33"/>
      <c r="Q2" s="33"/>
      <c r="R2" s="33"/>
      <c r="S2" s="33"/>
      <c r="T2" s="33"/>
      <c r="U2" s="33"/>
      <c r="V2" s="34"/>
    </row>
    <row r="3" spans="2:22" ht="78" customHeight="1" x14ac:dyDescent="0.3">
      <c r="B3" s="35"/>
      <c r="C3" s="359"/>
      <c r="D3" s="359"/>
      <c r="E3" s="360" t="s">
        <v>206</v>
      </c>
      <c r="F3" s="360"/>
      <c r="G3" s="360"/>
      <c r="H3" s="360"/>
      <c r="I3" s="360"/>
      <c r="J3" s="360"/>
      <c r="K3" s="360"/>
      <c r="L3" s="360"/>
      <c r="M3" s="360"/>
      <c r="N3" s="360"/>
      <c r="O3" s="360"/>
      <c r="P3" s="360"/>
      <c r="Q3" s="360"/>
      <c r="R3" s="360"/>
      <c r="S3" s="360"/>
      <c r="T3" s="360"/>
      <c r="U3" s="360"/>
      <c r="V3" s="36"/>
    </row>
    <row r="4" spans="2:22" x14ac:dyDescent="0.3">
      <c r="B4" s="35"/>
      <c r="C4" s="37"/>
      <c r="D4" s="37"/>
      <c r="E4" s="37"/>
      <c r="F4" s="37"/>
      <c r="G4" s="37"/>
      <c r="H4" s="37"/>
      <c r="I4" s="37"/>
      <c r="J4" s="37"/>
      <c r="K4" s="37"/>
      <c r="L4" s="37"/>
      <c r="M4" s="37"/>
      <c r="N4" s="37"/>
      <c r="O4" s="37"/>
      <c r="P4" s="37"/>
      <c r="Q4" s="37"/>
      <c r="R4" s="37"/>
      <c r="S4" s="37"/>
      <c r="T4" s="37"/>
      <c r="U4" s="37"/>
      <c r="V4" s="36"/>
    </row>
    <row r="5" spans="2:22" s="43" customFormat="1" ht="24.75" customHeight="1" x14ac:dyDescent="0.25">
      <c r="B5" s="38"/>
      <c r="C5" s="39" t="s">
        <v>65</v>
      </c>
      <c r="D5" s="40"/>
      <c r="E5" s="41"/>
      <c r="F5" s="41"/>
      <c r="G5" s="41"/>
      <c r="H5" s="41"/>
      <c r="I5" s="41"/>
      <c r="J5" s="41"/>
      <c r="K5" s="41"/>
      <c r="L5" s="41"/>
      <c r="M5" s="41"/>
      <c r="N5" s="41"/>
      <c r="O5" s="41"/>
      <c r="P5" s="41"/>
      <c r="Q5" s="40"/>
      <c r="R5" s="40"/>
      <c r="S5" s="40"/>
      <c r="T5" s="40"/>
      <c r="U5" s="40"/>
      <c r="V5" s="42"/>
    </row>
    <row r="6" spans="2:22" s="43" customFormat="1" ht="21" customHeight="1" x14ac:dyDescent="0.25">
      <c r="B6" s="38"/>
      <c r="C6" s="40"/>
      <c r="D6" s="41"/>
      <c r="E6" s="41"/>
      <c r="F6" s="41"/>
      <c r="G6" s="41"/>
      <c r="H6" s="41"/>
      <c r="I6" s="41"/>
      <c r="J6" s="41"/>
      <c r="K6" s="41"/>
      <c r="L6" s="41"/>
      <c r="M6" s="41"/>
      <c r="N6" s="41"/>
      <c r="O6" s="41"/>
      <c r="P6" s="41"/>
      <c r="Q6" s="40"/>
      <c r="R6" s="40"/>
      <c r="S6" s="40"/>
      <c r="T6" s="40"/>
      <c r="U6" s="40"/>
      <c r="V6" s="42"/>
    </row>
    <row r="7" spans="2:22" ht="40.5" customHeight="1" x14ac:dyDescent="0.3">
      <c r="B7" s="35"/>
      <c r="C7" s="44" t="s">
        <v>64</v>
      </c>
      <c r="D7" s="361" t="s">
        <v>301</v>
      </c>
      <c r="E7" s="361"/>
      <c r="F7" s="361"/>
      <c r="G7" s="361"/>
      <c r="H7" s="361"/>
      <c r="I7" s="361"/>
      <c r="J7" s="361"/>
      <c r="K7" s="361"/>
      <c r="L7" s="361"/>
      <c r="M7" s="45"/>
      <c r="N7" s="46"/>
      <c r="O7" s="46"/>
      <c r="P7" s="46"/>
      <c r="Q7" s="362"/>
      <c r="R7" s="362"/>
      <c r="S7" s="362"/>
      <c r="T7" s="362"/>
      <c r="U7" s="362"/>
      <c r="V7" s="36"/>
    </row>
    <row r="8" spans="2:22" ht="24.75" customHeight="1" x14ac:dyDescent="0.3">
      <c r="B8" s="35"/>
      <c r="C8" s="47" t="s">
        <v>62</v>
      </c>
      <c r="D8" s="363" t="s">
        <v>207</v>
      </c>
      <c r="E8" s="363"/>
      <c r="F8" s="363"/>
      <c r="G8" s="363"/>
      <c r="H8" s="363"/>
      <c r="I8" s="363"/>
      <c r="J8" s="363"/>
      <c r="K8" s="363"/>
      <c r="L8" s="363"/>
      <c r="M8" s="45"/>
      <c r="N8" s="46"/>
      <c r="O8" s="46"/>
      <c r="P8" s="46"/>
      <c r="Q8" s="48"/>
      <c r="R8" s="48"/>
      <c r="S8" s="48"/>
      <c r="T8" s="48"/>
      <c r="U8" s="48"/>
      <c r="V8" s="36"/>
    </row>
    <row r="9" spans="2:22" ht="24.75" customHeight="1" x14ac:dyDescent="0.3">
      <c r="B9" s="35"/>
      <c r="C9" s="47" t="s">
        <v>60</v>
      </c>
      <c r="D9" s="363" t="s">
        <v>208</v>
      </c>
      <c r="E9" s="363"/>
      <c r="F9" s="363"/>
      <c r="G9" s="363"/>
      <c r="H9" s="363"/>
      <c r="I9" s="363"/>
      <c r="J9" s="363"/>
      <c r="K9" s="363"/>
      <c r="L9" s="363"/>
      <c r="M9" s="45"/>
      <c r="N9" s="46"/>
      <c r="O9" s="46"/>
      <c r="P9" s="46"/>
      <c r="Q9" s="48"/>
      <c r="R9" s="48"/>
      <c r="S9" s="48"/>
      <c r="T9" s="48"/>
      <c r="U9" s="48"/>
      <c r="V9" s="36"/>
    </row>
    <row r="10" spans="2:22" ht="24.75" customHeight="1" x14ac:dyDescent="0.3">
      <c r="B10" s="35"/>
      <c r="C10" s="49" t="s">
        <v>209</v>
      </c>
      <c r="D10" s="76" t="s">
        <v>210</v>
      </c>
      <c r="E10" s="47" t="s">
        <v>57</v>
      </c>
      <c r="F10" s="364" t="s">
        <v>211</v>
      </c>
      <c r="G10" s="414"/>
      <c r="H10" s="414"/>
      <c r="I10" s="414"/>
      <c r="J10" s="414"/>
      <c r="K10" s="414"/>
      <c r="L10" s="414"/>
      <c r="M10" s="45"/>
      <c r="N10" s="46"/>
      <c r="O10" s="46"/>
      <c r="P10" s="46"/>
      <c r="Q10" s="48"/>
      <c r="R10" s="48"/>
      <c r="S10" s="48"/>
      <c r="T10" s="48"/>
      <c r="U10" s="48"/>
      <c r="V10" s="36"/>
    </row>
    <row r="11" spans="2:22" ht="39.75" customHeight="1" x14ac:dyDescent="0.3">
      <c r="B11" s="35"/>
      <c r="C11" s="51" t="s">
        <v>56</v>
      </c>
      <c r="D11" s="415" t="s">
        <v>212</v>
      </c>
      <c r="E11" s="416"/>
      <c r="F11" s="416"/>
      <c r="G11" s="416"/>
      <c r="H11" s="416"/>
      <c r="I11" s="416"/>
      <c r="J11" s="416"/>
      <c r="K11" s="416"/>
      <c r="L11" s="417"/>
      <c r="M11" s="45"/>
      <c r="N11" s="46"/>
      <c r="O11" s="46"/>
      <c r="P11" s="46"/>
      <c r="Q11" s="46"/>
      <c r="R11" s="46"/>
      <c r="S11" s="46"/>
      <c r="T11" s="46"/>
      <c r="U11" s="46"/>
      <c r="V11" s="36"/>
    </row>
    <row r="12" spans="2:22" ht="23.25" customHeight="1" x14ac:dyDescent="0.3">
      <c r="B12" s="35"/>
      <c r="C12" s="52"/>
      <c r="D12" s="52"/>
      <c r="E12" s="52"/>
      <c r="F12" s="45"/>
      <c r="G12" s="45"/>
      <c r="H12" s="45"/>
      <c r="I12" s="45"/>
      <c r="J12" s="45"/>
      <c r="K12" s="45"/>
      <c r="L12" s="53"/>
      <c r="M12" s="45"/>
      <c r="N12" s="45"/>
      <c r="O12" s="45"/>
      <c r="P12" s="45"/>
      <c r="Q12" s="45"/>
      <c r="R12" s="45"/>
      <c r="S12" s="45"/>
      <c r="T12" s="46"/>
      <c r="U12" s="46"/>
      <c r="V12" s="36"/>
    </row>
    <row r="13" spans="2:22" ht="18.75" customHeight="1" x14ac:dyDescent="0.3">
      <c r="B13" s="35"/>
      <c r="C13" s="46"/>
      <c r="D13" s="46"/>
      <c r="E13" s="46"/>
      <c r="F13" s="46"/>
      <c r="G13" s="46"/>
      <c r="H13" s="378" t="s">
        <v>213</v>
      </c>
      <c r="I13" s="379"/>
      <c r="J13" s="379"/>
      <c r="K13" s="380"/>
      <c r="L13" s="368" t="s">
        <v>52</v>
      </c>
      <c r="M13" s="369"/>
      <c r="N13" s="369"/>
      <c r="O13" s="370"/>
      <c r="P13" s="418" t="s">
        <v>53</v>
      </c>
      <c r="Q13" s="419"/>
      <c r="R13" s="377" t="s">
        <v>52</v>
      </c>
      <c r="S13" s="369"/>
      <c r="T13" s="369"/>
      <c r="U13" s="370"/>
      <c r="V13" s="36"/>
    </row>
    <row r="14" spans="2:22" ht="23.25" customHeight="1" x14ac:dyDescent="0.3">
      <c r="B14" s="35"/>
      <c r="C14" s="44" t="s">
        <v>51</v>
      </c>
      <c r="D14" s="46"/>
      <c r="E14" s="46"/>
      <c r="F14" s="46"/>
      <c r="G14" s="46"/>
      <c r="H14" s="408" t="s">
        <v>214</v>
      </c>
      <c r="I14" s="409"/>
      <c r="J14" s="409"/>
      <c r="K14" s="410"/>
      <c r="L14" s="54" t="s">
        <v>42</v>
      </c>
      <c r="M14" s="54" t="s">
        <v>41</v>
      </c>
      <c r="N14" s="54" t="s">
        <v>40</v>
      </c>
      <c r="O14" s="54" t="s">
        <v>39</v>
      </c>
      <c r="P14" s="420"/>
      <c r="Q14" s="421"/>
      <c r="R14" s="54" t="s">
        <v>42</v>
      </c>
      <c r="S14" s="54" t="s">
        <v>41</v>
      </c>
      <c r="T14" s="54" t="s">
        <v>40</v>
      </c>
      <c r="U14" s="54" t="s">
        <v>39</v>
      </c>
      <c r="V14" s="36"/>
    </row>
    <row r="15" spans="2:22" ht="23.25" customHeight="1" x14ac:dyDescent="0.3">
      <c r="B15" s="35"/>
      <c r="C15" s="47" t="s">
        <v>48</v>
      </c>
      <c r="D15" s="77" t="s">
        <v>188</v>
      </c>
      <c r="E15" s="47" t="s">
        <v>46</v>
      </c>
      <c r="F15" s="78">
        <f>+U37</f>
        <v>3324257396037</v>
      </c>
      <c r="G15" s="46"/>
      <c r="H15" s="411"/>
      <c r="I15" s="412"/>
      <c r="J15" s="412"/>
      <c r="K15" s="413"/>
      <c r="L15" s="79">
        <v>1</v>
      </c>
      <c r="M15" s="79">
        <v>1</v>
      </c>
      <c r="N15" s="79">
        <v>1</v>
      </c>
      <c r="O15" s="79">
        <v>1</v>
      </c>
      <c r="P15" s="368"/>
      <c r="Q15" s="422"/>
      <c r="R15" s="80">
        <v>226828</v>
      </c>
      <c r="S15" s="80">
        <v>226828</v>
      </c>
      <c r="T15" s="80">
        <v>226828</v>
      </c>
      <c r="U15" s="80">
        <v>226828</v>
      </c>
      <c r="V15" s="36"/>
    </row>
    <row r="16" spans="2:22" x14ac:dyDescent="0.3">
      <c r="B16" s="35"/>
      <c r="C16" s="46"/>
      <c r="D16" s="46"/>
      <c r="E16" s="46"/>
      <c r="F16" s="46"/>
      <c r="G16" s="46"/>
      <c r="H16" s="46"/>
      <c r="I16" s="46"/>
      <c r="J16" s="46"/>
      <c r="K16" s="46"/>
      <c r="L16" s="46"/>
      <c r="M16" s="46"/>
      <c r="N16" s="46"/>
      <c r="O16" s="46"/>
      <c r="P16" s="46"/>
      <c r="Q16" s="46"/>
      <c r="R16" s="46"/>
      <c r="S16" s="46"/>
      <c r="T16" s="46"/>
      <c r="U16" s="46"/>
      <c r="V16" s="36"/>
    </row>
    <row r="17" spans="2:22" x14ac:dyDescent="0.3">
      <c r="B17" s="35"/>
      <c r="C17" s="46"/>
      <c r="D17" s="46"/>
      <c r="E17" s="46"/>
      <c r="F17" s="46"/>
      <c r="G17" s="46"/>
      <c r="H17" s="46"/>
      <c r="I17" s="46"/>
      <c r="J17" s="46"/>
      <c r="K17" s="46"/>
      <c r="L17" s="46"/>
      <c r="M17" s="46"/>
      <c r="N17" s="46"/>
      <c r="O17" s="46"/>
      <c r="P17" s="46"/>
      <c r="Q17" s="46"/>
      <c r="R17" s="46"/>
      <c r="S17" s="46"/>
      <c r="T17" s="46"/>
      <c r="U17" s="46"/>
      <c r="V17" s="36"/>
    </row>
    <row r="18" spans="2:22" ht="27.75" customHeight="1" x14ac:dyDescent="0.3">
      <c r="B18" s="35"/>
      <c r="C18" s="392" t="s">
        <v>44</v>
      </c>
      <c r="D18" s="392" t="s">
        <v>43</v>
      </c>
      <c r="E18" s="393"/>
      <c r="F18" s="393"/>
      <c r="G18" s="393"/>
      <c r="H18" s="393"/>
      <c r="I18" s="393"/>
      <c r="J18" s="393"/>
      <c r="K18" s="393"/>
      <c r="L18" s="58"/>
      <c r="M18" s="58"/>
      <c r="N18" s="58"/>
      <c r="O18" s="58"/>
      <c r="P18" s="58"/>
      <c r="Q18" s="385" t="s">
        <v>22</v>
      </c>
      <c r="R18" s="385"/>
      <c r="S18" s="385"/>
      <c r="T18" s="385"/>
      <c r="U18" s="385"/>
      <c r="V18" s="36"/>
    </row>
    <row r="19" spans="2:22" ht="21" customHeight="1" x14ac:dyDescent="0.3">
      <c r="B19" s="35"/>
      <c r="C19" s="392"/>
      <c r="D19" s="392"/>
      <c r="E19" s="386" t="s">
        <v>21</v>
      </c>
      <c r="F19" s="387" t="s">
        <v>20</v>
      </c>
      <c r="G19" s="386" t="s">
        <v>19</v>
      </c>
      <c r="H19" s="386"/>
      <c r="I19" s="386"/>
      <c r="J19" s="386"/>
      <c r="K19" s="387" t="s">
        <v>18</v>
      </c>
      <c r="L19" s="371" t="s">
        <v>17</v>
      </c>
      <c r="M19" s="372"/>
      <c r="N19" s="386" t="s">
        <v>16</v>
      </c>
      <c r="O19" s="386" t="s">
        <v>15</v>
      </c>
      <c r="P19" s="386">
        <v>2018</v>
      </c>
      <c r="Q19" s="386">
        <v>2019</v>
      </c>
      <c r="R19" s="386">
        <v>2020</v>
      </c>
      <c r="S19" s="386">
        <v>2021</v>
      </c>
      <c r="T19" s="386">
        <v>2022</v>
      </c>
      <c r="U19" s="386" t="s">
        <v>14</v>
      </c>
      <c r="V19" s="36"/>
    </row>
    <row r="20" spans="2:22" ht="30.75" customHeight="1" x14ac:dyDescent="0.3">
      <c r="B20" s="35"/>
      <c r="C20" s="392"/>
      <c r="D20" s="392"/>
      <c r="E20" s="386"/>
      <c r="F20" s="387"/>
      <c r="G20" s="54" t="s">
        <v>42</v>
      </c>
      <c r="H20" s="54" t="s">
        <v>41</v>
      </c>
      <c r="I20" s="54" t="s">
        <v>40</v>
      </c>
      <c r="J20" s="54" t="s">
        <v>39</v>
      </c>
      <c r="K20" s="387"/>
      <c r="L20" s="375"/>
      <c r="M20" s="376"/>
      <c r="N20" s="386"/>
      <c r="O20" s="386"/>
      <c r="P20" s="386"/>
      <c r="Q20" s="386"/>
      <c r="R20" s="386"/>
      <c r="S20" s="386"/>
      <c r="T20" s="386"/>
      <c r="U20" s="386"/>
      <c r="V20" s="36"/>
    </row>
    <row r="21" spans="2:22" ht="51.75" customHeight="1" x14ac:dyDescent="0.3">
      <c r="B21" s="35"/>
      <c r="C21" s="388" t="s">
        <v>215</v>
      </c>
      <c r="D21" s="388" t="s">
        <v>216</v>
      </c>
      <c r="E21" s="423" t="s">
        <v>217</v>
      </c>
      <c r="F21" s="423" t="s">
        <v>218</v>
      </c>
      <c r="G21" s="426">
        <v>226828</v>
      </c>
      <c r="H21" s="426">
        <v>226828</v>
      </c>
      <c r="I21" s="426">
        <v>226828</v>
      </c>
      <c r="J21" s="426">
        <v>226828</v>
      </c>
      <c r="K21" s="423" t="s">
        <v>3</v>
      </c>
      <c r="L21" s="429" t="s">
        <v>100</v>
      </c>
      <c r="M21" s="430"/>
      <c r="N21" s="81">
        <v>43466</v>
      </c>
      <c r="O21" s="81">
        <v>44926</v>
      </c>
      <c r="P21" s="82">
        <v>42383303899</v>
      </c>
      <c r="Q21" s="82">
        <v>44078636055</v>
      </c>
      <c r="R21" s="82">
        <v>45841781497</v>
      </c>
      <c r="S21" s="82">
        <v>47675452757</v>
      </c>
      <c r="T21" s="82">
        <v>49582470867</v>
      </c>
      <c r="U21" s="83">
        <f>+Q21+R21+S21+T21</f>
        <v>187178341176</v>
      </c>
      <c r="V21" s="36"/>
    </row>
    <row r="22" spans="2:22" ht="51.75" customHeight="1" x14ac:dyDescent="0.3">
      <c r="B22" s="35"/>
      <c r="C22" s="389"/>
      <c r="D22" s="389"/>
      <c r="E22" s="424"/>
      <c r="F22" s="424"/>
      <c r="G22" s="427"/>
      <c r="H22" s="427"/>
      <c r="I22" s="427"/>
      <c r="J22" s="427"/>
      <c r="K22" s="424"/>
      <c r="L22" s="429" t="s">
        <v>219</v>
      </c>
      <c r="M22" s="430" t="s">
        <v>219</v>
      </c>
      <c r="N22" s="81">
        <v>43466</v>
      </c>
      <c r="O22" s="81">
        <v>44926</v>
      </c>
      <c r="P22" s="82">
        <v>10595825975</v>
      </c>
      <c r="Q22" s="82">
        <v>11019659014</v>
      </c>
      <c r="R22" s="82">
        <v>11460445374</v>
      </c>
      <c r="S22" s="82">
        <v>11918863189</v>
      </c>
      <c r="T22" s="82">
        <v>12395617717</v>
      </c>
      <c r="U22" s="83">
        <f t="shared" ref="U22:U36" si="0">+Q22+R22+S22+T22</f>
        <v>46794585294</v>
      </c>
      <c r="V22" s="36"/>
    </row>
    <row r="23" spans="2:22" ht="67.349999999999994" customHeight="1" x14ac:dyDescent="0.3">
      <c r="B23" s="35"/>
      <c r="C23" s="389"/>
      <c r="D23" s="389"/>
      <c r="E23" s="424"/>
      <c r="F23" s="424"/>
      <c r="G23" s="427"/>
      <c r="H23" s="427"/>
      <c r="I23" s="427"/>
      <c r="J23" s="427"/>
      <c r="K23" s="424"/>
      <c r="L23" s="429" t="s">
        <v>101</v>
      </c>
      <c r="M23" s="430" t="s">
        <v>101</v>
      </c>
      <c r="N23" s="81">
        <v>43466</v>
      </c>
      <c r="O23" s="81">
        <v>44926</v>
      </c>
      <c r="P23" s="82">
        <v>14403162180</v>
      </c>
      <c r="Q23" s="82">
        <v>14979288667</v>
      </c>
      <c r="R23" s="82">
        <v>15578460214</v>
      </c>
      <c r="S23" s="82">
        <v>16201598622</v>
      </c>
      <c r="T23" s="82">
        <v>16849662567</v>
      </c>
      <c r="U23" s="83">
        <f t="shared" si="0"/>
        <v>63609010070</v>
      </c>
      <c r="V23" s="36"/>
    </row>
    <row r="24" spans="2:22" ht="81" customHeight="1" x14ac:dyDescent="0.3">
      <c r="B24" s="35"/>
      <c r="C24" s="389"/>
      <c r="D24" s="389"/>
      <c r="E24" s="424"/>
      <c r="F24" s="424"/>
      <c r="G24" s="427"/>
      <c r="H24" s="427"/>
      <c r="I24" s="427"/>
      <c r="J24" s="427"/>
      <c r="K24" s="424"/>
      <c r="L24" s="429" t="s">
        <v>102</v>
      </c>
      <c r="M24" s="430" t="s">
        <v>102</v>
      </c>
      <c r="N24" s="81">
        <v>43466</v>
      </c>
      <c r="O24" s="81">
        <v>44926</v>
      </c>
      <c r="P24" s="82">
        <v>144762443292</v>
      </c>
      <c r="Q24" s="82">
        <v>150552941024</v>
      </c>
      <c r="R24" s="82">
        <v>156575058665</v>
      </c>
      <c r="S24" s="82">
        <v>162838061011</v>
      </c>
      <c r="T24" s="82">
        <v>169351583452</v>
      </c>
      <c r="U24" s="83">
        <f t="shared" si="0"/>
        <v>639317644152</v>
      </c>
      <c r="V24" s="36"/>
    </row>
    <row r="25" spans="2:22" ht="82.7" customHeight="1" x14ac:dyDescent="0.3">
      <c r="B25" s="35"/>
      <c r="C25" s="389"/>
      <c r="D25" s="389"/>
      <c r="E25" s="424"/>
      <c r="F25" s="424"/>
      <c r="G25" s="427"/>
      <c r="H25" s="427"/>
      <c r="I25" s="427"/>
      <c r="J25" s="427"/>
      <c r="K25" s="424"/>
      <c r="L25" s="429" t="s">
        <v>103</v>
      </c>
      <c r="M25" s="430" t="s">
        <v>103</v>
      </c>
      <c r="N25" s="81">
        <v>43466</v>
      </c>
      <c r="O25" s="81">
        <v>44926</v>
      </c>
      <c r="P25" s="82">
        <v>472788882426</v>
      </c>
      <c r="Q25" s="82">
        <v>490441258374</v>
      </c>
      <c r="R25" s="82">
        <v>508799729360</v>
      </c>
      <c r="S25" s="82">
        <v>527892539186</v>
      </c>
      <c r="T25" s="82">
        <v>547749061405</v>
      </c>
      <c r="U25" s="83">
        <f t="shared" si="0"/>
        <v>2074882588325</v>
      </c>
      <c r="V25" s="36"/>
    </row>
    <row r="26" spans="2:22" ht="82.35" customHeight="1" x14ac:dyDescent="0.3">
      <c r="B26" s="35"/>
      <c r="C26" s="389"/>
      <c r="D26" s="389"/>
      <c r="E26" s="424"/>
      <c r="F26" s="424"/>
      <c r="G26" s="427"/>
      <c r="H26" s="427"/>
      <c r="I26" s="427"/>
      <c r="J26" s="427"/>
      <c r="K26" s="424"/>
      <c r="L26" s="429" t="s">
        <v>104</v>
      </c>
      <c r="M26" s="430" t="s">
        <v>104</v>
      </c>
      <c r="N26" s="81">
        <v>43466</v>
      </c>
      <c r="O26" s="81">
        <v>44926</v>
      </c>
      <c r="P26" s="82">
        <v>11937354324</v>
      </c>
      <c r="Q26" s="82">
        <v>12177634357</v>
      </c>
      <c r="R26" s="82">
        <v>12427525591</v>
      </c>
      <c r="S26" s="82">
        <v>12687412475</v>
      </c>
      <c r="T26" s="82">
        <v>12957694838</v>
      </c>
      <c r="U26" s="83">
        <f t="shared" si="0"/>
        <v>50250267261</v>
      </c>
      <c r="V26" s="36"/>
    </row>
    <row r="27" spans="2:22" ht="82.35" customHeight="1" x14ac:dyDescent="0.3">
      <c r="B27" s="35"/>
      <c r="C27" s="389"/>
      <c r="D27" s="389"/>
      <c r="E27" s="424"/>
      <c r="F27" s="424"/>
      <c r="G27" s="427"/>
      <c r="H27" s="427"/>
      <c r="I27" s="427"/>
      <c r="J27" s="427"/>
      <c r="K27" s="424"/>
      <c r="L27" s="429" t="s">
        <v>105</v>
      </c>
      <c r="M27" s="430" t="s">
        <v>105</v>
      </c>
      <c r="N27" s="81">
        <v>43466</v>
      </c>
      <c r="O27" s="81">
        <v>44926</v>
      </c>
      <c r="P27" s="82">
        <v>39680390722</v>
      </c>
      <c r="Q27" s="82">
        <v>41267606351</v>
      </c>
      <c r="R27" s="82">
        <v>42918310605</v>
      </c>
      <c r="S27" s="82">
        <v>44635043029</v>
      </c>
      <c r="T27" s="82">
        <v>46420444750</v>
      </c>
      <c r="U27" s="83">
        <f t="shared" si="0"/>
        <v>175241404735</v>
      </c>
      <c r="V27" s="36"/>
    </row>
    <row r="28" spans="2:22" ht="51.75" customHeight="1" x14ac:dyDescent="0.3">
      <c r="B28" s="35"/>
      <c r="C28" s="389"/>
      <c r="D28" s="389"/>
      <c r="E28" s="424"/>
      <c r="F28" s="424"/>
      <c r="G28" s="427"/>
      <c r="H28" s="427"/>
      <c r="I28" s="427"/>
      <c r="J28" s="427"/>
      <c r="K28" s="424"/>
      <c r="L28" s="429" t="s">
        <v>106</v>
      </c>
      <c r="M28" s="430" t="s">
        <v>106</v>
      </c>
      <c r="N28" s="81">
        <v>43466</v>
      </c>
      <c r="O28" s="81">
        <v>44926</v>
      </c>
      <c r="P28" s="82">
        <v>1000000000</v>
      </c>
      <c r="Q28" s="82">
        <v>1040000000</v>
      </c>
      <c r="R28" s="82">
        <v>1081600000</v>
      </c>
      <c r="S28" s="82">
        <v>1124864000</v>
      </c>
      <c r="T28" s="82">
        <v>1169858560</v>
      </c>
      <c r="U28" s="83">
        <f t="shared" si="0"/>
        <v>4416322560</v>
      </c>
      <c r="V28" s="36"/>
    </row>
    <row r="29" spans="2:22" ht="51.75" customHeight="1" x14ac:dyDescent="0.3">
      <c r="B29" s="35"/>
      <c r="C29" s="389"/>
      <c r="D29" s="389"/>
      <c r="E29" s="424"/>
      <c r="F29" s="424"/>
      <c r="G29" s="427"/>
      <c r="H29" s="427"/>
      <c r="I29" s="427"/>
      <c r="J29" s="427"/>
      <c r="K29" s="424"/>
      <c r="L29" s="429" t="s">
        <v>107</v>
      </c>
      <c r="M29" s="430" t="s">
        <v>107</v>
      </c>
      <c r="N29" s="81">
        <v>43466</v>
      </c>
      <c r="O29" s="81">
        <v>44926</v>
      </c>
      <c r="P29" s="82">
        <v>7247809644</v>
      </c>
      <c r="Q29" s="82">
        <v>7537722030</v>
      </c>
      <c r="R29" s="82">
        <v>7839230911</v>
      </c>
      <c r="S29" s="82">
        <v>8152800147</v>
      </c>
      <c r="T29" s="82">
        <v>8478912153</v>
      </c>
      <c r="U29" s="83">
        <f t="shared" si="0"/>
        <v>32008665241</v>
      </c>
      <c r="V29" s="36"/>
    </row>
    <row r="30" spans="2:22" ht="51.75" customHeight="1" x14ac:dyDescent="0.3">
      <c r="B30" s="35"/>
      <c r="C30" s="389"/>
      <c r="D30" s="389"/>
      <c r="E30" s="424"/>
      <c r="F30" s="424"/>
      <c r="G30" s="427"/>
      <c r="H30" s="427"/>
      <c r="I30" s="427"/>
      <c r="J30" s="427"/>
      <c r="K30" s="424"/>
      <c r="L30" s="429" t="s">
        <v>108</v>
      </c>
      <c r="M30" s="430" t="s">
        <v>108</v>
      </c>
      <c r="N30" s="81">
        <v>43466</v>
      </c>
      <c r="O30" s="81">
        <v>44926</v>
      </c>
      <c r="P30" s="82">
        <v>2722178711</v>
      </c>
      <c r="Q30" s="82">
        <v>2831065859</v>
      </c>
      <c r="R30" s="82">
        <v>2944308494</v>
      </c>
      <c r="S30" s="82">
        <v>3062080834</v>
      </c>
      <c r="T30" s="82">
        <v>3184564067</v>
      </c>
      <c r="U30" s="83">
        <f t="shared" si="0"/>
        <v>12022019254</v>
      </c>
      <c r="V30" s="36"/>
    </row>
    <row r="31" spans="2:22" ht="51.75" customHeight="1" x14ac:dyDescent="0.3">
      <c r="B31" s="35"/>
      <c r="C31" s="389"/>
      <c r="D31" s="389"/>
      <c r="E31" s="424"/>
      <c r="F31" s="424"/>
      <c r="G31" s="427"/>
      <c r="H31" s="427"/>
      <c r="I31" s="427"/>
      <c r="J31" s="427"/>
      <c r="K31" s="424"/>
      <c r="L31" s="429" t="s">
        <v>109</v>
      </c>
      <c r="M31" s="430" t="s">
        <v>109</v>
      </c>
      <c r="N31" s="81">
        <v>43466</v>
      </c>
      <c r="O31" s="81">
        <v>44926</v>
      </c>
      <c r="P31" s="82">
        <v>3500000000</v>
      </c>
      <c r="Q31" s="82">
        <v>3640000000</v>
      </c>
      <c r="R31" s="82">
        <v>3785600000</v>
      </c>
      <c r="S31" s="82">
        <v>3937024000</v>
      </c>
      <c r="T31" s="82">
        <v>4094504960</v>
      </c>
      <c r="U31" s="83">
        <f t="shared" si="0"/>
        <v>15457128960</v>
      </c>
      <c r="V31" s="36"/>
    </row>
    <row r="32" spans="2:22" ht="51.75" customHeight="1" x14ac:dyDescent="0.3">
      <c r="B32" s="35"/>
      <c r="C32" s="389"/>
      <c r="D32" s="389"/>
      <c r="E32" s="425"/>
      <c r="F32" s="425"/>
      <c r="G32" s="428"/>
      <c r="H32" s="428"/>
      <c r="I32" s="428"/>
      <c r="J32" s="428"/>
      <c r="K32" s="425"/>
      <c r="L32" s="429" t="s">
        <v>220</v>
      </c>
      <c r="M32" s="430" t="s">
        <v>220</v>
      </c>
      <c r="N32" s="81">
        <v>43466</v>
      </c>
      <c r="O32" s="81">
        <v>44926</v>
      </c>
      <c r="P32" s="82">
        <v>3528839690</v>
      </c>
      <c r="Q32" s="82">
        <v>3669993278</v>
      </c>
      <c r="R32" s="82">
        <v>3816793009</v>
      </c>
      <c r="S32" s="82">
        <v>3969464729</v>
      </c>
      <c r="T32" s="82">
        <v>4128243318</v>
      </c>
      <c r="U32" s="83">
        <f t="shared" si="0"/>
        <v>15584494334</v>
      </c>
      <c r="V32" s="36"/>
    </row>
    <row r="33" spans="2:22" ht="51.75" customHeight="1" x14ac:dyDescent="0.3">
      <c r="B33" s="35"/>
      <c r="C33" s="389"/>
      <c r="D33" s="389"/>
      <c r="E33" s="423" t="s">
        <v>87</v>
      </c>
      <c r="F33" s="423" t="s">
        <v>84</v>
      </c>
      <c r="G33" s="423">
        <v>17</v>
      </c>
      <c r="H33" s="423">
        <v>17</v>
      </c>
      <c r="I33" s="423">
        <v>17</v>
      </c>
      <c r="J33" s="423">
        <v>17</v>
      </c>
      <c r="K33" s="423" t="s">
        <v>3</v>
      </c>
      <c r="L33" s="429" t="s">
        <v>110</v>
      </c>
      <c r="M33" s="430" t="s">
        <v>110</v>
      </c>
      <c r="N33" s="81">
        <v>43466</v>
      </c>
      <c r="O33" s="81">
        <v>44926</v>
      </c>
      <c r="P33" s="82">
        <v>254564445</v>
      </c>
      <c r="Q33" s="82">
        <v>264747023</v>
      </c>
      <c r="R33" s="82">
        <v>275336904</v>
      </c>
      <c r="S33" s="82">
        <v>286350380</v>
      </c>
      <c r="T33" s="82">
        <v>297804395</v>
      </c>
      <c r="U33" s="83">
        <f t="shared" si="0"/>
        <v>1124238702</v>
      </c>
      <c r="V33" s="36"/>
    </row>
    <row r="34" spans="2:22" ht="51.75" customHeight="1" x14ac:dyDescent="0.3">
      <c r="B34" s="35"/>
      <c r="C34" s="389"/>
      <c r="D34" s="389"/>
      <c r="E34" s="424"/>
      <c r="F34" s="424"/>
      <c r="G34" s="424"/>
      <c r="H34" s="424"/>
      <c r="I34" s="424"/>
      <c r="J34" s="424"/>
      <c r="K34" s="424"/>
      <c r="L34" s="429" t="s">
        <v>111</v>
      </c>
      <c r="M34" s="430" t="s">
        <v>111</v>
      </c>
      <c r="N34" s="81">
        <v>43466</v>
      </c>
      <c r="O34" s="81">
        <v>44926</v>
      </c>
      <c r="P34" s="82">
        <v>848548150</v>
      </c>
      <c r="Q34" s="82">
        <v>882490076</v>
      </c>
      <c r="R34" s="82">
        <v>917789679</v>
      </c>
      <c r="S34" s="82">
        <v>954501266</v>
      </c>
      <c r="T34" s="82">
        <v>992681316</v>
      </c>
      <c r="U34" s="83">
        <f t="shared" si="0"/>
        <v>3747462337</v>
      </c>
      <c r="V34" s="36"/>
    </row>
    <row r="35" spans="2:22" ht="51.75" customHeight="1" x14ac:dyDescent="0.3">
      <c r="B35" s="35"/>
      <c r="C35" s="389"/>
      <c r="D35" s="389"/>
      <c r="E35" s="424"/>
      <c r="F35" s="424"/>
      <c r="G35" s="424"/>
      <c r="H35" s="424"/>
      <c r="I35" s="424"/>
      <c r="J35" s="424"/>
      <c r="K35" s="424"/>
      <c r="L35" s="429" t="s">
        <v>221</v>
      </c>
      <c r="M35" s="430" t="s">
        <v>221</v>
      </c>
      <c r="N35" s="81">
        <v>43466</v>
      </c>
      <c r="O35" s="81">
        <v>44926</v>
      </c>
      <c r="P35" s="82">
        <v>424274075</v>
      </c>
      <c r="Q35" s="82">
        <v>441245038</v>
      </c>
      <c r="R35" s="82">
        <v>458894840</v>
      </c>
      <c r="S35" s="82">
        <v>477250633</v>
      </c>
      <c r="T35" s="82">
        <v>496340658</v>
      </c>
      <c r="U35" s="83">
        <f t="shared" si="0"/>
        <v>1873731169</v>
      </c>
      <c r="V35" s="36"/>
    </row>
    <row r="36" spans="2:22" ht="51.75" customHeight="1" x14ac:dyDescent="0.3">
      <c r="B36" s="35"/>
      <c r="C36" s="389"/>
      <c r="D36" s="389"/>
      <c r="E36" s="425"/>
      <c r="F36" s="425"/>
      <c r="G36" s="425"/>
      <c r="H36" s="425"/>
      <c r="I36" s="425"/>
      <c r="J36" s="425"/>
      <c r="K36" s="425"/>
      <c r="L36" s="429" t="s">
        <v>222</v>
      </c>
      <c r="M36" s="430" t="s">
        <v>222</v>
      </c>
      <c r="N36" s="81">
        <v>43466</v>
      </c>
      <c r="O36" s="81">
        <v>44926</v>
      </c>
      <c r="P36" s="82">
        <v>169709630</v>
      </c>
      <c r="Q36" s="82">
        <v>176498015</v>
      </c>
      <c r="R36" s="82">
        <v>183557936</v>
      </c>
      <c r="S36" s="82">
        <v>190900253</v>
      </c>
      <c r="T36" s="82">
        <v>198536263</v>
      </c>
      <c r="U36" s="83">
        <f t="shared" si="0"/>
        <v>749492467</v>
      </c>
      <c r="V36" s="36"/>
    </row>
    <row r="37" spans="2:22" ht="15" customHeight="1" x14ac:dyDescent="0.3">
      <c r="B37" s="35"/>
      <c r="C37" s="394" t="s">
        <v>14</v>
      </c>
      <c r="D37" s="395"/>
      <c r="E37" s="395"/>
      <c r="F37" s="395"/>
      <c r="G37" s="395"/>
      <c r="H37" s="395"/>
      <c r="I37" s="395"/>
      <c r="J37" s="395"/>
      <c r="K37" s="395"/>
      <c r="L37" s="395"/>
      <c r="M37" s="395"/>
      <c r="N37" s="395"/>
      <c r="O37" s="396"/>
      <c r="P37" s="84">
        <f t="shared" ref="P37:U37" si="1">SUM(P21:P36)</f>
        <v>756247287163</v>
      </c>
      <c r="Q37" s="84">
        <f t="shared" si="1"/>
        <v>785000785161</v>
      </c>
      <c r="R37" s="84">
        <f t="shared" si="1"/>
        <v>814904423079</v>
      </c>
      <c r="S37" s="84">
        <f>SUM(S21:S36)</f>
        <v>846004206511</v>
      </c>
      <c r="T37" s="84">
        <f t="shared" si="1"/>
        <v>878347981286</v>
      </c>
      <c r="U37" s="84">
        <f t="shared" si="1"/>
        <v>3324257396037</v>
      </c>
      <c r="V37" s="36"/>
    </row>
    <row r="38" spans="2:22" s="70" customFormat="1" ht="18.75" customHeight="1" x14ac:dyDescent="0.3">
      <c r="B38" s="69"/>
      <c r="C38" s="407" t="s">
        <v>205</v>
      </c>
      <c r="D38" s="407"/>
      <c r="E38" s="407"/>
      <c r="F38" s="407"/>
      <c r="G38" s="407"/>
      <c r="H38" s="407"/>
      <c r="I38" s="407"/>
      <c r="J38" s="407"/>
      <c r="K38" s="407"/>
      <c r="L38" s="407"/>
      <c r="M38" s="407"/>
      <c r="N38" s="407"/>
      <c r="O38" s="407"/>
      <c r="P38" s="407"/>
      <c r="Q38" s="407"/>
      <c r="R38" s="407"/>
      <c r="S38" s="407"/>
      <c r="T38" s="407"/>
      <c r="U38" s="407"/>
      <c r="V38" s="67"/>
    </row>
    <row r="39" spans="2:22" ht="17.25" thickBot="1" x14ac:dyDescent="0.35">
      <c r="B39" s="71"/>
      <c r="C39" s="72"/>
      <c r="D39" s="73"/>
      <c r="E39" s="72"/>
      <c r="F39" s="72"/>
      <c r="G39" s="72"/>
      <c r="H39" s="72"/>
      <c r="I39" s="72"/>
      <c r="J39" s="72"/>
      <c r="K39" s="72"/>
      <c r="L39" s="72"/>
      <c r="M39" s="72"/>
      <c r="N39" s="72"/>
      <c r="O39" s="72"/>
      <c r="P39" s="72"/>
      <c r="Q39" s="72"/>
      <c r="R39" s="72"/>
      <c r="S39" s="72"/>
      <c r="T39" s="72"/>
      <c r="U39" s="72"/>
      <c r="V39" s="74"/>
    </row>
  </sheetData>
  <mergeCells count="64">
    <mergeCell ref="H21:H32"/>
    <mergeCell ref="I21:I32"/>
    <mergeCell ref="C38:U38"/>
    <mergeCell ref="K33:K36"/>
    <mergeCell ref="L33:M33"/>
    <mergeCell ref="L34:M34"/>
    <mergeCell ref="L35:M35"/>
    <mergeCell ref="L36:M36"/>
    <mergeCell ref="C37:O37"/>
    <mergeCell ref="E33:E36"/>
    <mergeCell ref="F33:F36"/>
    <mergeCell ref="G33:G36"/>
    <mergeCell ref="H33:H36"/>
    <mergeCell ref="I33:I36"/>
    <mergeCell ref="J33:J36"/>
    <mergeCell ref="J21:J32"/>
    <mergeCell ref="K21:K32"/>
    <mergeCell ref="O19:O20"/>
    <mergeCell ref="L32:M32"/>
    <mergeCell ref="L21:M21"/>
    <mergeCell ref="L22:M22"/>
    <mergeCell ref="L23:M23"/>
    <mergeCell ref="L24:M24"/>
    <mergeCell ref="L25:M25"/>
    <mergeCell ref="L26:M26"/>
    <mergeCell ref="L27:M27"/>
    <mergeCell ref="L28:M28"/>
    <mergeCell ref="L29:M29"/>
    <mergeCell ref="L30:M30"/>
    <mergeCell ref="L31:M31"/>
    <mergeCell ref="C21:C36"/>
    <mergeCell ref="D21:D36"/>
    <mergeCell ref="E21:E32"/>
    <mergeCell ref="F21:F32"/>
    <mergeCell ref="G21:G32"/>
    <mergeCell ref="C18:C20"/>
    <mergeCell ref="D18:D20"/>
    <mergeCell ref="E18:K18"/>
    <mergeCell ref="Q18:U18"/>
    <mergeCell ref="E19:E20"/>
    <mergeCell ref="F19:F20"/>
    <mergeCell ref="G19:J19"/>
    <mergeCell ref="K19:K20"/>
    <mergeCell ref="L19:M20"/>
    <mergeCell ref="N19:N20"/>
    <mergeCell ref="U19:U20"/>
    <mergeCell ref="P19:P20"/>
    <mergeCell ref="Q19:Q20"/>
    <mergeCell ref="R19:R20"/>
    <mergeCell ref="S19:S20"/>
    <mergeCell ref="T19:T20"/>
    <mergeCell ref="R13:U13"/>
    <mergeCell ref="H14:K15"/>
    <mergeCell ref="C3:D3"/>
    <mergeCell ref="E3:U3"/>
    <mergeCell ref="D7:L7"/>
    <mergeCell ref="Q7:U7"/>
    <mergeCell ref="D8:L8"/>
    <mergeCell ref="D9:L9"/>
    <mergeCell ref="F10:L10"/>
    <mergeCell ref="D11:L11"/>
    <mergeCell ref="H13:K13"/>
    <mergeCell ref="L13:O13"/>
    <mergeCell ref="P13:Q15"/>
  </mergeCells>
  <printOptions horizontalCentered="1" verticalCentered="1"/>
  <pageMargins left="0.70866141732283472" right="0.70866141732283472" top="0.74803149606299213" bottom="0.74803149606299213" header="0.31496062992125984" footer="0.31496062992125984"/>
  <pageSetup scale="29" fitToHeight="0" orientation="landscape"/>
  <headerFooter>
    <oddHeader>&amp;L&amp;D</oddHeader>
    <oddFooter>&amp;Z&amp;F&amp;RPágina &amp;P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pageSetUpPr fitToPage="1"/>
  </sheetPr>
  <dimension ref="A1:Y63"/>
  <sheetViews>
    <sheetView showGridLines="0" topLeftCell="A40" zoomScale="70" zoomScaleNormal="70" zoomScaleSheetLayoutView="85" zoomScalePageLayoutView="70" workbookViewId="0">
      <selection activeCell="E57" sqref="E57"/>
    </sheetView>
  </sheetViews>
  <sheetFormatPr baseColWidth="10" defaultColWidth="11.42578125" defaultRowHeight="14.25" x14ac:dyDescent="0.2"/>
  <cols>
    <col min="1" max="1" width="4" style="1" customWidth="1"/>
    <col min="2" max="2" width="2.85546875" style="1" customWidth="1"/>
    <col min="3" max="3" width="38.7109375" style="1" customWidth="1"/>
    <col min="4" max="4" width="47.28515625" style="1" customWidth="1"/>
    <col min="5" max="5" width="38.85546875" style="1" customWidth="1"/>
    <col min="6" max="6" width="24" style="1" customWidth="1"/>
    <col min="7" max="7" width="13.7109375" style="1" bestFit="1" customWidth="1"/>
    <col min="8" max="8" width="9.42578125" style="1" bestFit="1" customWidth="1"/>
    <col min="9" max="10" width="9.42578125" style="1" customWidth="1"/>
    <col min="11" max="12" width="9.42578125" style="1" bestFit="1" customWidth="1"/>
    <col min="13" max="13" width="13.7109375" style="1" customWidth="1"/>
    <col min="14" max="14" width="19.42578125" style="1" customWidth="1"/>
    <col min="15" max="15" width="20.42578125" style="1" customWidth="1"/>
    <col min="16" max="19" width="23.140625" style="1" bestFit="1" customWidth="1"/>
    <col min="20" max="21" width="18.42578125" style="1" bestFit="1" customWidth="1"/>
    <col min="22" max="22" width="24.42578125" style="1" bestFit="1" customWidth="1"/>
    <col min="23" max="16384" width="11.42578125" style="1"/>
  </cols>
  <sheetData>
    <row r="1" spans="1:25" ht="13.5" customHeight="1" x14ac:dyDescent="0.25">
      <c r="A1"/>
      <c r="B1"/>
      <c r="C1"/>
      <c r="D1"/>
      <c r="E1"/>
      <c r="F1"/>
      <c r="G1"/>
      <c r="H1"/>
      <c r="I1"/>
      <c r="J1"/>
      <c r="K1"/>
      <c r="L1"/>
      <c r="M1"/>
      <c r="N1"/>
      <c r="O1"/>
      <c r="P1"/>
      <c r="Q1"/>
      <c r="R1"/>
      <c r="S1"/>
      <c r="T1"/>
      <c r="U1"/>
      <c r="V1"/>
      <c r="W1"/>
    </row>
    <row r="2" spans="1:25" ht="15" x14ac:dyDescent="0.25">
      <c r="A2"/>
      <c r="B2"/>
      <c r="C2"/>
      <c r="D2"/>
      <c r="E2"/>
      <c r="F2"/>
      <c r="G2"/>
      <c r="H2"/>
      <c r="I2"/>
      <c r="J2"/>
      <c r="K2"/>
      <c r="L2"/>
      <c r="M2"/>
      <c r="N2"/>
      <c r="O2"/>
      <c r="P2"/>
      <c r="Q2"/>
      <c r="R2"/>
      <c r="S2"/>
      <c r="T2"/>
      <c r="U2"/>
      <c r="V2"/>
      <c r="W2"/>
      <c r="X2"/>
      <c r="Y2"/>
    </row>
    <row r="3" spans="1:25" ht="78" customHeight="1" x14ac:dyDescent="0.25">
      <c r="A3"/>
      <c r="B3"/>
      <c r="C3" s="433"/>
      <c r="D3" s="433"/>
      <c r="E3" s="434" t="s">
        <v>112</v>
      </c>
      <c r="F3" s="434"/>
      <c r="G3" s="434"/>
      <c r="H3" s="434"/>
      <c r="I3" s="434"/>
      <c r="J3" s="434"/>
      <c r="K3" s="434"/>
      <c r="L3" s="434"/>
      <c r="M3" s="434"/>
      <c r="N3" s="434"/>
      <c r="O3" s="434"/>
      <c r="P3" s="434"/>
      <c r="Q3" s="434"/>
      <c r="R3" s="434"/>
      <c r="S3" s="434"/>
      <c r="T3" s="434"/>
      <c r="U3" s="434"/>
      <c r="V3" s="434"/>
      <c r="W3"/>
      <c r="X3"/>
      <c r="Y3"/>
    </row>
    <row r="4" spans="1:25" ht="15" x14ac:dyDescent="0.25">
      <c r="A4"/>
      <c r="B4"/>
      <c r="C4" s="2"/>
      <c r="D4" s="2"/>
      <c r="E4" s="2"/>
      <c r="F4" s="2"/>
      <c r="G4" s="2"/>
      <c r="H4" s="2"/>
      <c r="I4" s="2"/>
      <c r="J4" s="2"/>
      <c r="K4" s="2"/>
      <c r="L4" s="2"/>
      <c r="M4" s="2"/>
      <c r="N4" s="2"/>
      <c r="O4" s="2"/>
      <c r="P4" s="2"/>
      <c r="Q4" s="2"/>
      <c r="R4" s="2"/>
      <c r="S4" s="2"/>
      <c r="T4" s="2"/>
      <c r="U4" s="2"/>
      <c r="V4" s="2"/>
      <c r="W4"/>
      <c r="X4"/>
      <c r="Y4"/>
    </row>
    <row r="5" spans="1:25" s="6" customFormat="1" ht="24.75" customHeight="1" x14ac:dyDescent="0.25">
      <c r="A5"/>
      <c r="B5"/>
      <c r="C5" s="3" t="s">
        <v>65</v>
      </c>
      <c r="D5" s="4"/>
      <c r="E5" s="5"/>
      <c r="F5" s="5"/>
      <c r="G5" s="5"/>
      <c r="H5" s="5"/>
      <c r="I5" s="5"/>
      <c r="J5" s="5"/>
      <c r="K5" s="5"/>
      <c r="L5" s="5"/>
      <c r="M5" s="5"/>
      <c r="N5" s="5"/>
      <c r="O5" s="5"/>
      <c r="P5" s="4"/>
      <c r="Q5" s="4"/>
      <c r="R5" s="4"/>
      <c r="S5" s="4"/>
      <c r="T5" s="4"/>
      <c r="U5" s="4"/>
      <c r="V5" s="4"/>
      <c r="W5"/>
      <c r="X5"/>
      <c r="Y5"/>
    </row>
    <row r="6" spans="1:25" s="6" customFormat="1" ht="21" customHeight="1" x14ac:dyDescent="0.25">
      <c r="A6"/>
      <c r="B6"/>
      <c r="C6" s="4"/>
      <c r="D6" s="5"/>
      <c r="E6" s="5"/>
      <c r="F6" s="5"/>
      <c r="G6" s="5"/>
      <c r="H6" s="5"/>
      <c r="I6" s="5"/>
      <c r="J6" s="5"/>
      <c r="K6" s="5"/>
      <c r="L6" s="5"/>
      <c r="M6" s="5"/>
      <c r="N6" s="5"/>
      <c r="O6" s="5"/>
      <c r="P6" s="4"/>
      <c r="Q6" s="4"/>
      <c r="R6" s="4"/>
      <c r="S6" s="4"/>
      <c r="T6" s="4"/>
      <c r="U6" s="4"/>
      <c r="V6" s="4"/>
      <c r="W6"/>
      <c r="X6"/>
      <c r="Y6"/>
    </row>
    <row r="7" spans="1:25" ht="40.5" customHeight="1" x14ac:dyDescent="0.25">
      <c r="A7"/>
      <c r="B7"/>
      <c r="C7" s="7" t="s">
        <v>64</v>
      </c>
      <c r="D7" s="435" t="s">
        <v>113</v>
      </c>
      <c r="E7" s="435"/>
      <c r="F7" s="435"/>
      <c r="G7" s="435"/>
      <c r="H7" s="435"/>
      <c r="I7" s="435"/>
      <c r="J7" s="435"/>
      <c r="K7" s="435"/>
      <c r="L7" s="435"/>
      <c r="M7" s="435"/>
      <c r="N7" s="435"/>
      <c r="O7" s="8"/>
      <c r="P7" s="436"/>
      <c r="Q7" s="436"/>
      <c r="R7" s="436"/>
      <c r="S7" s="436"/>
      <c r="T7" s="436"/>
      <c r="U7" s="436"/>
      <c r="V7" s="436"/>
      <c r="W7"/>
      <c r="X7"/>
      <c r="Y7"/>
    </row>
    <row r="8" spans="1:25" ht="41.25" customHeight="1" x14ac:dyDescent="0.25">
      <c r="A8"/>
      <c r="B8"/>
      <c r="C8" s="9" t="s">
        <v>62</v>
      </c>
      <c r="D8" s="437" t="s">
        <v>114</v>
      </c>
      <c r="E8" s="437"/>
      <c r="F8" s="437"/>
      <c r="G8" s="437"/>
      <c r="H8" s="437"/>
      <c r="I8" s="437"/>
      <c r="J8" s="437"/>
      <c r="K8" s="437"/>
      <c r="L8" s="437"/>
      <c r="M8" s="437"/>
      <c r="N8" s="437"/>
      <c r="O8" s="8"/>
      <c r="P8" s="10"/>
      <c r="Q8" s="10"/>
      <c r="R8" s="10"/>
      <c r="S8" s="10"/>
      <c r="T8" s="10"/>
      <c r="U8" s="10"/>
      <c r="V8" s="10"/>
      <c r="W8"/>
      <c r="X8"/>
      <c r="Y8"/>
    </row>
    <row r="9" spans="1:25" ht="49.5" customHeight="1" x14ac:dyDescent="0.25">
      <c r="A9"/>
      <c r="B9"/>
      <c r="C9" s="9" t="s">
        <v>60</v>
      </c>
      <c r="D9" s="437" t="s">
        <v>115</v>
      </c>
      <c r="E9" s="437"/>
      <c r="F9" s="437"/>
      <c r="G9" s="437"/>
      <c r="H9" s="437"/>
      <c r="I9" s="437"/>
      <c r="J9" s="437"/>
      <c r="K9" s="437"/>
      <c r="L9" s="437"/>
      <c r="M9" s="437"/>
      <c r="N9" s="437"/>
      <c r="O9" s="8"/>
      <c r="P9" s="10"/>
      <c r="Q9" s="10"/>
      <c r="R9" s="10"/>
      <c r="S9" s="10"/>
      <c r="T9" s="10"/>
      <c r="U9" s="10"/>
      <c r="V9" s="10"/>
      <c r="W9"/>
      <c r="X9"/>
      <c r="Y9"/>
    </row>
    <row r="10" spans="1:25" ht="23.25" customHeight="1" x14ac:dyDescent="0.25">
      <c r="A10"/>
      <c r="B10"/>
      <c r="C10" s="11"/>
      <c r="D10" s="11"/>
      <c r="E10" s="11"/>
      <c r="F10" s="8"/>
      <c r="G10" s="8"/>
      <c r="H10" s="8"/>
      <c r="I10" s="8"/>
      <c r="J10" s="8"/>
      <c r="K10" s="8"/>
      <c r="L10" s="8"/>
      <c r="M10" s="8"/>
      <c r="N10" s="12"/>
      <c r="O10" s="8"/>
      <c r="P10" s="8"/>
      <c r="Q10" s="8"/>
      <c r="R10" s="8"/>
      <c r="S10" s="13"/>
      <c r="T10" s="13"/>
      <c r="U10" s="13"/>
      <c r="V10" s="13"/>
      <c r="W10"/>
      <c r="X10"/>
      <c r="Y10"/>
    </row>
    <row r="11" spans="1:25" ht="18.75" customHeight="1" x14ac:dyDescent="0.25">
      <c r="A11"/>
      <c r="B11"/>
      <c r="C11" s="13"/>
      <c r="D11" s="13"/>
      <c r="E11" s="13"/>
      <c r="F11" s="13"/>
      <c r="G11" s="13"/>
      <c r="H11" s="13"/>
      <c r="I11" s="13"/>
      <c r="J11" s="13"/>
      <c r="K11" s="13"/>
      <c r="L11" s="13"/>
      <c r="M11" s="13"/>
      <c r="N11" s="439" t="s">
        <v>52</v>
      </c>
      <c r="O11" s="440"/>
      <c r="P11" s="441" t="s">
        <v>53</v>
      </c>
      <c r="Q11" s="444" t="s">
        <v>52</v>
      </c>
      <c r="R11" s="440"/>
      <c r="S11" s="440"/>
      <c r="T11" s="440"/>
      <c r="U11" s="440"/>
      <c r="V11" s="445"/>
      <c r="W11"/>
      <c r="X11"/>
      <c r="Y11"/>
    </row>
    <row r="12" spans="1:25" ht="23.25" customHeight="1" x14ac:dyDescent="0.25">
      <c r="A12"/>
      <c r="B12"/>
      <c r="C12" s="7" t="s">
        <v>51</v>
      </c>
      <c r="D12" s="13"/>
      <c r="E12" s="13"/>
      <c r="F12" s="13"/>
      <c r="G12" s="13"/>
      <c r="H12" s="13"/>
      <c r="I12" s="13"/>
      <c r="J12" s="13"/>
      <c r="K12" s="13"/>
      <c r="N12" s="14" t="s">
        <v>42</v>
      </c>
      <c r="O12" s="14" t="s">
        <v>41</v>
      </c>
      <c r="P12" s="442"/>
      <c r="Q12" s="14" t="s">
        <v>42</v>
      </c>
      <c r="R12" s="14" t="s">
        <v>41</v>
      </c>
      <c r="S12" s="14" t="s">
        <v>40</v>
      </c>
      <c r="T12" s="14"/>
      <c r="U12" s="14"/>
      <c r="V12" s="14" t="s">
        <v>39</v>
      </c>
      <c r="W12"/>
      <c r="X12"/>
      <c r="Y12"/>
    </row>
    <row r="13" spans="1:25" ht="23.25" customHeight="1" x14ac:dyDescent="0.25">
      <c r="A13"/>
      <c r="B13"/>
      <c r="C13" s="9" t="s">
        <v>48</v>
      </c>
      <c r="D13" s="15" t="s">
        <v>116</v>
      </c>
      <c r="E13" s="9" t="s">
        <v>46</v>
      </c>
      <c r="F13" s="15"/>
      <c r="G13" s="13"/>
      <c r="H13" s="446" t="s">
        <v>50</v>
      </c>
      <c r="I13" s="447"/>
      <c r="J13" s="447"/>
      <c r="K13" s="447"/>
      <c r="L13" s="447"/>
      <c r="M13" s="448"/>
      <c r="N13" s="16">
        <v>3442</v>
      </c>
      <c r="O13" s="16">
        <v>3442</v>
      </c>
      <c r="P13" s="442"/>
      <c r="Q13" s="449">
        <v>224882</v>
      </c>
      <c r="R13" s="449">
        <v>224882</v>
      </c>
      <c r="S13" s="449">
        <v>224882</v>
      </c>
      <c r="T13" s="17"/>
      <c r="U13" s="17"/>
      <c r="V13" s="449">
        <v>224882</v>
      </c>
      <c r="W13"/>
      <c r="X13"/>
      <c r="Y13"/>
    </row>
    <row r="14" spans="1:25" ht="25.5" customHeight="1" x14ac:dyDescent="0.25">
      <c r="A14"/>
      <c r="B14"/>
      <c r="C14" s="9" t="s">
        <v>48</v>
      </c>
      <c r="D14" s="15"/>
      <c r="E14" s="9" t="s">
        <v>46</v>
      </c>
      <c r="F14" s="15"/>
      <c r="G14" s="13"/>
      <c r="H14" s="446" t="s">
        <v>117</v>
      </c>
      <c r="I14" s="447"/>
      <c r="J14" s="447"/>
      <c r="K14" s="447"/>
      <c r="L14" s="447"/>
      <c r="M14" s="448"/>
      <c r="N14" s="18"/>
      <c r="O14" s="18"/>
      <c r="P14" s="443"/>
      <c r="Q14" s="449"/>
      <c r="R14" s="449"/>
      <c r="S14" s="449"/>
      <c r="T14" s="17"/>
      <c r="U14" s="17"/>
      <c r="V14" s="449"/>
      <c r="W14"/>
      <c r="X14"/>
      <c r="Y14"/>
    </row>
    <row r="15" spans="1:25" ht="15" x14ac:dyDescent="0.25">
      <c r="A15"/>
      <c r="B15"/>
      <c r="C15" s="13"/>
      <c r="D15" s="13"/>
      <c r="E15" s="13"/>
      <c r="F15" s="13"/>
      <c r="G15" s="13"/>
      <c r="H15" s="13"/>
      <c r="I15" s="13"/>
      <c r="J15" s="13"/>
      <c r="K15" s="13"/>
      <c r="L15" s="13"/>
      <c r="M15" s="13"/>
      <c r="N15" s="13"/>
      <c r="O15" s="13"/>
      <c r="P15" s="13"/>
      <c r="Q15" s="13"/>
      <c r="R15" s="13"/>
      <c r="S15" s="13"/>
      <c r="T15" s="13"/>
      <c r="U15" s="13"/>
      <c r="V15" s="13"/>
      <c r="W15"/>
      <c r="X15"/>
      <c r="Y15"/>
    </row>
    <row r="16" spans="1:25" ht="15" x14ac:dyDescent="0.25">
      <c r="A16"/>
      <c r="B16"/>
      <c r="C16" s="13"/>
      <c r="D16" s="13"/>
      <c r="E16" s="13"/>
      <c r="F16" s="13"/>
      <c r="G16" s="13"/>
      <c r="H16" s="13"/>
      <c r="I16" s="13"/>
      <c r="J16" s="13"/>
      <c r="K16" s="13"/>
      <c r="L16" s="13"/>
      <c r="M16" s="13"/>
      <c r="N16" s="13"/>
      <c r="O16" s="13"/>
      <c r="P16" s="13"/>
      <c r="Q16" s="13"/>
      <c r="R16" s="13"/>
      <c r="S16" s="13"/>
      <c r="T16" s="13"/>
      <c r="U16" s="13"/>
      <c r="V16" s="13"/>
      <c r="W16"/>
      <c r="X16"/>
      <c r="Y16"/>
    </row>
    <row r="17" spans="1:25" ht="27.75" customHeight="1" x14ac:dyDescent="0.25">
      <c r="A17"/>
      <c r="B17"/>
      <c r="C17" s="450" t="s">
        <v>44</v>
      </c>
      <c r="D17" s="450" t="s">
        <v>43</v>
      </c>
      <c r="E17" s="451"/>
      <c r="F17" s="451"/>
      <c r="G17" s="451"/>
      <c r="H17" s="451"/>
      <c r="I17" s="451"/>
      <c r="J17" s="451"/>
      <c r="K17" s="451"/>
      <c r="L17" s="451"/>
      <c r="M17" s="451"/>
      <c r="N17" s="451"/>
      <c r="O17" s="451"/>
      <c r="P17" s="457" t="s">
        <v>22</v>
      </c>
      <c r="Q17" s="457"/>
      <c r="R17" s="457"/>
      <c r="S17" s="457"/>
      <c r="T17" s="457"/>
      <c r="U17" s="457"/>
      <c r="V17" s="457"/>
      <c r="W17"/>
      <c r="X17"/>
      <c r="Y17"/>
    </row>
    <row r="18" spans="1:25" ht="21" customHeight="1" x14ac:dyDescent="0.25">
      <c r="A18"/>
      <c r="B18"/>
      <c r="C18" s="450"/>
      <c r="D18" s="450"/>
      <c r="E18" s="431" t="s">
        <v>21</v>
      </c>
      <c r="F18" s="438" t="s">
        <v>20</v>
      </c>
      <c r="G18" s="431" t="s">
        <v>19</v>
      </c>
      <c r="H18" s="431"/>
      <c r="I18" s="431"/>
      <c r="J18" s="431"/>
      <c r="K18" s="431"/>
      <c r="L18" s="431"/>
      <c r="M18" s="438" t="s">
        <v>18</v>
      </c>
      <c r="N18" s="438" t="s">
        <v>17</v>
      </c>
      <c r="O18" s="438"/>
      <c r="P18" s="431" t="s">
        <v>118</v>
      </c>
      <c r="Q18" s="431" t="s">
        <v>119</v>
      </c>
      <c r="R18" s="431" t="s">
        <v>120</v>
      </c>
      <c r="S18" s="431" t="s">
        <v>121</v>
      </c>
      <c r="T18" s="431" t="s">
        <v>122</v>
      </c>
      <c r="U18" s="431" t="s">
        <v>123</v>
      </c>
      <c r="V18" s="431" t="s">
        <v>14</v>
      </c>
      <c r="W18"/>
      <c r="X18"/>
      <c r="Y18"/>
    </row>
    <row r="19" spans="1:25" ht="30.75" customHeight="1" x14ac:dyDescent="0.25">
      <c r="A19"/>
      <c r="B19"/>
      <c r="C19" s="450"/>
      <c r="D19" s="450"/>
      <c r="E19" s="431"/>
      <c r="F19" s="438"/>
      <c r="G19" s="19" t="s">
        <v>124</v>
      </c>
      <c r="H19" s="19" t="s">
        <v>42</v>
      </c>
      <c r="I19" s="19" t="s">
        <v>41</v>
      </c>
      <c r="J19" s="19" t="s">
        <v>40</v>
      </c>
      <c r="K19" s="19" t="s">
        <v>39</v>
      </c>
      <c r="L19" s="19" t="s">
        <v>125</v>
      </c>
      <c r="M19" s="438"/>
      <c r="N19" s="438"/>
      <c r="O19" s="438"/>
      <c r="P19" s="431"/>
      <c r="Q19" s="431"/>
      <c r="R19" s="431"/>
      <c r="S19" s="431"/>
      <c r="T19" s="431"/>
      <c r="U19" s="431"/>
      <c r="V19" s="431"/>
      <c r="W19"/>
      <c r="X19"/>
      <c r="Y19"/>
    </row>
    <row r="20" spans="1:25" ht="63.75" customHeight="1" x14ac:dyDescent="0.25">
      <c r="A20"/>
      <c r="B20"/>
      <c r="C20" s="458" t="s">
        <v>126</v>
      </c>
      <c r="D20" s="458" t="s">
        <v>127</v>
      </c>
      <c r="E20" s="458" t="s">
        <v>128</v>
      </c>
      <c r="F20" s="458" t="s">
        <v>129</v>
      </c>
      <c r="G20" s="432">
        <v>185150</v>
      </c>
      <c r="H20" s="432">
        <v>185150</v>
      </c>
      <c r="I20" s="432">
        <v>185150</v>
      </c>
      <c r="J20" s="432">
        <v>185150</v>
      </c>
      <c r="K20" s="432">
        <v>185150</v>
      </c>
      <c r="L20" s="432">
        <v>185150</v>
      </c>
      <c r="M20" s="458" t="s">
        <v>130</v>
      </c>
      <c r="N20" s="456" t="s">
        <v>131</v>
      </c>
      <c r="O20" s="456"/>
      <c r="P20" s="20">
        <v>3409480020</v>
      </c>
      <c r="Q20" s="20">
        <v>3511764421</v>
      </c>
      <c r="R20" s="20">
        <v>3617117353</v>
      </c>
      <c r="S20" s="20">
        <v>3725630873.8145399</v>
      </c>
      <c r="T20" s="20">
        <v>3837399800.0289764</v>
      </c>
      <c r="U20" s="20">
        <v>3952521794</v>
      </c>
      <c r="V20" s="20">
        <f>+Q20+R20+S20+T20+U20</f>
        <v>18644434241.843517</v>
      </c>
      <c r="W20"/>
      <c r="X20"/>
      <c r="Y20"/>
    </row>
    <row r="21" spans="1:25" ht="63.75" customHeight="1" x14ac:dyDescent="0.25">
      <c r="A21"/>
      <c r="B21"/>
      <c r="C21" s="458"/>
      <c r="D21" s="458"/>
      <c r="E21" s="458"/>
      <c r="F21" s="458"/>
      <c r="G21" s="432"/>
      <c r="H21" s="432"/>
      <c r="I21" s="432"/>
      <c r="J21" s="432"/>
      <c r="K21" s="432"/>
      <c r="L21" s="432"/>
      <c r="M21" s="458"/>
      <c r="N21" s="456" t="s">
        <v>132</v>
      </c>
      <c r="O21" s="456"/>
      <c r="P21" s="20">
        <v>56175847130</v>
      </c>
      <c r="Q21" s="20">
        <v>57861122544</v>
      </c>
      <c r="R21" s="20">
        <v>59596956220</v>
      </c>
      <c r="S21" s="20">
        <v>61384864907</v>
      </c>
      <c r="T21" s="20">
        <v>63226410854</v>
      </c>
      <c r="U21" s="20">
        <v>65123203180</v>
      </c>
      <c r="V21" s="20">
        <f t="shared" ref="V21:V31" si="0">+Q21+R21+S21+T21+U21</f>
        <v>307192557705</v>
      </c>
      <c r="W21"/>
      <c r="X21"/>
      <c r="Y21"/>
    </row>
    <row r="22" spans="1:25" ht="63.75" customHeight="1" x14ac:dyDescent="0.25">
      <c r="A22"/>
      <c r="B22"/>
      <c r="C22" s="458"/>
      <c r="D22" s="458"/>
      <c r="E22" s="458"/>
      <c r="F22" s="458"/>
      <c r="G22" s="432"/>
      <c r="H22" s="432"/>
      <c r="I22" s="432"/>
      <c r="J22" s="432"/>
      <c r="K22" s="432"/>
      <c r="L22" s="432"/>
      <c r="M22" s="458"/>
      <c r="N22" s="456" t="s">
        <v>133</v>
      </c>
      <c r="O22" s="456"/>
      <c r="P22" s="20">
        <v>3409480040</v>
      </c>
      <c r="Q22" s="20">
        <v>3511764441</v>
      </c>
      <c r="R22" s="20">
        <v>3617117374</v>
      </c>
      <c r="S22" s="20">
        <v>3725630896</v>
      </c>
      <c r="T22" s="20">
        <v>3837399823</v>
      </c>
      <c r="U22" s="20">
        <v>3952521817</v>
      </c>
      <c r="V22" s="20">
        <f t="shared" si="0"/>
        <v>18644434351</v>
      </c>
      <c r="W22"/>
      <c r="X22"/>
      <c r="Y22"/>
    </row>
    <row r="23" spans="1:25" ht="63.75" customHeight="1" x14ac:dyDescent="0.25">
      <c r="A23"/>
      <c r="B23"/>
      <c r="C23" s="458"/>
      <c r="D23" s="458"/>
      <c r="E23" s="458"/>
      <c r="F23" s="458"/>
      <c r="G23" s="432">
        <v>9640</v>
      </c>
      <c r="H23" s="432">
        <v>9640</v>
      </c>
      <c r="I23" s="432">
        <v>9640</v>
      </c>
      <c r="J23" s="432">
        <v>9640</v>
      </c>
      <c r="K23" s="432">
        <v>9640</v>
      </c>
      <c r="L23" s="432">
        <v>9640</v>
      </c>
      <c r="M23" s="458"/>
      <c r="N23" s="456" t="s">
        <v>134</v>
      </c>
      <c r="O23" s="456"/>
      <c r="P23" s="20">
        <v>802491575</v>
      </c>
      <c r="Q23" s="20">
        <v>826566322</v>
      </c>
      <c r="R23" s="20">
        <v>851363312</v>
      </c>
      <c r="S23" s="20">
        <v>876904211</v>
      </c>
      <c r="T23" s="20">
        <v>903211338</v>
      </c>
      <c r="U23" s="20">
        <v>930307678</v>
      </c>
      <c r="V23" s="20">
        <f t="shared" si="0"/>
        <v>4388352861</v>
      </c>
      <c r="W23"/>
      <c r="X23"/>
      <c r="Y23"/>
    </row>
    <row r="24" spans="1:25" ht="63.75" customHeight="1" x14ac:dyDescent="0.25">
      <c r="A24"/>
      <c r="B24"/>
      <c r="C24" s="458"/>
      <c r="D24" s="458"/>
      <c r="E24" s="458"/>
      <c r="F24" s="458"/>
      <c r="G24" s="432"/>
      <c r="H24" s="432"/>
      <c r="I24" s="432"/>
      <c r="J24" s="432"/>
      <c r="K24" s="432"/>
      <c r="L24" s="432"/>
      <c r="M24" s="458"/>
      <c r="N24" s="456" t="s">
        <v>135</v>
      </c>
      <c r="O24" s="456"/>
      <c r="P24" s="20">
        <v>5742491575</v>
      </c>
      <c r="Q24" s="20">
        <v>5914766322</v>
      </c>
      <c r="R24" s="20">
        <v>6092209312</v>
      </c>
      <c r="S24" s="20">
        <v>6274975591</v>
      </c>
      <c r="T24" s="20">
        <v>6463224859</v>
      </c>
      <c r="U24" s="20">
        <v>6657121605</v>
      </c>
      <c r="V24" s="20">
        <f t="shared" si="0"/>
        <v>31402297689</v>
      </c>
      <c r="W24"/>
      <c r="X24"/>
      <c r="Y24"/>
    </row>
    <row r="25" spans="1:25" ht="63.75" customHeight="1" x14ac:dyDescent="0.25">
      <c r="A25"/>
      <c r="B25"/>
      <c r="C25" s="458"/>
      <c r="D25" s="458"/>
      <c r="E25" s="458"/>
      <c r="F25" s="458"/>
      <c r="G25" s="432"/>
      <c r="H25" s="432"/>
      <c r="I25" s="432"/>
      <c r="J25" s="432"/>
      <c r="K25" s="432"/>
      <c r="L25" s="432"/>
      <c r="M25" s="458"/>
      <c r="N25" s="456" t="s">
        <v>136</v>
      </c>
      <c r="O25" s="456"/>
      <c r="P25" s="20">
        <v>802491575</v>
      </c>
      <c r="Q25" s="20">
        <v>826566322</v>
      </c>
      <c r="R25" s="20">
        <v>851363312</v>
      </c>
      <c r="S25" s="20">
        <v>876904211</v>
      </c>
      <c r="T25" s="20">
        <v>903211338</v>
      </c>
      <c r="U25" s="20">
        <v>930307678</v>
      </c>
      <c r="V25" s="20">
        <f t="shared" si="0"/>
        <v>4388352861</v>
      </c>
      <c r="W25"/>
      <c r="X25"/>
      <c r="Y25"/>
    </row>
    <row r="26" spans="1:25" ht="93" customHeight="1" x14ac:dyDescent="0.25">
      <c r="A26"/>
      <c r="B26"/>
      <c r="C26" s="458"/>
      <c r="D26" s="458"/>
      <c r="E26" s="458" t="s">
        <v>137</v>
      </c>
      <c r="F26" s="458" t="s">
        <v>138</v>
      </c>
      <c r="G26" s="432">
        <v>23442</v>
      </c>
      <c r="H26" s="432">
        <v>23442</v>
      </c>
      <c r="I26" s="432">
        <v>23442</v>
      </c>
      <c r="J26" s="432">
        <v>23442</v>
      </c>
      <c r="K26" s="432">
        <v>23442</v>
      </c>
      <c r="L26" s="432">
        <v>23442</v>
      </c>
      <c r="M26" s="458" t="s">
        <v>130</v>
      </c>
      <c r="N26" s="456" t="s">
        <v>139</v>
      </c>
      <c r="O26" s="456"/>
      <c r="P26" s="20">
        <v>1403949773</v>
      </c>
      <c r="Q26" s="20">
        <v>1446068266</v>
      </c>
      <c r="R26" s="20">
        <v>1489450314</v>
      </c>
      <c r="S26" s="20">
        <v>1534133824</v>
      </c>
      <c r="T26" s="20">
        <v>1580157838</v>
      </c>
      <c r="U26" s="20">
        <v>1627562573</v>
      </c>
      <c r="V26" s="20">
        <f t="shared" si="0"/>
        <v>7677372815</v>
      </c>
      <c r="W26"/>
      <c r="X26"/>
      <c r="Y26"/>
    </row>
    <row r="27" spans="1:25" ht="65.25" customHeight="1" x14ac:dyDescent="0.25">
      <c r="A27"/>
      <c r="B27"/>
      <c r="C27" s="458"/>
      <c r="D27" s="458"/>
      <c r="E27" s="458"/>
      <c r="F27" s="458"/>
      <c r="G27" s="432"/>
      <c r="H27" s="432"/>
      <c r="I27" s="432"/>
      <c r="J27" s="432"/>
      <c r="K27" s="432"/>
      <c r="L27" s="432"/>
      <c r="M27" s="458"/>
      <c r="N27" s="456" t="s">
        <v>140</v>
      </c>
      <c r="O27" s="456"/>
      <c r="P27" s="20">
        <v>10966355952</v>
      </c>
      <c r="Q27" s="20">
        <v>11295346631</v>
      </c>
      <c r="R27" s="20">
        <v>11634207029</v>
      </c>
      <c r="S27" s="20">
        <v>11983233240</v>
      </c>
      <c r="T27" s="20">
        <v>12342730238</v>
      </c>
      <c r="U27" s="20">
        <v>12713012145</v>
      </c>
      <c r="V27" s="20">
        <f t="shared" si="0"/>
        <v>59968529283</v>
      </c>
      <c r="W27"/>
      <c r="X27"/>
      <c r="Y27"/>
    </row>
    <row r="28" spans="1:25" ht="45.75" customHeight="1" x14ac:dyDescent="0.25">
      <c r="A28"/>
      <c r="B28"/>
      <c r="C28" s="458"/>
      <c r="D28" s="458"/>
      <c r="E28" s="458"/>
      <c r="F28" s="458"/>
      <c r="G28" s="432"/>
      <c r="H28" s="432"/>
      <c r="I28" s="432"/>
      <c r="J28" s="432"/>
      <c r="K28" s="432"/>
      <c r="L28" s="432"/>
      <c r="M28" s="458"/>
      <c r="N28" s="456" t="s">
        <v>141</v>
      </c>
      <c r="O28" s="456"/>
      <c r="P28" s="20">
        <v>572436192</v>
      </c>
      <c r="Q28" s="20">
        <v>589609278</v>
      </c>
      <c r="R28" s="20">
        <v>607297556</v>
      </c>
      <c r="S28" s="20">
        <v>625516483</v>
      </c>
      <c r="T28" s="20">
        <v>644281977</v>
      </c>
      <c r="U28" s="20">
        <v>663610437</v>
      </c>
      <c r="V28" s="20">
        <f t="shared" si="0"/>
        <v>3130315731</v>
      </c>
      <c r="W28"/>
      <c r="X28"/>
      <c r="Y28"/>
    </row>
    <row r="29" spans="1:25" ht="77.25" customHeight="1" x14ac:dyDescent="0.25">
      <c r="A29"/>
      <c r="B29"/>
      <c r="C29" s="458"/>
      <c r="D29" s="458"/>
      <c r="E29" s="454" t="s">
        <v>142</v>
      </c>
      <c r="F29" s="454" t="s">
        <v>143</v>
      </c>
      <c r="G29" s="452">
        <v>879</v>
      </c>
      <c r="H29" s="452">
        <v>879</v>
      </c>
      <c r="I29" s="452">
        <v>879</v>
      </c>
      <c r="J29" s="452">
        <v>879</v>
      </c>
      <c r="K29" s="452">
        <v>879</v>
      </c>
      <c r="L29" s="452">
        <v>879</v>
      </c>
      <c r="M29" s="454" t="s">
        <v>130</v>
      </c>
      <c r="N29" s="456" t="s">
        <v>144</v>
      </c>
      <c r="O29" s="456"/>
      <c r="P29" s="20">
        <v>8486449280</v>
      </c>
      <c r="Q29" s="20">
        <v>8741042758</v>
      </c>
      <c r="R29" s="20">
        <v>9003274041</v>
      </c>
      <c r="S29" s="20">
        <v>9273372262</v>
      </c>
      <c r="T29" s="20">
        <v>9551573430</v>
      </c>
      <c r="U29" s="20">
        <v>9838120633</v>
      </c>
      <c r="V29" s="20">
        <f t="shared" si="0"/>
        <v>46407383124</v>
      </c>
      <c r="W29"/>
      <c r="X29"/>
      <c r="Y29"/>
    </row>
    <row r="30" spans="1:25" ht="59.25" customHeight="1" x14ac:dyDescent="0.25">
      <c r="A30"/>
      <c r="B30"/>
      <c r="C30" s="458"/>
      <c r="D30" s="458"/>
      <c r="E30" s="455"/>
      <c r="F30" s="455"/>
      <c r="G30" s="453"/>
      <c r="H30" s="453"/>
      <c r="I30" s="453"/>
      <c r="J30" s="453"/>
      <c r="K30" s="453"/>
      <c r="L30" s="453"/>
      <c r="M30" s="455"/>
      <c r="N30" s="456" t="s">
        <v>145</v>
      </c>
      <c r="O30" s="456"/>
      <c r="P30" s="20">
        <v>7982206070</v>
      </c>
      <c r="Q30" s="20">
        <v>8221672252</v>
      </c>
      <c r="R30" s="20">
        <v>8468322420</v>
      </c>
      <c r="S30" s="20">
        <v>8722372092</v>
      </c>
      <c r="T30" s="20">
        <v>8984043255</v>
      </c>
      <c r="U30" s="20">
        <v>9253564553</v>
      </c>
      <c r="V30" s="20">
        <f t="shared" si="0"/>
        <v>43649974572</v>
      </c>
      <c r="W30"/>
      <c r="X30"/>
      <c r="Y30"/>
    </row>
    <row r="31" spans="1:25" ht="15" customHeight="1" x14ac:dyDescent="0.25">
      <c r="A31"/>
      <c r="B31"/>
      <c r="C31" s="459" t="s">
        <v>26</v>
      </c>
      <c r="D31" s="460"/>
      <c r="E31" s="460"/>
      <c r="F31" s="460"/>
      <c r="G31" s="460"/>
      <c r="H31" s="460"/>
      <c r="I31" s="460"/>
      <c r="J31" s="460"/>
      <c r="K31" s="460"/>
      <c r="L31" s="460"/>
      <c r="M31" s="460"/>
      <c r="N31" s="460"/>
      <c r="O31" s="460"/>
      <c r="P31" s="21">
        <f>SUM(P20:P30)</f>
        <v>99753679182</v>
      </c>
      <c r="Q31" s="21">
        <f t="shared" ref="Q31:U31" si="1">SUM(Q20:Q30)</f>
        <v>102746289557</v>
      </c>
      <c r="R31" s="21">
        <f t="shared" si="1"/>
        <v>105828678243</v>
      </c>
      <c r="S31" s="21">
        <f t="shared" si="1"/>
        <v>109003538590.81454</v>
      </c>
      <c r="T31" s="21">
        <f t="shared" si="1"/>
        <v>112273644750.02898</v>
      </c>
      <c r="U31" s="21">
        <f t="shared" si="1"/>
        <v>115641854093</v>
      </c>
      <c r="V31" s="20">
        <f t="shared" si="0"/>
        <v>545494005233.84357</v>
      </c>
      <c r="W31"/>
      <c r="X31"/>
      <c r="Y31"/>
    </row>
    <row r="32" spans="1:25" ht="21.75" customHeight="1" x14ac:dyDescent="0.25">
      <c r="A32"/>
      <c r="B32"/>
      <c r="C32" s="461" t="s">
        <v>25</v>
      </c>
      <c r="D32" s="450" t="s">
        <v>23</v>
      </c>
      <c r="E32" s="451"/>
      <c r="F32" s="451"/>
      <c r="G32" s="451"/>
      <c r="H32" s="451"/>
      <c r="I32" s="451"/>
      <c r="J32" s="451"/>
      <c r="K32" s="451"/>
      <c r="L32" s="451"/>
      <c r="M32" s="451"/>
      <c r="N32" s="22"/>
      <c r="O32" s="22"/>
      <c r="P32" s="457" t="s">
        <v>22</v>
      </c>
      <c r="Q32" s="457"/>
      <c r="R32" s="457"/>
      <c r="S32" s="457"/>
      <c r="T32" s="457"/>
      <c r="U32" s="457"/>
      <c r="V32" s="457"/>
      <c r="W32"/>
      <c r="X32"/>
      <c r="Y32"/>
    </row>
    <row r="33" spans="1:25" ht="21.75" customHeight="1" x14ac:dyDescent="0.25">
      <c r="A33"/>
      <c r="B33"/>
      <c r="C33" s="462"/>
      <c r="D33" s="450"/>
      <c r="E33" s="431" t="s">
        <v>21</v>
      </c>
      <c r="F33" s="438" t="s">
        <v>20</v>
      </c>
      <c r="G33" s="431" t="s">
        <v>19</v>
      </c>
      <c r="H33" s="431"/>
      <c r="I33" s="431"/>
      <c r="J33" s="431"/>
      <c r="K33" s="431"/>
      <c r="L33" s="431"/>
      <c r="M33" s="438" t="s">
        <v>18</v>
      </c>
      <c r="N33" s="438" t="s">
        <v>17</v>
      </c>
      <c r="O33" s="438"/>
      <c r="P33" s="431" t="s">
        <v>118</v>
      </c>
      <c r="Q33" s="431" t="s">
        <v>119</v>
      </c>
      <c r="R33" s="431" t="s">
        <v>120</v>
      </c>
      <c r="S33" s="431" t="s">
        <v>121</v>
      </c>
      <c r="T33" s="431" t="s">
        <v>122</v>
      </c>
      <c r="U33" s="431" t="s">
        <v>123</v>
      </c>
      <c r="V33" s="431" t="s">
        <v>14</v>
      </c>
      <c r="W33"/>
      <c r="X33"/>
      <c r="Y33"/>
    </row>
    <row r="34" spans="1:25" ht="27" customHeight="1" x14ac:dyDescent="0.25">
      <c r="A34"/>
      <c r="B34"/>
      <c r="C34" s="463"/>
      <c r="D34" s="450"/>
      <c r="E34" s="431"/>
      <c r="F34" s="438"/>
      <c r="G34" s="19" t="s">
        <v>124</v>
      </c>
      <c r="H34" s="19" t="s">
        <v>42</v>
      </c>
      <c r="I34" s="19" t="s">
        <v>41</v>
      </c>
      <c r="J34" s="19" t="s">
        <v>40</v>
      </c>
      <c r="K34" s="19" t="s">
        <v>39</v>
      </c>
      <c r="L34" s="19" t="s">
        <v>125</v>
      </c>
      <c r="M34" s="438"/>
      <c r="N34" s="438"/>
      <c r="O34" s="438"/>
      <c r="P34" s="431"/>
      <c r="Q34" s="431"/>
      <c r="R34" s="431"/>
      <c r="S34" s="431"/>
      <c r="T34" s="431"/>
      <c r="U34" s="431"/>
      <c r="V34" s="431"/>
      <c r="W34"/>
      <c r="X34"/>
      <c r="Y34"/>
    </row>
    <row r="35" spans="1:25" ht="48.75" customHeight="1" x14ac:dyDescent="0.25">
      <c r="A35"/>
      <c r="B35"/>
      <c r="C35" s="464" t="s">
        <v>146</v>
      </c>
      <c r="D35" s="456" t="s">
        <v>147</v>
      </c>
      <c r="E35" s="458" t="s">
        <v>148</v>
      </c>
      <c r="F35" s="458" t="s">
        <v>149</v>
      </c>
      <c r="G35" s="465">
        <v>224882</v>
      </c>
      <c r="H35" s="465">
        <v>224882</v>
      </c>
      <c r="I35" s="465">
        <v>224882</v>
      </c>
      <c r="J35" s="465">
        <v>224882</v>
      </c>
      <c r="K35" s="465">
        <v>224882</v>
      </c>
      <c r="L35" s="465">
        <v>224882</v>
      </c>
      <c r="M35" s="458" t="s">
        <v>130</v>
      </c>
      <c r="N35" s="456" t="s">
        <v>150</v>
      </c>
      <c r="O35" s="456"/>
      <c r="P35" s="20">
        <v>7982206070</v>
      </c>
      <c r="Q35" s="20">
        <v>8221672252</v>
      </c>
      <c r="R35" s="20">
        <v>8468322420</v>
      </c>
      <c r="S35" s="20">
        <v>8722372092</v>
      </c>
      <c r="T35" s="20">
        <v>8984043255</v>
      </c>
      <c r="U35" s="20">
        <v>9253564553</v>
      </c>
      <c r="V35" s="20">
        <f>Q35+R35+S35+T35+U35</f>
        <v>43649974572</v>
      </c>
      <c r="W35"/>
      <c r="X35"/>
      <c r="Y35"/>
    </row>
    <row r="36" spans="1:25" ht="98.25" customHeight="1" x14ac:dyDescent="0.25">
      <c r="A36"/>
      <c r="B36"/>
      <c r="C36" s="464"/>
      <c r="D36" s="456"/>
      <c r="E36" s="458"/>
      <c r="F36" s="458"/>
      <c r="G36" s="465"/>
      <c r="H36" s="465"/>
      <c r="I36" s="465"/>
      <c r="J36" s="465"/>
      <c r="K36" s="465"/>
      <c r="L36" s="465"/>
      <c r="M36" s="458"/>
      <c r="N36" s="456" t="s">
        <v>151</v>
      </c>
      <c r="O36" s="456"/>
      <c r="P36" s="20">
        <v>7982206070</v>
      </c>
      <c r="Q36" s="20">
        <v>8221672252</v>
      </c>
      <c r="R36" s="20">
        <v>8468322420</v>
      </c>
      <c r="S36" s="20">
        <v>8722372092</v>
      </c>
      <c r="T36" s="20">
        <v>8984043255</v>
      </c>
      <c r="U36" s="20">
        <v>9253564553</v>
      </c>
      <c r="V36" s="20">
        <f t="shared" ref="V36:V40" si="2">Q36+R36+S36+T36+U36</f>
        <v>43649974572</v>
      </c>
      <c r="W36"/>
      <c r="X36"/>
      <c r="Y36"/>
    </row>
    <row r="37" spans="1:25" ht="66.75" customHeight="1" x14ac:dyDescent="0.25">
      <c r="A37"/>
      <c r="B37"/>
      <c r="C37" s="464"/>
      <c r="D37" s="456"/>
      <c r="E37" s="458" t="s">
        <v>152</v>
      </c>
      <c r="F37" s="458" t="s">
        <v>153</v>
      </c>
      <c r="G37" s="466">
        <v>57</v>
      </c>
      <c r="H37" s="466">
        <v>57</v>
      </c>
      <c r="I37" s="466">
        <v>57</v>
      </c>
      <c r="J37" s="466">
        <v>57</v>
      </c>
      <c r="K37" s="466">
        <v>57</v>
      </c>
      <c r="L37" s="466">
        <v>57</v>
      </c>
      <c r="M37" s="458" t="s">
        <v>130</v>
      </c>
      <c r="N37" s="456" t="s">
        <v>154</v>
      </c>
      <c r="O37" s="456"/>
      <c r="P37" s="20">
        <v>1932433808</v>
      </c>
      <c r="Q37" s="20">
        <v>1990406822</v>
      </c>
      <c r="R37" s="20">
        <v>2050119027</v>
      </c>
      <c r="S37" s="20">
        <v>2111622598</v>
      </c>
      <c r="T37" s="20">
        <v>2174971276</v>
      </c>
      <c r="U37" s="20">
        <v>2240220414</v>
      </c>
      <c r="V37" s="20">
        <f t="shared" si="2"/>
        <v>10567340137</v>
      </c>
      <c r="W37"/>
      <c r="X37"/>
      <c r="Y37"/>
    </row>
    <row r="38" spans="1:25" ht="57" customHeight="1" x14ac:dyDescent="0.25">
      <c r="A38"/>
      <c r="B38"/>
      <c r="C38" s="464"/>
      <c r="D38" s="456"/>
      <c r="E38" s="458"/>
      <c r="F38" s="458"/>
      <c r="G38" s="466"/>
      <c r="H38" s="466"/>
      <c r="I38" s="466"/>
      <c r="J38" s="466"/>
      <c r="K38" s="466"/>
      <c r="L38" s="466"/>
      <c r="M38" s="458"/>
      <c r="N38" s="456" t="s">
        <v>155</v>
      </c>
      <c r="O38" s="456"/>
      <c r="P38" s="20">
        <v>420433808</v>
      </c>
      <c r="Q38" s="20">
        <v>433046822</v>
      </c>
      <c r="R38" s="20">
        <v>446038227</v>
      </c>
      <c r="S38" s="20">
        <v>459419374</v>
      </c>
      <c r="T38" s="20">
        <v>473201955</v>
      </c>
      <c r="U38" s="20">
        <v>487398014</v>
      </c>
      <c r="V38" s="20">
        <f t="shared" si="2"/>
        <v>2299104392</v>
      </c>
      <c r="W38"/>
      <c r="X38"/>
      <c r="Y38"/>
    </row>
    <row r="39" spans="1:25" ht="66" customHeight="1" x14ac:dyDescent="0.25">
      <c r="A39"/>
      <c r="B39"/>
      <c r="C39" s="464"/>
      <c r="D39" s="456"/>
      <c r="E39" s="458"/>
      <c r="F39" s="458"/>
      <c r="G39" s="466"/>
      <c r="H39" s="466"/>
      <c r="I39" s="466"/>
      <c r="J39" s="466"/>
      <c r="K39" s="466"/>
      <c r="L39" s="466"/>
      <c r="M39" s="458"/>
      <c r="N39" s="456" t="s">
        <v>156</v>
      </c>
      <c r="O39" s="456"/>
      <c r="P39" s="20">
        <v>582433808</v>
      </c>
      <c r="Q39" s="20">
        <v>599906822.24000001</v>
      </c>
      <c r="R39" s="20">
        <v>617904026.90719998</v>
      </c>
      <c r="S39" s="20">
        <v>636441147.71441603</v>
      </c>
      <c r="T39" s="20">
        <v>655534382.14584851</v>
      </c>
      <c r="U39" s="20">
        <v>675200413.61022401</v>
      </c>
      <c r="V39" s="20">
        <f t="shared" si="2"/>
        <v>3184986792.6176882</v>
      </c>
      <c r="W39"/>
      <c r="X39"/>
      <c r="Y39"/>
    </row>
    <row r="40" spans="1:25" ht="15" customHeight="1" x14ac:dyDescent="0.25">
      <c r="A40"/>
      <c r="B40"/>
      <c r="C40" s="467" t="s">
        <v>26</v>
      </c>
      <c r="D40" s="460"/>
      <c r="E40" s="460"/>
      <c r="F40" s="460"/>
      <c r="G40" s="460"/>
      <c r="H40" s="460"/>
      <c r="I40" s="460"/>
      <c r="J40" s="460"/>
      <c r="K40" s="460"/>
      <c r="L40" s="460"/>
      <c r="M40" s="460"/>
      <c r="N40" s="460"/>
      <c r="O40" s="460"/>
      <c r="P40" s="21">
        <f>SUM(P35:P39)</f>
        <v>18899713564</v>
      </c>
      <c r="Q40" s="21">
        <f t="shared" ref="Q40:U40" si="3">SUM(Q35:Q39)</f>
        <v>19466704970.240002</v>
      </c>
      <c r="R40" s="21">
        <f t="shared" si="3"/>
        <v>20050706120.9072</v>
      </c>
      <c r="S40" s="21">
        <f t="shared" si="3"/>
        <v>20652227303.714417</v>
      </c>
      <c r="T40" s="21">
        <f t="shared" si="3"/>
        <v>21271794123.145847</v>
      </c>
      <c r="U40" s="21">
        <f t="shared" si="3"/>
        <v>21909947947.610226</v>
      </c>
      <c r="V40" s="20">
        <f t="shared" si="2"/>
        <v>103351380465.61769</v>
      </c>
      <c r="W40"/>
      <c r="X40"/>
      <c r="Y40"/>
    </row>
    <row r="41" spans="1:25" ht="21.75" customHeight="1" x14ac:dyDescent="0.25">
      <c r="A41"/>
      <c r="B41"/>
      <c r="C41" s="450" t="s">
        <v>157</v>
      </c>
      <c r="D41" s="450" t="s">
        <v>72</v>
      </c>
      <c r="E41" s="451"/>
      <c r="F41" s="451"/>
      <c r="G41" s="451"/>
      <c r="H41" s="451"/>
      <c r="I41" s="451"/>
      <c r="J41" s="451"/>
      <c r="K41" s="451"/>
      <c r="L41" s="451"/>
      <c r="M41" s="451"/>
      <c r="N41" s="22"/>
      <c r="O41" s="22"/>
      <c r="P41" s="457" t="s">
        <v>22</v>
      </c>
      <c r="Q41" s="457"/>
      <c r="R41" s="457"/>
      <c r="S41" s="457"/>
      <c r="T41" s="457"/>
      <c r="U41" s="457"/>
      <c r="V41" s="457"/>
      <c r="W41"/>
      <c r="X41"/>
      <c r="Y41"/>
    </row>
    <row r="42" spans="1:25" ht="21.75" customHeight="1" x14ac:dyDescent="0.25">
      <c r="A42"/>
      <c r="B42"/>
      <c r="C42" s="450"/>
      <c r="D42" s="450"/>
      <c r="E42" s="431" t="s">
        <v>21</v>
      </c>
      <c r="F42" s="438" t="s">
        <v>20</v>
      </c>
      <c r="G42" s="431" t="s">
        <v>19</v>
      </c>
      <c r="H42" s="431"/>
      <c r="I42" s="431"/>
      <c r="J42" s="431"/>
      <c r="K42" s="431"/>
      <c r="L42" s="431"/>
      <c r="M42" s="438" t="s">
        <v>18</v>
      </c>
      <c r="N42" s="438" t="s">
        <v>17</v>
      </c>
      <c r="O42" s="438"/>
      <c r="P42" s="431" t="s">
        <v>118</v>
      </c>
      <c r="Q42" s="431" t="s">
        <v>119</v>
      </c>
      <c r="R42" s="431" t="s">
        <v>120</v>
      </c>
      <c r="S42" s="431" t="s">
        <v>121</v>
      </c>
      <c r="T42" s="431" t="s">
        <v>122</v>
      </c>
      <c r="U42" s="431" t="s">
        <v>123</v>
      </c>
      <c r="V42" s="431" t="s">
        <v>14</v>
      </c>
      <c r="W42"/>
      <c r="X42"/>
      <c r="Y42"/>
    </row>
    <row r="43" spans="1:25" ht="29.25" customHeight="1" x14ac:dyDescent="0.25">
      <c r="A43"/>
      <c r="B43"/>
      <c r="C43" s="450"/>
      <c r="D43" s="450"/>
      <c r="E43" s="431"/>
      <c r="F43" s="438"/>
      <c r="G43" s="19" t="s">
        <v>124</v>
      </c>
      <c r="H43" s="19" t="s">
        <v>42</v>
      </c>
      <c r="I43" s="19" t="s">
        <v>41</v>
      </c>
      <c r="J43" s="19" t="s">
        <v>40</v>
      </c>
      <c r="K43" s="19" t="s">
        <v>39</v>
      </c>
      <c r="L43" s="19" t="s">
        <v>125</v>
      </c>
      <c r="M43" s="438"/>
      <c r="N43" s="438"/>
      <c r="O43" s="438"/>
      <c r="P43" s="431"/>
      <c r="Q43" s="431"/>
      <c r="R43" s="431"/>
      <c r="S43" s="431"/>
      <c r="T43" s="431"/>
      <c r="U43" s="431"/>
      <c r="V43" s="431"/>
      <c r="W43"/>
      <c r="X43"/>
      <c r="Y43"/>
    </row>
    <row r="44" spans="1:25" ht="88.5" customHeight="1" x14ac:dyDescent="0.25">
      <c r="A44"/>
      <c r="B44"/>
      <c r="C44" s="456" t="s">
        <v>158</v>
      </c>
      <c r="D44" s="456" t="s">
        <v>159</v>
      </c>
      <c r="E44" s="456" t="s">
        <v>160</v>
      </c>
      <c r="F44" s="458" t="s">
        <v>161</v>
      </c>
      <c r="G44" s="466">
        <v>33</v>
      </c>
      <c r="H44" s="466">
        <v>33</v>
      </c>
      <c r="I44" s="466">
        <v>33</v>
      </c>
      <c r="J44" s="466">
        <v>33</v>
      </c>
      <c r="K44" s="466">
        <v>33</v>
      </c>
      <c r="L44" s="466">
        <v>33</v>
      </c>
      <c r="M44" s="458" t="s">
        <v>130</v>
      </c>
      <c r="N44" s="456" t="s">
        <v>162</v>
      </c>
      <c r="O44" s="456"/>
      <c r="P44" s="20">
        <v>7982206070</v>
      </c>
      <c r="Q44" s="20">
        <v>8221672252</v>
      </c>
      <c r="R44" s="20">
        <v>8468322420</v>
      </c>
      <c r="S44" s="20">
        <v>8722372092</v>
      </c>
      <c r="T44" s="20">
        <v>8984043255</v>
      </c>
      <c r="U44" s="20">
        <v>9253564553</v>
      </c>
      <c r="V44" s="20">
        <f>Q44+R44+S44+T44+U44</f>
        <v>43649974572</v>
      </c>
      <c r="W44"/>
      <c r="X44"/>
      <c r="Y44"/>
    </row>
    <row r="45" spans="1:25" ht="85.5" customHeight="1" x14ac:dyDescent="0.25">
      <c r="A45"/>
      <c r="B45"/>
      <c r="C45" s="456"/>
      <c r="D45" s="456"/>
      <c r="E45" s="456"/>
      <c r="F45" s="458"/>
      <c r="G45" s="466"/>
      <c r="H45" s="466"/>
      <c r="I45" s="466"/>
      <c r="J45" s="466"/>
      <c r="K45" s="466"/>
      <c r="L45" s="466"/>
      <c r="M45" s="458"/>
      <c r="N45" s="456" t="s">
        <v>163</v>
      </c>
      <c r="O45" s="456"/>
      <c r="P45" s="20">
        <v>15325921218</v>
      </c>
      <c r="Q45" s="20">
        <v>15785698855</v>
      </c>
      <c r="R45" s="20">
        <v>16259269820</v>
      </c>
      <c r="S45" s="20">
        <v>16747047915</v>
      </c>
      <c r="T45" s="20">
        <v>17249459352</v>
      </c>
      <c r="U45" s="20">
        <v>17766943133</v>
      </c>
      <c r="V45" s="20">
        <f>Q45+R45+S45+T45+U45</f>
        <v>83808419075</v>
      </c>
      <c r="W45"/>
      <c r="X45"/>
      <c r="Y45"/>
    </row>
    <row r="46" spans="1:25" ht="15" customHeight="1" x14ac:dyDescent="0.25">
      <c r="A46"/>
      <c r="B46"/>
      <c r="C46" s="459" t="s">
        <v>26</v>
      </c>
      <c r="D46" s="468"/>
      <c r="E46" s="468"/>
      <c r="F46" s="468"/>
      <c r="G46" s="468"/>
      <c r="H46" s="468"/>
      <c r="I46" s="468"/>
      <c r="J46" s="468"/>
      <c r="K46" s="468"/>
      <c r="L46" s="468"/>
      <c r="M46" s="468"/>
      <c r="N46" s="468"/>
      <c r="O46" s="468"/>
      <c r="P46" s="21">
        <f>SUM(P44:P45)</f>
        <v>23308127288</v>
      </c>
      <c r="Q46" s="21">
        <f>SUM(Q44:Q45)</f>
        <v>24007371107</v>
      </c>
      <c r="R46" s="21">
        <f>SUM(R44:R45)</f>
        <v>24727592240</v>
      </c>
      <c r="S46" s="21">
        <f>SUM(S44:S45)</f>
        <v>25469420007</v>
      </c>
      <c r="T46" s="21">
        <f t="shared" ref="T46:V46" si="4">SUM(T44:T45)</f>
        <v>26233502607</v>
      </c>
      <c r="U46" s="21">
        <f t="shared" si="4"/>
        <v>27020507686</v>
      </c>
      <c r="V46" s="21">
        <f t="shared" si="4"/>
        <v>127458393647</v>
      </c>
      <c r="W46"/>
      <c r="X46"/>
      <c r="Y46"/>
    </row>
    <row r="47" spans="1:25" ht="15.75" x14ac:dyDescent="0.25">
      <c r="A47"/>
      <c r="B47"/>
      <c r="C47" s="450" t="s">
        <v>164</v>
      </c>
      <c r="D47" s="450" t="s">
        <v>165</v>
      </c>
      <c r="E47" s="451"/>
      <c r="F47" s="451"/>
      <c r="G47" s="451"/>
      <c r="H47" s="451"/>
      <c r="I47" s="451"/>
      <c r="J47" s="451"/>
      <c r="K47" s="451"/>
      <c r="L47" s="451"/>
      <c r="M47" s="451"/>
      <c r="N47" s="22"/>
      <c r="O47" s="22"/>
      <c r="P47" s="457" t="s">
        <v>22</v>
      </c>
      <c r="Q47" s="457"/>
      <c r="R47" s="457"/>
      <c r="S47" s="457"/>
      <c r="T47" s="457"/>
      <c r="U47" s="457"/>
      <c r="V47" s="457"/>
      <c r="W47"/>
      <c r="X47"/>
      <c r="Y47"/>
    </row>
    <row r="48" spans="1:25" ht="15.75" x14ac:dyDescent="0.25">
      <c r="A48"/>
      <c r="B48"/>
      <c r="C48" s="450"/>
      <c r="D48" s="450"/>
      <c r="E48" s="431" t="s">
        <v>21</v>
      </c>
      <c r="F48" s="438" t="s">
        <v>20</v>
      </c>
      <c r="G48" s="431" t="s">
        <v>19</v>
      </c>
      <c r="H48" s="431"/>
      <c r="I48" s="431"/>
      <c r="J48" s="431"/>
      <c r="K48" s="431"/>
      <c r="L48" s="431"/>
      <c r="M48" s="438" t="s">
        <v>18</v>
      </c>
      <c r="N48" s="438" t="s">
        <v>17</v>
      </c>
      <c r="O48" s="438"/>
      <c r="P48" s="431" t="s">
        <v>118</v>
      </c>
      <c r="Q48" s="431" t="s">
        <v>119</v>
      </c>
      <c r="R48" s="431" t="s">
        <v>120</v>
      </c>
      <c r="S48" s="431" t="s">
        <v>121</v>
      </c>
      <c r="T48" s="431" t="s">
        <v>122</v>
      </c>
      <c r="U48" s="431" t="s">
        <v>123</v>
      </c>
      <c r="V48" s="431" t="s">
        <v>14</v>
      </c>
      <c r="W48"/>
      <c r="X48"/>
      <c r="Y48"/>
    </row>
    <row r="49" spans="1:25" ht="15.75" x14ac:dyDescent="0.25">
      <c r="A49"/>
      <c r="B49"/>
      <c r="C49" s="450"/>
      <c r="D49" s="450"/>
      <c r="E49" s="431"/>
      <c r="F49" s="438"/>
      <c r="G49" s="19" t="s">
        <v>124</v>
      </c>
      <c r="H49" s="19" t="s">
        <v>42</v>
      </c>
      <c r="I49" s="19" t="s">
        <v>41</v>
      </c>
      <c r="J49" s="19" t="s">
        <v>40</v>
      </c>
      <c r="K49" s="19" t="s">
        <v>39</v>
      </c>
      <c r="L49" s="19" t="s">
        <v>125</v>
      </c>
      <c r="M49" s="438"/>
      <c r="N49" s="438"/>
      <c r="O49" s="438"/>
      <c r="P49" s="431"/>
      <c r="Q49" s="431"/>
      <c r="R49" s="431"/>
      <c r="S49" s="431"/>
      <c r="T49" s="431"/>
      <c r="U49" s="431"/>
      <c r="V49" s="431"/>
      <c r="W49"/>
      <c r="X49"/>
      <c r="Y49"/>
    </row>
    <row r="50" spans="1:25" ht="54" customHeight="1" x14ac:dyDescent="0.25">
      <c r="A50"/>
      <c r="B50"/>
      <c r="C50" s="470" t="s">
        <v>166</v>
      </c>
      <c r="D50" s="470" t="s">
        <v>167</v>
      </c>
      <c r="E50" s="23" t="s">
        <v>168</v>
      </c>
      <c r="F50" s="24" t="s">
        <v>169</v>
      </c>
      <c r="G50" s="25">
        <v>224882</v>
      </c>
      <c r="H50" s="25">
        <v>224882</v>
      </c>
      <c r="I50" s="25">
        <v>224882</v>
      </c>
      <c r="J50" s="25">
        <v>224882</v>
      </c>
      <c r="K50" s="25">
        <v>224882</v>
      </c>
      <c r="L50" s="25">
        <v>224882</v>
      </c>
      <c r="M50" s="26" t="s">
        <v>130</v>
      </c>
      <c r="N50" s="456" t="s">
        <v>170</v>
      </c>
      <c r="O50" s="456"/>
      <c r="P50" s="20">
        <v>8198206070</v>
      </c>
      <c r="Q50" s="20">
        <v>8444152252</v>
      </c>
      <c r="R50" s="20">
        <v>8697476820</v>
      </c>
      <c r="S50" s="20">
        <v>8958401124</v>
      </c>
      <c r="T50" s="20">
        <v>9227153158</v>
      </c>
      <c r="U50" s="20">
        <v>9503967753</v>
      </c>
      <c r="V50" s="20">
        <f>Q50+R50+S50+T50+U50</f>
        <v>44831151107</v>
      </c>
      <c r="W50"/>
      <c r="X50"/>
      <c r="Y50"/>
    </row>
    <row r="51" spans="1:25" ht="65.25" customHeight="1" x14ac:dyDescent="0.25">
      <c r="A51"/>
      <c r="B51"/>
      <c r="C51" s="471"/>
      <c r="D51" s="471"/>
      <c r="E51" s="23" t="s">
        <v>171</v>
      </c>
      <c r="F51" s="24" t="s">
        <v>172</v>
      </c>
      <c r="G51" s="27">
        <v>10</v>
      </c>
      <c r="H51" s="27">
        <v>10</v>
      </c>
      <c r="I51" s="27">
        <v>10</v>
      </c>
      <c r="J51" s="27">
        <v>10</v>
      </c>
      <c r="K51" s="27">
        <v>10</v>
      </c>
      <c r="L51" s="27">
        <v>10</v>
      </c>
      <c r="M51" s="26" t="s">
        <v>130</v>
      </c>
      <c r="N51" s="456" t="s">
        <v>173</v>
      </c>
      <c r="O51" s="456"/>
      <c r="P51" s="20">
        <v>3737976980</v>
      </c>
      <c r="Q51" s="20">
        <v>3850116289</v>
      </c>
      <c r="R51" s="20">
        <v>3965619778</v>
      </c>
      <c r="S51" s="20">
        <v>4084588371</v>
      </c>
      <c r="T51" s="20">
        <v>4207126023</v>
      </c>
      <c r="U51" s="20">
        <v>4333339803</v>
      </c>
      <c r="V51" s="20">
        <f>Q51+R51+S51+T51+U51</f>
        <v>20440790264</v>
      </c>
      <c r="W51"/>
      <c r="X51"/>
      <c r="Y51"/>
    </row>
    <row r="52" spans="1:25" ht="15" customHeight="1" x14ac:dyDescent="0.25">
      <c r="A52"/>
      <c r="B52"/>
      <c r="C52" s="469" t="s">
        <v>26</v>
      </c>
      <c r="D52" s="469"/>
      <c r="E52" s="469"/>
      <c r="F52" s="469"/>
      <c r="G52" s="469"/>
      <c r="H52" s="469"/>
      <c r="I52" s="469"/>
      <c r="J52" s="469"/>
      <c r="K52" s="469"/>
      <c r="L52" s="469"/>
      <c r="M52" s="469"/>
      <c r="N52" s="469"/>
      <c r="O52" s="469"/>
      <c r="P52" s="20">
        <f>SUM(P50:P51)</f>
        <v>11936183050</v>
      </c>
      <c r="Q52" s="20">
        <f t="shared" ref="Q52:V52" si="5">SUM(Q50:Q51)</f>
        <v>12294268541</v>
      </c>
      <c r="R52" s="20">
        <f t="shared" si="5"/>
        <v>12663096598</v>
      </c>
      <c r="S52" s="20">
        <f t="shared" si="5"/>
        <v>13042989495</v>
      </c>
      <c r="T52" s="20">
        <f t="shared" si="5"/>
        <v>13434279181</v>
      </c>
      <c r="U52" s="20">
        <f t="shared" si="5"/>
        <v>13837307556</v>
      </c>
      <c r="V52" s="20">
        <f t="shared" si="5"/>
        <v>65271941371</v>
      </c>
      <c r="W52"/>
      <c r="X52"/>
      <c r="Y52"/>
    </row>
    <row r="53" spans="1:25" ht="15" customHeight="1" x14ac:dyDescent="0.25">
      <c r="A53"/>
      <c r="B53"/>
      <c r="C53" s="469" t="s">
        <v>14</v>
      </c>
      <c r="D53" s="469"/>
      <c r="E53" s="469"/>
      <c r="F53" s="469"/>
      <c r="G53" s="469"/>
      <c r="H53" s="469"/>
      <c r="I53" s="469"/>
      <c r="J53" s="469"/>
      <c r="K53" s="469"/>
      <c r="L53" s="469"/>
      <c r="M53" s="469"/>
      <c r="N53" s="469"/>
      <c r="O53" s="469"/>
      <c r="P53" s="20">
        <f>+P31+P40+P46+P52</f>
        <v>153897703084</v>
      </c>
      <c r="Q53" s="20">
        <f t="shared" ref="Q53:V53" si="6">+Q31+Q40+Q46+Q52</f>
        <v>158514634175.23999</v>
      </c>
      <c r="R53" s="20">
        <f t="shared" si="6"/>
        <v>163270073201.9072</v>
      </c>
      <c r="S53" s="20">
        <f t="shared" si="6"/>
        <v>168168175396.52896</v>
      </c>
      <c r="T53" s="20">
        <f t="shared" si="6"/>
        <v>173213220661.1748</v>
      </c>
      <c r="U53" s="20">
        <f t="shared" si="6"/>
        <v>178409617282.61023</v>
      </c>
      <c r="V53" s="20">
        <f t="shared" si="6"/>
        <v>841575720717.4613</v>
      </c>
      <c r="W53"/>
      <c r="X53"/>
      <c r="Y53"/>
    </row>
    <row r="54" spans="1:25" ht="15" x14ac:dyDescent="0.25">
      <c r="A54"/>
      <c r="B54"/>
      <c r="C54" s="1" t="s">
        <v>174</v>
      </c>
      <c r="W54"/>
      <c r="X54"/>
      <c r="Y54"/>
    </row>
    <row r="56" spans="1:25" ht="15" x14ac:dyDescent="0.2">
      <c r="C56" s="28" t="s">
        <v>175</v>
      </c>
    </row>
    <row r="57" spans="1:25" ht="15" x14ac:dyDescent="0.2">
      <c r="C57" s="29" t="s">
        <v>176</v>
      </c>
    </row>
    <row r="58" spans="1:25" ht="15" x14ac:dyDescent="0.2">
      <c r="C58" s="29"/>
    </row>
    <row r="59" spans="1:25" ht="15" x14ac:dyDescent="0.2">
      <c r="C59" s="29"/>
    </row>
    <row r="60" spans="1:25" x14ac:dyDescent="0.2">
      <c r="C60" s="30" t="s">
        <v>177</v>
      </c>
    </row>
    <row r="61" spans="1:25" x14ac:dyDescent="0.2">
      <c r="C61" s="30" t="s">
        <v>178</v>
      </c>
    </row>
    <row r="62" spans="1:25" x14ac:dyDescent="0.2">
      <c r="C62" s="30" t="s">
        <v>179</v>
      </c>
    </row>
    <row r="63" spans="1:25" x14ac:dyDescent="0.2">
      <c r="C63" s="30" t="s">
        <v>180</v>
      </c>
    </row>
  </sheetData>
  <mergeCells count="173">
    <mergeCell ref="C52:O52"/>
    <mergeCell ref="C53:O53"/>
    <mergeCell ref="T48:T49"/>
    <mergeCell ref="U48:U49"/>
    <mergeCell ref="V48:V49"/>
    <mergeCell ref="C50:C51"/>
    <mergeCell ref="D50:D51"/>
    <mergeCell ref="N50:O50"/>
    <mergeCell ref="N51:O51"/>
    <mergeCell ref="P47:V47"/>
    <mergeCell ref="E48:E49"/>
    <mergeCell ref="F48:F49"/>
    <mergeCell ref="G48:L48"/>
    <mergeCell ref="M48:M49"/>
    <mergeCell ref="N48:O49"/>
    <mergeCell ref="P48:P49"/>
    <mergeCell ref="Q48:Q49"/>
    <mergeCell ref="R48:R49"/>
    <mergeCell ref="S48:S49"/>
    <mergeCell ref="L44:L45"/>
    <mergeCell ref="M44:M45"/>
    <mergeCell ref="N44:O44"/>
    <mergeCell ref="N45:O45"/>
    <mergeCell ref="C46:O46"/>
    <mergeCell ref="C47:C49"/>
    <mergeCell ref="D47:D49"/>
    <mergeCell ref="E47:M47"/>
    <mergeCell ref="V42:V43"/>
    <mergeCell ref="C44:C45"/>
    <mergeCell ref="D44:D45"/>
    <mergeCell ref="E44:E45"/>
    <mergeCell ref="F44:F45"/>
    <mergeCell ref="G44:G45"/>
    <mergeCell ref="H44:H45"/>
    <mergeCell ref="I44:I45"/>
    <mergeCell ref="J44:J45"/>
    <mergeCell ref="K44:K45"/>
    <mergeCell ref="P42:P43"/>
    <mergeCell ref="Q42:Q43"/>
    <mergeCell ref="R42:R43"/>
    <mergeCell ref="S42:S43"/>
    <mergeCell ref="T42:T43"/>
    <mergeCell ref="U42:U43"/>
    <mergeCell ref="C40:O40"/>
    <mergeCell ref="C41:C43"/>
    <mergeCell ref="D41:D43"/>
    <mergeCell ref="E41:M41"/>
    <mergeCell ref="P41:V41"/>
    <mergeCell ref="E42:E43"/>
    <mergeCell ref="F42:F43"/>
    <mergeCell ref="G42:L42"/>
    <mergeCell ref="M42:M43"/>
    <mergeCell ref="N42:O43"/>
    <mergeCell ref="I37:I39"/>
    <mergeCell ref="J37:J39"/>
    <mergeCell ref="K37:K39"/>
    <mergeCell ref="L37:L39"/>
    <mergeCell ref="M37:M39"/>
    <mergeCell ref="N37:O37"/>
    <mergeCell ref="N38:O38"/>
    <mergeCell ref="N39:O39"/>
    <mergeCell ref="I35:I36"/>
    <mergeCell ref="J35:J36"/>
    <mergeCell ref="K35:K36"/>
    <mergeCell ref="L35:L36"/>
    <mergeCell ref="M35:M36"/>
    <mergeCell ref="N35:O35"/>
    <mergeCell ref="N36:O36"/>
    <mergeCell ref="C35:C39"/>
    <mergeCell ref="D35:D39"/>
    <mergeCell ref="E35:E36"/>
    <mergeCell ref="F35:F36"/>
    <mergeCell ref="G35:G36"/>
    <mergeCell ref="H35:H36"/>
    <mergeCell ref="E37:E39"/>
    <mergeCell ref="F37:F39"/>
    <mergeCell ref="G37:G39"/>
    <mergeCell ref="H37:H39"/>
    <mergeCell ref="S33:S34"/>
    <mergeCell ref="T33:T34"/>
    <mergeCell ref="U33:U34"/>
    <mergeCell ref="V33:V34"/>
    <mergeCell ref="C32:C34"/>
    <mergeCell ref="D32:D34"/>
    <mergeCell ref="E32:M32"/>
    <mergeCell ref="P32:V32"/>
    <mergeCell ref="E33:E34"/>
    <mergeCell ref="F33:F34"/>
    <mergeCell ref="G33:L33"/>
    <mergeCell ref="M33:M34"/>
    <mergeCell ref="N33:O34"/>
    <mergeCell ref="P33:P34"/>
    <mergeCell ref="K29:K30"/>
    <mergeCell ref="L26:L28"/>
    <mergeCell ref="M26:M28"/>
    <mergeCell ref="N23:O23"/>
    <mergeCell ref="N24:O24"/>
    <mergeCell ref="N25:O25"/>
    <mergeCell ref="H23:H25"/>
    <mergeCell ref="Q33:Q34"/>
    <mergeCell ref="R33:R34"/>
    <mergeCell ref="N20:O20"/>
    <mergeCell ref="N21:O21"/>
    <mergeCell ref="N22:O22"/>
    <mergeCell ref="G23:G25"/>
    <mergeCell ref="N26:O26"/>
    <mergeCell ref="N27:O27"/>
    <mergeCell ref="N28:O28"/>
    <mergeCell ref="C31:O31"/>
    <mergeCell ref="E29:E30"/>
    <mergeCell ref="F29:F30"/>
    <mergeCell ref="G29:G30"/>
    <mergeCell ref="H29:H30"/>
    <mergeCell ref="I29:I30"/>
    <mergeCell ref="J29:J30"/>
    <mergeCell ref="C20:C30"/>
    <mergeCell ref="D20:D30"/>
    <mergeCell ref="E20:E25"/>
    <mergeCell ref="F20:F25"/>
    <mergeCell ref="G20:G22"/>
    <mergeCell ref="H20:H22"/>
    <mergeCell ref="I20:I22"/>
    <mergeCell ref="J20:J22"/>
    <mergeCell ref="K20:K22"/>
    <mergeCell ref="K26:K28"/>
    <mergeCell ref="H14:M14"/>
    <mergeCell ref="C17:C19"/>
    <mergeCell ref="D17:D19"/>
    <mergeCell ref="E17:M17"/>
    <mergeCell ref="V18:V19"/>
    <mergeCell ref="P18:P19"/>
    <mergeCell ref="Q18:Q19"/>
    <mergeCell ref="N17:O17"/>
    <mergeCell ref="L29:L30"/>
    <mergeCell ref="M29:M30"/>
    <mergeCell ref="N29:O29"/>
    <mergeCell ref="N30:O30"/>
    <mergeCell ref="P17:V17"/>
    <mergeCell ref="E18:E19"/>
    <mergeCell ref="F18:F19"/>
    <mergeCell ref="G18:L18"/>
    <mergeCell ref="E26:E28"/>
    <mergeCell ref="F26:F28"/>
    <mergeCell ref="G26:G28"/>
    <mergeCell ref="H26:H28"/>
    <mergeCell ref="I26:I28"/>
    <mergeCell ref="J26:J28"/>
    <mergeCell ref="L20:L22"/>
    <mergeCell ref="M20:M25"/>
    <mergeCell ref="R18:R19"/>
    <mergeCell ref="S18:S19"/>
    <mergeCell ref="T18:T19"/>
    <mergeCell ref="U18:U19"/>
    <mergeCell ref="I23:I25"/>
    <mergeCell ref="J23:J25"/>
    <mergeCell ref="K23:K25"/>
    <mergeCell ref="L23:L25"/>
    <mergeCell ref="C3:D3"/>
    <mergeCell ref="E3:V3"/>
    <mergeCell ref="D7:N7"/>
    <mergeCell ref="P7:V7"/>
    <mergeCell ref="D8:N8"/>
    <mergeCell ref="D9:N9"/>
    <mergeCell ref="M18:M19"/>
    <mergeCell ref="N18:O19"/>
    <mergeCell ref="N11:O11"/>
    <mergeCell ref="P11:P14"/>
    <mergeCell ref="Q11:V11"/>
    <mergeCell ref="H13:M13"/>
    <mergeCell ref="Q13:Q14"/>
    <mergeCell ref="R13:R14"/>
    <mergeCell ref="S13:S14"/>
    <mergeCell ref="V13:V14"/>
  </mergeCells>
  <printOptions horizontalCentered="1" verticalCentered="1"/>
  <pageMargins left="0.70866141732283472" right="0.70866141732283472" top="0.74803149606299213" bottom="0.74803149606299213" header="0.31496062992125984" footer="0.31496062992125984"/>
  <pageSetup scale="28" orientation="landscape"/>
  <headerFooter>
    <oddHeader>&amp;L&amp;D</oddHeader>
    <oddFooter>&amp;Z&amp;F&amp;RPágina &amp;P</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B1:V70"/>
  <sheetViews>
    <sheetView topLeftCell="A28" zoomScale="70" zoomScaleNormal="70" zoomScalePageLayoutView="70" workbookViewId="0">
      <selection activeCell="E41" sqref="E41"/>
    </sheetView>
  </sheetViews>
  <sheetFormatPr baseColWidth="10" defaultColWidth="12.85546875" defaultRowHeight="14.25" x14ac:dyDescent="0.2"/>
  <cols>
    <col min="1" max="1" width="4.42578125" style="85" customWidth="1"/>
    <col min="2" max="2" width="3.140625" style="85" customWidth="1"/>
    <col min="3" max="3" width="43" style="85" customWidth="1"/>
    <col min="4" max="4" width="52.42578125" style="85" customWidth="1"/>
    <col min="5" max="5" width="33.42578125" style="85" customWidth="1"/>
    <col min="6" max="6" width="26.7109375" style="85" customWidth="1"/>
    <col min="7" max="7" width="14.140625" style="85" bestFit="1" customWidth="1"/>
    <col min="8" max="10" width="10.42578125" style="85" bestFit="1" customWidth="1"/>
    <col min="11" max="11" width="15.140625" style="85" customWidth="1"/>
    <col min="12" max="12" width="21.7109375" style="85" customWidth="1"/>
    <col min="13" max="13" width="22.85546875" style="85" customWidth="1"/>
    <col min="14" max="15" width="24.7109375" style="85" customWidth="1"/>
    <col min="16" max="17" width="23" style="85" customWidth="1"/>
    <col min="18" max="18" width="23.42578125" style="85" customWidth="1"/>
    <col min="19" max="20" width="23" style="85" customWidth="1"/>
    <col min="21" max="21" width="27.140625" style="85" customWidth="1"/>
    <col min="22" max="16384" width="12.85546875" style="85"/>
  </cols>
  <sheetData>
    <row r="1" spans="2:22" ht="15" thickBot="1" x14ac:dyDescent="0.25"/>
    <row r="2" spans="2:22" x14ac:dyDescent="0.2">
      <c r="B2" s="86"/>
      <c r="C2" s="87"/>
      <c r="D2" s="87"/>
      <c r="E2" s="87"/>
      <c r="F2" s="87"/>
      <c r="G2" s="87"/>
      <c r="H2" s="87"/>
      <c r="I2" s="87"/>
      <c r="J2" s="87"/>
      <c r="K2" s="87"/>
      <c r="L2" s="87"/>
      <c r="M2" s="87"/>
      <c r="N2" s="87"/>
      <c r="O2" s="87"/>
      <c r="P2" s="87"/>
      <c r="Q2" s="87"/>
      <c r="R2" s="87"/>
      <c r="S2" s="87"/>
      <c r="T2" s="87"/>
      <c r="U2" s="87"/>
      <c r="V2" s="88"/>
    </row>
    <row r="3" spans="2:22" ht="87" customHeight="1" x14ac:dyDescent="0.2">
      <c r="B3" s="89"/>
      <c r="C3" s="473"/>
      <c r="D3" s="473"/>
      <c r="E3" s="474" t="s">
        <v>66</v>
      </c>
      <c r="F3" s="474"/>
      <c r="G3" s="474"/>
      <c r="H3" s="474"/>
      <c r="I3" s="474"/>
      <c r="J3" s="474"/>
      <c r="K3" s="474"/>
      <c r="L3" s="474"/>
      <c r="M3" s="474"/>
      <c r="N3" s="474"/>
      <c r="O3" s="474"/>
      <c r="P3" s="474"/>
      <c r="Q3" s="474"/>
      <c r="R3" s="474"/>
      <c r="S3" s="474"/>
      <c r="T3" s="474"/>
      <c r="U3" s="474"/>
      <c r="V3" s="90"/>
    </row>
    <row r="4" spans="2:22" x14ac:dyDescent="0.2">
      <c r="B4" s="89"/>
      <c r="C4" s="91"/>
      <c r="D4" s="91"/>
      <c r="E4" s="91"/>
      <c r="F4" s="91"/>
      <c r="G4" s="91"/>
      <c r="H4" s="91"/>
      <c r="I4" s="91"/>
      <c r="J4" s="91"/>
      <c r="K4" s="91"/>
      <c r="L4" s="91"/>
      <c r="M4" s="91"/>
      <c r="N4" s="91"/>
      <c r="O4" s="91"/>
      <c r="P4" s="91"/>
      <c r="Q4" s="91"/>
      <c r="R4" s="91"/>
      <c r="S4" s="91"/>
      <c r="T4" s="91"/>
      <c r="U4" s="91"/>
      <c r="V4" s="90"/>
    </row>
    <row r="5" spans="2:22" s="98" customFormat="1" ht="24.75" customHeight="1" x14ac:dyDescent="0.25">
      <c r="B5" s="92"/>
      <c r="C5" s="93" t="s">
        <v>65</v>
      </c>
      <c r="D5" s="94"/>
      <c r="E5" s="95"/>
      <c r="F5" s="96"/>
      <c r="G5" s="95"/>
      <c r="H5" s="95"/>
      <c r="I5" s="95"/>
      <c r="J5" s="95"/>
      <c r="K5" s="95"/>
      <c r="L5" s="95"/>
      <c r="M5" s="95"/>
      <c r="N5" s="95"/>
      <c r="O5" s="95"/>
      <c r="P5" s="94"/>
      <c r="Q5" s="94"/>
      <c r="R5" s="94"/>
      <c r="S5" s="94"/>
      <c r="T5" s="94"/>
      <c r="U5" s="94"/>
      <c r="V5" s="97"/>
    </row>
    <row r="6" spans="2:22" s="98" customFormat="1" ht="21" customHeight="1" x14ac:dyDescent="0.25">
      <c r="B6" s="92"/>
      <c r="C6" s="94"/>
      <c r="D6" s="95"/>
      <c r="E6" s="95"/>
      <c r="F6" s="95"/>
      <c r="G6" s="95"/>
      <c r="H6" s="95"/>
      <c r="I6" s="95"/>
      <c r="J6" s="95"/>
      <c r="K6" s="95"/>
      <c r="L6" s="95"/>
      <c r="M6" s="95"/>
      <c r="N6" s="95"/>
      <c r="O6" s="95"/>
      <c r="P6" s="94"/>
      <c r="Q6" s="94"/>
      <c r="R6" s="94"/>
      <c r="S6" s="94"/>
      <c r="T6" s="94"/>
      <c r="U6" s="94"/>
      <c r="V6" s="97"/>
    </row>
    <row r="7" spans="2:22" ht="23.25" x14ac:dyDescent="0.2">
      <c r="B7" s="89"/>
      <c r="C7" s="99" t="s">
        <v>64</v>
      </c>
      <c r="D7" s="475" t="s">
        <v>223</v>
      </c>
      <c r="E7" s="475"/>
      <c r="F7" s="475"/>
      <c r="G7" s="475"/>
      <c r="H7" s="475"/>
      <c r="I7" s="475"/>
      <c r="J7" s="475"/>
      <c r="K7" s="475"/>
      <c r="L7" s="475"/>
      <c r="M7" s="100"/>
      <c r="N7" s="101"/>
      <c r="O7" s="101"/>
      <c r="P7" s="476"/>
      <c r="Q7" s="476"/>
      <c r="R7" s="476"/>
      <c r="S7" s="476"/>
      <c r="T7" s="476"/>
      <c r="U7" s="476"/>
      <c r="V7" s="90"/>
    </row>
    <row r="8" spans="2:22" ht="20.25" x14ac:dyDescent="0.2">
      <c r="B8" s="89"/>
      <c r="C8" s="102" t="s">
        <v>62</v>
      </c>
      <c r="D8" s="472" t="s">
        <v>224</v>
      </c>
      <c r="E8" s="472"/>
      <c r="F8" s="472"/>
      <c r="G8" s="472"/>
      <c r="H8" s="472"/>
      <c r="I8" s="472"/>
      <c r="J8" s="472"/>
      <c r="K8" s="472"/>
      <c r="L8" s="472"/>
      <c r="M8" s="100"/>
      <c r="N8" s="101"/>
      <c r="O8" s="101"/>
      <c r="P8" s="103"/>
      <c r="Q8" s="103"/>
      <c r="R8" s="103"/>
      <c r="S8" s="103"/>
      <c r="T8" s="103"/>
      <c r="U8" s="103"/>
      <c r="V8" s="90"/>
    </row>
    <row r="9" spans="2:22" ht="20.25" x14ac:dyDescent="0.2">
      <c r="B9" s="89"/>
      <c r="C9" s="102" t="s">
        <v>60</v>
      </c>
      <c r="D9" s="472" t="s">
        <v>225</v>
      </c>
      <c r="E9" s="472"/>
      <c r="F9" s="472"/>
      <c r="G9" s="472"/>
      <c r="H9" s="472"/>
      <c r="I9" s="472"/>
      <c r="J9" s="472"/>
      <c r="K9" s="472"/>
      <c r="L9" s="472"/>
      <c r="M9" s="100"/>
      <c r="N9" s="101"/>
      <c r="O9" s="101"/>
      <c r="P9" s="103"/>
      <c r="Q9" s="103"/>
      <c r="R9" s="103"/>
      <c r="S9" s="103"/>
      <c r="T9" s="103"/>
      <c r="U9" s="103"/>
      <c r="V9" s="90"/>
    </row>
    <row r="10" spans="2:22" ht="24.75" customHeight="1" x14ac:dyDescent="0.2">
      <c r="B10" s="89"/>
      <c r="C10" s="104" t="s">
        <v>58</v>
      </c>
      <c r="D10" s="105"/>
      <c r="E10" s="102" t="s">
        <v>57</v>
      </c>
      <c r="F10" s="477"/>
      <c r="G10" s="477"/>
      <c r="H10" s="477"/>
      <c r="I10" s="477"/>
      <c r="J10" s="477"/>
      <c r="K10" s="477"/>
      <c r="L10" s="477"/>
      <c r="M10" s="100"/>
      <c r="N10" s="101"/>
      <c r="O10" s="101"/>
      <c r="P10" s="103"/>
      <c r="Q10" s="103"/>
      <c r="R10" s="103"/>
      <c r="S10" s="103"/>
      <c r="T10" s="103"/>
      <c r="U10" s="103"/>
      <c r="V10" s="90"/>
    </row>
    <row r="11" spans="2:22" ht="31.5" x14ac:dyDescent="0.2">
      <c r="B11" s="89"/>
      <c r="C11" s="106" t="s">
        <v>56</v>
      </c>
      <c r="D11" s="478"/>
      <c r="E11" s="479"/>
      <c r="F11" s="479"/>
      <c r="G11" s="479"/>
      <c r="H11" s="479"/>
      <c r="I11" s="479"/>
      <c r="J11" s="479"/>
      <c r="K11" s="479"/>
      <c r="L11" s="480"/>
      <c r="M11" s="100"/>
      <c r="N11" s="101"/>
      <c r="O11" s="101"/>
      <c r="P11" s="101"/>
      <c r="Q11" s="101"/>
      <c r="R11" s="101"/>
      <c r="S11" s="101"/>
      <c r="T11" s="101"/>
      <c r="U11" s="101"/>
      <c r="V11" s="90"/>
    </row>
    <row r="12" spans="2:22" ht="15.75" x14ac:dyDescent="0.2">
      <c r="B12" s="89"/>
      <c r="C12" s="107" t="s">
        <v>55</v>
      </c>
      <c r="D12" s="481"/>
      <c r="E12" s="481"/>
      <c r="F12" s="106" t="s">
        <v>54</v>
      </c>
      <c r="G12" s="478"/>
      <c r="H12" s="479"/>
      <c r="I12" s="479"/>
      <c r="J12" s="479"/>
      <c r="K12" s="479"/>
      <c r="L12" s="480"/>
      <c r="M12" s="100"/>
      <c r="N12" s="100"/>
      <c r="O12" s="100"/>
      <c r="P12" s="100"/>
      <c r="Q12" s="100"/>
      <c r="R12" s="100"/>
      <c r="S12" s="101"/>
      <c r="T12" s="101"/>
      <c r="U12" s="101"/>
      <c r="V12" s="90"/>
    </row>
    <row r="13" spans="2:22" ht="23.25" customHeight="1" x14ac:dyDescent="0.2">
      <c r="B13" s="89"/>
      <c r="C13" s="108"/>
      <c r="D13" s="108"/>
      <c r="E13" s="108"/>
      <c r="F13" s="100"/>
      <c r="G13" s="100"/>
      <c r="H13" s="100"/>
      <c r="I13" s="100"/>
      <c r="J13" s="100"/>
      <c r="K13" s="100"/>
      <c r="L13" s="109"/>
      <c r="M13" s="100"/>
      <c r="N13" s="100"/>
      <c r="O13" s="100"/>
      <c r="P13" s="100"/>
      <c r="Q13" s="100"/>
      <c r="R13" s="100"/>
      <c r="S13" s="101"/>
      <c r="T13" s="101"/>
      <c r="U13" s="101"/>
      <c r="V13" s="90"/>
    </row>
    <row r="14" spans="2:22" ht="18.75" customHeight="1" x14ac:dyDescent="0.2">
      <c r="B14" s="89"/>
      <c r="C14" s="101"/>
      <c r="D14" s="101"/>
      <c r="E14" s="101"/>
      <c r="F14" s="101"/>
      <c r="G14" s="101"/>
      <c r="H14" s="101"/>
      <c r="I14" s="101"/>
      <c r="J14" s="101"/>
      <c r="K14" s="101"/>
      <c r="L14" s="482" t="s">
        <v>52</v>
      </c>
      <c r="M14" s="483"/>
      <c r="N14" s="483"/>
      <c r="O14" s="484"/>
      <c r="P14" s="493" t="s">
        <v>53</v>
      </c>
      <c r="Q14" s="488" t="s">
        <v>52</v>
      </c>
      <c r="R14" s="483"/>
      <c r="S14" s="483"/>
      <c r="T14" s="483"/>
      <c r="U14" s="484"/>
      <c r="V14" s="90"/>
    </row>
    <row r="15" spans="2:22" ht="23.25" customHeight="1" x14ac:dyDescent="0.2">
      <c r="B15" s="89"/>
      <c r="C15" s="99" t="s">
        <v>51</v>
      </c>
      <c r="D15" s="101"/>
      <c r="E15" s="101"/>
      <c r="F15" s="101"/>
      <c r="G15" s="101"/>
      <c r="H15" s="101"/>
      <c r="I15" s="101"/>
      <c r="L15" s="110" t="s">
        <v>42</v>
      </c>
      <c r="M15" s="110" t="s">
        <v>41</v>
      </c>
      <c r="N15" s="110" t="s">
        <v>40</v>
      </c>
      <c r="O15" s="110" t="s">
        <v>39</v>
      </c>
      <c r="P15" s="494"/>
      <c r="Q15" s="110" t="s">
        <v>42</v>
      </c>
      <c r="R15" s="110" t="s">
        <v>41</v>
      </c>
      <c r="S15" s="110" t="s">
        <v>40</v>
      </c>
      <c r="T15" s="110"/>
      <c r="U15" s="110" t="s">
        <v>39</v>
      </c>
      <c r="V15" s="90"/>
    </row>
    <row r="16" spans="2:22" ht="23.25" customHeight="1" x14ac:dyDescent="0.2">
      <c r="B16" s="89"/>
      <c r="C16" s="102" t="s">
        <v>48</v>
      </c>
      <c r="D16" s="111"/>
      <c r="E16" s="102" t="s">
        <v>46</v>
      </c>
      <c r="F16" s="111"/>
      <c r="G16" s="101"/>
      <c r="H16" s="489" t="s">
        <v>50</v>
      </c>
      <c r="I16" s="490"/>
      <c r="J16" s="490"/>
      <c r="K16" s="491"/>
      <c r="L16" s="112"/>
      <c r="M16" s="112"/>
      <c r="N16" s="113"/>
      <c r="O16" s="113"/>
      <c r="P16" s="494"/>
      <c r="Q16" s="492"/>
      <c r="R16" s="492"/>
      <c r="S16" s="492"/>
      <c r="T16" s="114"/>
      <c r="U16" s="492"/>
      <c r="V16" s="90"/>
    </row>
    <row r="17" spans="2:22" ht="25.5" customHeight="1" x14ac:dyDescent="0.2">
      <c r="B17" s="89"/>
      <c r="C17" s="102" t="s">
        <v>48</v>
      </c>
      <c r="D17" s="111"/>
      <c r="E17" s="102" t="s">
        <v>46</v>
      </c>
      <c r="F17" s="111"/>
      <c r="G17" s="101"/>
      <c r="H17" s="489" t="s">
        <v>117</v>
      </c>
      <c r="I17" s="490"/>
      <c r="J17" s="490"/>
      <c r="K17" s="491"/>
      <c r="L17" s="112"/>
      <c r="M17" s="112"/>
      <c r="N17" s="113"/>
      <c r="O17" s="113"/>
      <c r="P17" s="495"/>
      <c r="Q17" s="492"/>
      <c r="R17" s="492"/>
      <c r="S17" s="492"/>
      <c r="T17" s="114"/>
      <c r="U17" s="492"/>
      <c r="V17" s="90"/>
    </row>
    <row r="18" spans="2:22" x14ac:dyDescent="0.2">
      <c r="B18" s="89"/>
      <c r="C18" s="101"/>
      <c r="D18" s="101"/>
      <c r="E18" s="101"/>
      <c r="F18" s="101"/>
      <c r="G18" s="101"/>
      <c r="H18" s="101"/>
      <c r="I18" s="101"/>
      <c r="J18" s="101"/>
      <c r="K18" s="101"/>
      <c r="L18" s="101"/>
      <c r="M18" s="101"/>
      <c r="N18" s="101"/>
      <c r="O18" s="101"/>
      <c r="P18" s="101"/>
      <c r="Q18" s="101"/>
      <c r="R18" s="101"/>
      <c r="S18" s="101"/>
      <c r="T18" s="101"/>
      <c r="U18" s="101"/>
      <c r="V18" s="90"/>
    </row>
    <row r="19" spans="2:22" x14ac:dyDescent="0.2">
      <c r="B19" s="89"/>
      <c r="C19" s="101"/>
      <c r="D19" s="101"/>
      <c r="E19" s="101"/>
      <c r="F19" s="101"/>
      <c r="G19" s="101"/>
      <c r="H19" s="101"/>
      <c r="I19" s="101"/>
      <c r="J19" s="101"/>
      <c r="K19" s="101"/>
      <c r="L19" s="101"/>
      <c r="M19" s="101"/>
      <c r="N19" s="101"/>
      <c r="O19" s="101"/>
      <c r="P19" s="101"/>
      <c r="Q19" s="101"/>
      <c r="R19" s="101"/>
      <c r="S19" s="101"/>
      <c r="T19" s="101"/>
      <c r="U19" s="101"/>
      <c r="V19" s="90"/>
    </row>
    <row r="20" spans="2:22" x14ac:dyDescent="0.2">
      <c r="B20" s="89"/>
      <c r="C20" s="101"/>
      <c r="D20" s="101"/>
      <c r="E20" s="101"/>
      <c r="F20" s="101"/>
      <c r="G20" s="101"/>
      <c r="H20" s="101"/>
      <c r="I20" s="101"/>
      <c r="J20" s="101"/>
      <c r="K20" s="101"/>
      <c r="L20" s="101"/>
      <c r="M20" s="101"/>
      <c r="N20" s="101"/>
      <c r="O20" s="101"/>
      <c r="P20" s="101"/>
      <c r="Q20" s="101"/>
      <c r="R20" s="101"/>
      <c r="S20" s="101">
        <v>99549961875</v>
      </c>
      <c r="T20" s="101"/>
      <c r="U20" s="101"/>
      <c r="V20" s="90"/>
    </row>
    <row r="21" spans="2:22" ht="21.75" customHeight="1" x14ac:dyDescent="0.2">
      <c r="B21" s="89"/>
      <c r="C21" s="496" t="s">
        <v>44</v>
      </c>
      <c r="D21" s="496" t="s">
        <v>43</v>
      </c>
      <c r="E21" s="497"/>
      <c r="F21" s="497"/>
      <c r="G21" s="497"/>
      <c r="H21" s="497"/>
      <c r="I21" s="497"/>
      <c r="J21" s="497"/>
      <c r="K21" s="497"/>
      <c r="L21" s="115"/>
      <c r="M21" s="115"/>
      <c r="N21" s="115"/>
      <c r="O21" s="115"/>
      <c r="P21" s="498" t="s">
        <v>22</v>
      </c>
      <c r="Q21" s="498"/>
      <c r="R21" s="498"/>
      <c r="S21" s="498"/>
      <c r="T21" s="498"/>
      <c r="U21" s="498"/>
      <c r="V21" s="90"/>
    </row>
    <row r="22" spans="2:22" ht="21.75" customHeight="1" x14ac:dyDescent="0.2">
      <c r="B22" s="89"/>
      <c r="C22" s="496"/>
      <c r="D22" s="496"/>
      <c r="E22" s="485" t="s">
        <v>21</v>
      </c>
      <c r="F22" s="508" t="s">
        <v>20</v>
      </c>
      <c r="G22" s="485" t="s">
        <v>19</v>
      </c>
      <c r="H22" s="485"/>
      <c r="I22" s="485"/>
      <c r="J22" s="485"/>
      <c r="K22" s="508" t="s">
        <v>18</v>
      </c>
      <c r="L22" s="509" t="s">
        <v>17</v>
      </c>
      <c r="M22" s="510"/>
      <c r="N22" s="485" t="s">
        <v>16</v>
      </c>
      <c r="O22" s="485" t="s">
        <v>15</v>
      </c>
      <c r="P22" s="485">
        <v>2018</v>
      </c>
      <c r="Q22" s="485">
        <v>2019</v>
      </c>
      <c r="R22" s="485">
        <v>2020</v>
      </c>
      <c r="S22" s="485">
        <v>2021</v>
      </c>
      <c r="T22" s="486">
        <v>2022</v>
      </c>
      <c r="U22" s="485" t="s">
        <v>14</v>
      </c>
      <c r="V22" s="90"/>
    </row>
    <row r="23" spans="2:22" ht="29.25" customHeight="1" x14ac:dyDescent="0.2">
      <c r="B23" s="89"/>
      <c r="C23" s="496"/>
      <c r="D23" s="496"/>
      <c r="E23" s="485"/>
      <c r="F23" s="508"/>
      <c r="G23" s="110" t="s">
        <v>42</v>
      </c>
      <c r="H23" s="110" t="s">
        <v>41</v>
      </c>
      <c r="I23" s="110" t="s">
        <v>40</v>
      </c>
      <c r="J23" s="110" t="s">
        <v>39</v>
      </c>
      <c r="K23" s="508"/>
      <c r="L23" s="511"/>
      <c r="M23" s="512"/>
      <c r="N23" s="485"/>
      <c r="O23" s="485"/>
      <c r="P23" s="485"/>
      <c r="Q23" s="485"/>
      <c r="R23" s="485"/>
      <c r="S23" s="485"/>
      <c r="T23" s="487"/>
      <c r="U23" s="485"/>
      <c r="V23" s="90"/>
    </row>
    <row r="24" spans="2:22" ht="75" customHeight="1" x14ac:dyDescent="0.2">
      <c r="B24" s="89"/>
      <c r="C24" s="502" t="s">
        <v>226</v>
      </c>
      <c r="D24" s="502" t="s">
        <v>227</v>
      </c>
      <c r="E24" s="504" t="s">
        <v>228</v>
      </c>
      <c r="F24" s="116" t="s">
        <v>229</v>
      </c>
      <c r="G24" s="117">
        <v>20000</v>
      </c>
      <c r="H24" s="117">
        <v>40000</v>
      </c>
      <c r="I24" s="117">
        <v>60000</v>
      </c>
      <c r="J24" s="117">
        <v>80000</v>
      </c>
      <c r="K24" s="118" t="s">
        <v>230</v>
      </c>
      <c r="L24" s="506" t="s">
        <v>231</v>
      </c>
      <c r="M24" s="507"/>
      <c r="N24" s="119">
        <v>2019</v>
      </c>
      <c r="O24" s="119">
        <v>2022</v>
      </c>
      <c r="P24" s="120">
        <v>0</v>
      </c>
      <c r="Q24" s="121">
        <v>8280720000</v>
      </c>
      <c r="R24" s="121">
        <v>17389512000</v>
      </c>
      <c r="S24" s="121">
        <v>27388481400</v>
      </c>
      <c r="T24" s="121">
        <v>38163006630</v>
      </c>
      <c r="U24" s="122"/>
      <c r="V24" s="90"/>
    </row>
    <row r="25" spans="2:22" ht="58.5" customHeight="1" x14ac:dyDescent="0.2">
      <c r="B25" s="89"/>
      <c r="C25" s="503"/>
      <c r="D25" s="503"/>
      <c r="E25" s="505"/>
      <c r="F25" s="123" t="s">
        <v>229</v>
      </c>
      <c r="G25" s="117">
        <v>90000</v>
      </c>
      <c r="H25" s="117">
        <v>90000</v>
      </c>
      <c r="I25" s="117">
        <v>90000</v>
      </c>
      <c r="J25" s="117">
        <v>90000</v>
      </c>
      <c r="K25" s="118" t="s">
        <v>230</v>
      </c>
      <c r="L25" s="506" t="s">
        <v>232</v>
      </c>
      <c r="M25" s="507"/>
      <c r="N25" s="119">
        <v>2019</v>
      </c>
      <c r="O25" s="119">
        <v>2022</v>
      </c>
      <c r="P25" s="121">
        <v>77800692900</v>
      </c>
      <c r="Q25" s="121">
        <f>81900000000*1.05</f>
        <v>85995000000</v>
      </c>
      <c r="R25" s="121">
        <f>+Q25*1.05</f>
        <v>90294750000</v>
      </c>
      <c r="S25" s="121">
        <f t="shared" ref="S25:T25" si="0">+R25*1.05</f>
        <v>94809487500</v>
      </c>
      <c r="T25" s="121">
        <f t="shared" si="0"/>
        <v>99549961875</v>
      </c>
      <c r="U25" s="124"/>
      <c r="V25" s="90"/>
    </row>
    <row r="26" spans="2:22" x14ac:dyDescent="0.2">
      <c r="B26" s="89"/>
      <c r="C26" s="499" t="s">
        <v>26</v>
      </c>
      <c r="D26" s="500"/>
      <c r="E26" s="500"/>
      <c r="F26" s="500"/>
      <c r="G26" s="500"/>
      <c r="H26" s="500"/>
      <c r="I26" s="500"/>
      <c r="J26" s="500"/>
      <c r="K26" s="500"/>
      <c r="L26" s="500"/>
      <c r="M26" s="500"/>
      <c r="N26" s="500"/>
      <c r="O26" s="501"/>
      <c r="P26" s="125">
        <f>SUM(P24:P25)</f>
        <v>77800692900</v>
      </c>
      <c r="Q26" s="125">
        <f>SUM(Q24:Q25)</f>
        <v>94275720000</v>
      </c>
      <c r="R26" s="125">
        <f>SUM(R24:R25)</f>
        <v>107684262000</v>
      </c>
      <c r="S26" s="125">
        <f>SUM(S24:S25)</f>
        <v>122197968900</v>
      </c>
      <c r="T26" s="125">
        <f>SUM(T24:T25)</f>
        <v>137712968505</v>
      </c>
      <c r="U26" s="125">
        <f>SUM(Q26:T26)</f>
        <v>461870919405</v>
      </c>
      <c r="V26" s="90">
        <f>+U26/560000</f>
        <v>824769.49893749994</v>
      </c>
    </row>
    <row r="27" spans="2:22" ht="21.75" customHeight="1" x14ac:dyDescent="0.2">
      <c r="B27" s="89"/>
      <c r="C27" s="513" t="s">
        <v>25</v>
      </c>
      <c r="D27" s="496" t="s">
        <v>23</v>
      </c>
      <c r="E27" s="497"/>
      <c r="F27" s="497"/>
      <c r="G27" s="497"/>
      <c r="H27" s="497"/>
      <c r="I27" s="497"/>
      <c r="J27" s="497"/>
      <c r="K27" s="497"/>
      <c r="L27" s="115"/>
      <c r="M27" s="115"/>
      <c r="N27" s="115"/>
      <c r="O27" s="115"/>
      <c r="P27" s="498" t="s">
        <v>22</v>
      </c>
      <c r="Q27" s="498"/>
      <c r="R27" s="498"/>
      <c r="S27" s="498"/>
      <c r="T27" s="498"/>
      <c r="U27" s="498"/>
      <c r="V27" s="90"/>
    </row>
    <row r="28" spans="2:22" ht="21.75" customHeight="1" x14ac:dyDescent="0.2">
      <c r="B28" s="89"/>
      <c r="C28" s="514"/>
      <c r="D28" s="496"/>
      <c r="E28" s="485" t="s">
        <v>21</v>
      </c>
      <c r="F28" s="508" t="s">
        <v>20</v>
      </c>
      <c r="G28" s="485" t="s">
        <v>19</v>
      </c>
      <c r="H28" s="485"/>
      <c r="I28" s="485"/>
      <c r="J28" s="485"/>
      <c r="K28" s="508" t="s">
        <v>18</v>
      </c>
      <c r="L28" s="509" t="s">
        <v>17</v>
      </c>
      <c r="M28" s="510"/>
      <c r="N28" s="485" t="s">
        <v>16</v>
      </c>
      <c r="O28" s="485" t="s">
        <v>15</v>
      </c>
      <c r="P28" s="485">
        <v>2018</v>
      </c>
      <c r="Q28" s="485">
        <v>2019</v>
      </c>
      <c r="R28" s="485">
        <v>2020</v>
      </c>
      <c r="S28" s="485">
        <v>2021</v>
      </c>
      <c r="T28" s="486">
        <v>2022</v>
      </c>
      <c r="U28" s="485" t="s">
        <v>14</v>
      </c>
      <c r="V28" s="90"/>
    </row>
    <row r="29" spans="2:22" ht="27" customHeight="1" x14ac:dyDescent="0.2">
      <c r="B29" s="89"/>
      <c r="C29" s="515"/>
      <c r="D29" s="496"/>
      <c r="E29" s="485"/>
      <c r="F29" s="508"/>
      <c r="G29" s="110" t="s">
        <v>42</v>
      </c>
      <c r="H29" s="110" t="s">
        <v>41</v>
      </c>
      <c r="I29" s="110" t="s">
        <v>40</v>
      </c>
      <c r="J29" s="110" t="s">
        <v>39</v>
      </c>
      <c r="K29" s="508"/>
      <c r="L29" s="511"/>
      <c r="M29" s="512"/>
      <c r="N29" s="485"/>
      <c r="O29" s="485"/>
      <c r="P29" s="485"/>
      <c r="Q29" s="485"/>
      <c r="R29" s="485"/>
      <c r="S29" s="485"/>
      <c r="T29" s="487"/>
      <c r="U29" s="485"/>
      <c r="V29" s="90"/>
    </row>
    <row r="30" spans="2:22" ht="96" customHeight="1" x14ac:dyDescent="0.2">
      <c r="B30" s="89"/>
      <c r="C30" s="502" t="s">
        <v>233</v>
      </c>
      <c r="D30" s="502" t="s">
        <v>234</v>
      </c>
      <c r="E30" s="519" t="s">
        <v>235</v>
      </c>
      <c r="F30" s="126" t="s">
        <v>236</v>
      </c>
      <c r="G30" s="117">
        <f>650*50</f>
        <v>32500</v>
      </c>
      <c r="H30" s="117">
        <f>700*50</f>
        <v>35000</v>
      </c>
      <c r="I30" s="117">
        <f>750*50</f>
        <v>37500</v>
      </c>
      <c r="J30" s="117">
        <f>800*50</f>
        <v>40000</v>
      </c>
      <c r="K30" s="118" t="s">
        <v>237</v>
      </c>
      <c r="L30" s="506" t="s">
        <v>238</v>
      </c>
      <c r="M30" s="507"/>
      <c r="N30" s="119">
        <v>2019</v>
      </c>
      <c r="O30" s="119">
        <v>2022</v>
      </c>
      <c r="P30" s="121">
        <v>30059481299</v>
      </c>
      <c r="Q30" s="121">
        <f>+P30*1.05</f>
        <v>31562455363.950001</v>
      </c>
      <c r="R30" s="121">
        <v>35689853373</v>
      </c>
      <c r="S30" s="121">
        <v>40151085045</v>
      </c>
      <c r="T30" s="121">
        <v>44969215250</v>
      </c>
      <c r="U30" s="124"/>
      <c r="V30" s="90"/>
    </row>
    <row r="31" spans="2:22" ht="63.75" customHeight="1" x14ac:dyDescent="0.2">
      <c r="B31" s="89"/>
      <c r="C31" s="503"/>
      <c r="D31" s="503"/>
      <c r="E31" s="520"/>
      <c r="F31" s="126" t="s">
        <v>239</v>
      </c>
      <c r="G31" s="127">
        <v>1</v>
      </c>
      <c r="H31" s="127">
        <v>1</v>
      </c>
      <c r="I31" s="127">
        <v>1</v>
      </c>
      <c r="J31" s="127">
        <v>1</v>
      </c>
      <c r="K31" s="118" t="s">
        <v>240</v>
      </c>
      <c r="L31" s="506" t="s">
        <v>241</v>
      </c>
      <c r="M31" s="507"/>
      <c r="N31" s="119">
        <v>2019</v>
      </c>
      <c r="O31" s="119">
        <v>2022</v>
      </c>
      <c r="P31" s="121"/>
      <c r="Q31" s="121">
        <v>1050000000</v>
      </c>
      <c r="R31" s="121">
        <f t="shared" ref="R31:T31" si="1">+Q31*1.05</f>
        <v>1102500000</v>
      </c>
      <c r="S31" s="121">
        <f t="shared" si="1"/>
        <v>1157625000</v>
      </c>
      <c r="T31" s="121">
        <f t="shared" si="1"/>
        <v>1215506250</v>
      </c>
      <c r="U31" s="124"/>
      <c r="V31" s="90"/>
    </row>
    <row r="32" spans="2:22" x14ac:dyDescent="0.2">
      <c r="B32" s="89"/>
      <c r="C32" s="516" t="s">
        <v>26</v>
      </c>
      <c r="D32" s="517"/>
      <c r="E32" s="517"/>
      <c r="F32" s="517"/>
      <c r="G32" s="517"/>
      <c r="H32" s="517"/>
      <c r="I32" s="517"/>
      <c r="J32" s="517"/>
      <c r="K32" s="517"/>
      <c r="L32" s="517"/>
      <c r="M32" s="517"/>
      <c r="N32" s="517"/>
      <c r="O32" s="518"/>
      <c r="P32" s="125">
        <f>SUM(P30:P31)</f>
        <v>30059481299</v>
      </c>
      <c r="Q32" s="125">
        <f>SUM(Q30:Q31)</f>
        <v>32612455363.950001</v>
      </c>
      <c r="R32" s="125">
        <f>SUM(R30:R31)</f>
        <v>36792353373</v>
      </c>
      <c r="S32" s="125">
        <f>SUM(S30:S31)</f>
        <v>41308710045</v>
      </c>
      <c r="T32" s="125">
        <f>SUM(T30:T31)</f>
        <v>46184721500</v>
      </c>
      <c r="U32" s="125">
        <f>SUM(Q32:T32)</f>
        <v>156898240281.95001</v>
      </c>
      <c r="V32" s="90">
        <f>+U32/2900</f>
        <v>54102841.476534486</v>
      </c>
    </row>
    <row r="33" spans="2:22" ht="27.75" customHeight="1" x14ac:dyDescent="0.2">
      <c r="B33" s="89"/>
      <c r="C33" s="496" t="s">
        <v>157</v>
      </c>
      <c r="D33" s="496" t="s">
        <v>72</v>
      </c>
      <c r="E33" s="497"/>
      <c r="F33" s="497"/>
      <c r="G33" s="497"/>
      <c r="H33" s="497"/>
      <c r="I33" s="497"/>
      <c r="J33" s="497"/>
      <c r="K33" s="497"/>
      <c r="L33" s="115"/>
      <c r="M33" s="115"/>
      <c r="N33" s="115"/>
      <c r="O33" s="115"/>
      <c r="P33" s="498" t="s">
        <v>22</v>
      </c>
      <c r="Q33" s="498"/>
      <c r="R33" s="498"/>
      <c r="S33" s="498"/>
      <c r="T33" s="498"/>
      <c r="U33" s="498"/>
      <c r="V33" s="90"/>
    </row>
    <row r="34" spans="2:22" ht="21" customHeight="1" x14ac:dyDescent="0.2">
      <c r="B34" s="89"/>
      <c r="C34" s="496"/>
      <c r="D34" s="496"/>
      <c r="E34" s="485" t="s">
        <v>21</v>
      </c>
      <c r="F34" s="508" t="s">
        <v>20</v>
      </c>
      <c r="G34" s="485" t="s">
        <v>19</v>
      </c>
      <c r="H34" s="485"/>
      <c r="I34" s="485"/>
      <c r="J34" s="485"/>
      <c r="K34" s="508" t="s">
        <v>18</v>
      </c>
      <c r="L34" s="509" t="s">
        <v>17</v>
      </c>
      <c r="M34" s="510"/>
      <c r="N34" s="485" t="s">
        <v>16</v>
      </c>
      <c r="O34" s="485" t="s">
        <v>15</v>
      </c>
      <c r="P34" s="485">
        <v>2018</v>
      </c>
      <c r="Q34" s="485">
        <v>2019</v>
      </c>
      <c r="R34" s="485">
        <v>2020</v>
      </c>
      <c r="S34" s="485">
        <v>2021</v>
      </c>
      <c r="T34" s="486">
        <v>2022</v>
      </c>
      <c r="U34" s="485" t="s">
        <v>14</v>
      </c>
      <c r="V34" s="90"/>
    </row>
    <row r="35" spans="2:22" ht="30.75" customHeight="1" x14ac:dyDescent="0.2">
      <c r="B35" s="89"/>
      <c r="C35" s="496"/>
      <c r="D35" s="496"/>
      <c r="E35" s="486"/>
      <c r="F35" s="508"/>
      <c r="G35" s="110" t="s">
        <v>42</v>
      </c>
      <c r="H35" s="110" t="s">
        <v>41</v>
      </c>
      <c r="I35" s="110" t="s">
        <v>40</v>
      </c>
      <c r="J35" s="110" t="s">
        <v>39</v>
      </c>
      <c r="K35" s="508"/>
      <c r="L35" s="511"/>
      <c r="M35" s="512"/>
      <c r="N35" s="485"/>
      <c r="O35" s="485"/>
      <c r="P35" s="485"/>
      <c r="Q35" s="485"/>
      <c r="R35" s="485"/>
      <c r="S35" s="485"/>
      <c r="T35" s="487"/>
      <c r="U35" s="485"/>
      <c r="V35" s="90"/>
    </row>
    <row r="36" spans="2:22" ht="60" customHeight="1" x14ac:dyDescent="0.2">
      <c r="B36" s="89"/>
      <c r="C36" s="521" t="s">
        <v>242</v>
      </c>
      <c r="D36" s="523" t="s">
        <v>243</v>
      </c>
      <c r="E36" s="525" t="s">
        <v>244</v>
      </c>
      <c r="F36" s="128" t="s">
        <v>245</v>
      </c>
      <c r="G36" s="119">
        <v>4</v>
      </c>
      <c r="H36" s="118">
        <v>4</v>
      </c>
      <c r="I36" s="118">
        <v>4</v>
      </c>
      <c r="J36" s="118">
        <v>4</v>
      </c>
      <c r="K36" s="119" t="s">
        <v>3</v>
      </c>
      <c r="L36" s="506" t="s">
        <v>246</v>
      </c>
      <c r="M36" s="507"/>
      <c r="N36" s="119">
        <v>2019</v>
      </c>
      <c r="O36" s="119">
        <v>2022</v>
      </c>
      <c r="P36" s="118"/>
      <c r="Q36" s="121">
        <v>1200000000</v>
      </c>
      <c r="R36" s="121">
        <f t="shared" ref="R36:T37" si="2">+Q36*1.05</f>
        <v>1260000000</v>
      </c>
      <c r="S36" s="121">
        <f t="shared" si="2"/>
        <v>1323000000</v>
      </c>
      <c r="T36" s="121">
        <f t="shared" si="2"/>
        <v>1389150000</v>
      </c>
      <c r="U36" s="113"/>
      <c r="V36" s="90"/>
    </row>
    <row r="37" spans="2:22" ht="52.5" customHeight="1" x14ac:dyDescent="0.2">
      <c r="B37" s="89"/>
      <c r="C37" s="522"/>
      <c r="D37" s="524"/>
      <c r="E37" s="526"/>
      <c r="F37" s="129" t="s">
        <v>247</v>
      </c>
      <c r="G37" s="119">
        <v>33</v>
      </c>
      <c r="H37" s="118">
        <v>33</v>
      </c>
      <c r="I37" s="118">
        <v>33</v>
      </c>
      <c r="J37" s="118">
        <v>33</v>
      </c>
      <c r="K37" s="119" t="s">
        <v>3</v>
      </c>
      <c r="L37" s="527" t="s">
        <v>248</v>
      </c>
      <c r="M37" s="528"/>
      <c r="N37" s="119">
        <v>2019</v>
      </c>
      <c r="O37" s="119">
        <v>2022</v>
      </c>
      <c r="P37" s="118"/>
      <c r="Q37" s="121">
        <v>1500000000</v>
      </c>
      <c r="R37" s="121">
        <f t="shared" si="2"/>
        <v>1575000000</v>
      </c>
      <c r="S37" s="121">
        <f t="shared" si="2"/>
        <v>1653750000</v>
      </c>
      <c r="T37" s="121">
        <f t="shared" si="2"/>
        <v>1736437500</v>
      </c>
      <c r="U37" s="113"/>
      <c r="V37" s="90"/>
    </row>
    <row r="38" spans="2:22" x14ac:dyDescent="0.2">
      <c r="B38" s="89"/>
      <c r="C38" s="499" t="s">
        <v>26</v>
      </c>
      <c r="D38" s="500"/>
      <c r="E38" s="500"/>
      <c r="F38" s="500"/>
      <c r="G38" s="500"/>
      <c r="H38" s="500"/>
      <c r="I38" s="500"/>
      <c r="J38" s="500"/>
      <c r="K38" s="500"/>
      <c r="L38" s="500"/>
      <c r="M38" s="500"/>
      <c r="N38" s="500"/>
      <c r="O38" s="501"/>
      <c r="P38" s="125">
        <f>SUM(P36:P37)</f>
        <v>0</v>
      </c>
      <c r="Q38" s="125">
        <f>SUM(Q36:Q37)</f>
        <v>2700000000</v>
      </c>
      <c r="R38" s="125">
        <f>SUM(R36:R37)</f>
        <v>2835000000</v>
      </c>
      <c r="S38" s="125">
        <f>SUM(S36:S37)</f>
        <v>2976750000</v>
      </c>
      <c r="T38" s="125">
        <f>SUM(T36:T37)</f>
        <v>3125587500</v>
      </c>
      <c r="U38" s="125">
        <f>SUM(P38:T38)</f>
        <v>11637337500</v>
      </c>
      <c r="V38" s="90">
        <f>+U38/37</f>
        <v>314522635.13513511</v>
      </c>
    </row>
    <row r="39" spans="2:22" ht="16.5" thickBot="1" x14ac:dyDescent="0.3">
      <c r="B39" s="130"/>
      <c r="C39" s="131"/>
      <c r="D39" s="132"/>
      <c r="E39" s="133"/>
      <c r="F39" s="131"/>
      <c r="G39" s="131"/>
      <c r="H39" s="131"/>
      <c r="I39" s="131"/>
      <c r="J39" s="131"/>
      <c r="K39" s="131"/>
      <c r="L39" s="131"/>
      <c r="M39" s="131"/>
      <c r="N39" s="131"/>
      <c r="O39" s="131"/>
      <c r="P39" s="131"/>
      <c r="Q39" s="131"/>
      <c r="R39" s="131"/>
      <c r="S39" s="131"/>
      <c r="T39" s="131"/>
      <c r="U39" s="131"/>
      <c r="V39" s="134"/>
    </row>
    <row r="42" spans="2:22" ht="15" x14ac:dyDescent="0.25">
      <c r="P42" s="135">
        <f>+P32+P26</f>
        <v>107860174199</v>
      </c>
      <c r="Q42" s="135">
        <f t="shared" ref="Q42:U42" si="3">+Q32+Q26</f>
        <v>126888175363.95</v>
      </c>
      <c r="R42" s="135">
        <f t="shared" si="3"/>
        <v>144476615373</v>
      </c>
      <c r="S42" s="135">
        <f t="shared" si="3"/>
        <v>163506678945</v>
      </c>
      <c r="T42" s="135">
        <f t="shared" si="3"/>
        <v>183897690005</v>
      </c>
      <c r="U42" s="136">
        <f t="shared" si="3"/>
        <v>618769159686.94995</v>
      </c>
    </row>
    <row r="43" spans="2:22" x14ac:dyDescent="0.2">
      <c r="Q43" s="137">
        <f>+(Q42-P42)/P42</f>
        <v>0.176413595715539</v>
      </c>
      <c r="R43" s="137">
        <f t="shared" ref="R43:T43" si="4">+(R42-Q42)/Q42</f>
        <v>0.13861370422107139</v>
      </c>
      <c r="S43" s="137">
        <f t="shared" si="4"/>
        <v>0.13171725765356188</v>
      </c>
      <c r="T43" s="137">
        <f t="shared" si="4"/>
        <v>0.12471056957165084</v>
      </c>
    </row>
    <row r="46" spans="2:22" s="138" customFormat="1" x14ac:dyDescent="0.2">
      <c r="G46" s="139">
        <v>53</v>
      </c>
      <c r="H46" s="139">
        <v>106</v>
      </c>
      <c r="I46" s="139">
        <v>159</v>
      </c>
      <c r="J46" s="139">
        <v>211</v>
      </c>
      <c r="K46" s="140" t="s">
        <v>249</v>
      </c>
      <c r="L46" s="140" t="s">
        <v>250</v>
      </c>
    </row>
    <row r="47" spans="2:22" s="138" customFormat="1" x14ac:dyDescent="0.2">
      <c r="D47" s="138">
        <v>126000000</v>
      </c>
      <c r="E47" s="138">
        <v>2019</v>
      </c>
      <c r="F47" s="141">
        <f>+(G46*148800000)*1.05</f>
        <v>8280720000</v>
      </c>
      <c r="G47" s="138">
        <f>+G46*370</f>
        <v>19610</v>
      </c>
    </row>
    <row r="48" spans="2:22" s="138" customFormat="1" x14ac:dyDescent="0.2">
      <c r="D48" s="138">
        <f>3100000*4</f>
        <v>12400000</v>
      </c>
      <c r="E48" s="138">
        <v>2019</v>
      </c>
      <c r="F48" s="141">
        <f>+H46*148800000*1.05</f>
        <v>16561440000</v>
      </c>
    </row>
    <row r="49" spans="4:6" s="138" customFormat="1" x14ac:dyDescent="0.2">
      <c r="D49" s="138">
        <f>9300000-D48</f>
        <v>-3100000</v>
      </c>
      <c r="E49" s="138">
        <v>2020</v>
      </c>
      <c r="F49" s="141">
        <f>+F48*1.05</f>
        <v>17389512000</v>
      </c>
    </row>
    <row r="50" spans="4:6" s="138" customFormat="1" x14ac:dyDescent="0.2">
      <c r="D50" s="141">
        <f>+D48*12</f>
        <v>148800000</v>
      </c>
      <c r="E50" s="138">
        <v>2019</v>
      </c>
      <c r="F50" s="141">
        <f>+I46*148800000*1.05</f>
        <v>24842160000</v>
      </c>
    </row>
    <row r="51" spans="4:6" s="138" customFormat="1" x14ac:dyDescent="0.2">
      <c r="E51" s="138">
        <v>2020</v>
      </c>
      <c r="F51" s="138">
        <f>+F50*1.05</f>
        <v>26084268000</v>
      </c>
    </row>
    <row r="52" spans="4:6" s="138" customFormat="1" x14ac:dyDescent="0.2">
      <c r="E52" s="138">
        <v>2021</v>
      </c>
      <c r="F52" s="141">
        <f>+F51*1.05</f>
        <v>27388481400</v>
      </c>
    </row>
    <row r="53" spans="4:6" s="138" customFormat="1" x14ac:dyDescent="0.2">
      <c r="E53" s="138">
        <v>2019</v>
      </c>
      <c r="F53" s="141">
        <f>+J46*148800000*1.05</f>
        <v>32966640000</v>
      </c>
    </row>
    <row r="54" spans="4:6" s="138" customFormat="1" x14ac:dyDescent="0.2">
      <c r="E54" s="138">
        <v>2020</v>
      </c>
      <c r="F54" s="138">
        <f>+F53*1.05</f>
        <v>34614972000</v>
      </c>
    </row>
    <row r="55" spans="4:6" s="138" customFormat="1" x14ac:dyDescent="0.2">
      <c r="E55" s="138">
        <v>2021</v>
      </c>
      <c r="F55" s="138">
        <f>+F54*1.05</f>
        <v>36345720600</v>
      </c>
    </row>
    <row r="56" spans="4:6" s="138" customFormat="1" x14ac:dyDescent="0.2">
      <c r="E56" s="138">
        <v>2022</v>
      </c>
      <c r="F56" s="141">
        <f>+F55*1.05</f>
        <v>38163006630</v>
      </c>
    </row>
    <row r="57" spans="4:6" s="138" customFormat="1" x14ac:dyDescent="0.2"/>
    <row r="58" spans="4:6" s="138" customFormat="1" x14ac:dyDescent="0.2"/>
    <row r="59" spans="4:6" s="138" customFormat="1" x14ac:dyDescent="0.2"/>
    <row r="60" spans="4:6" s="138" customFormat="1" x14ac:dyDescent="0.2">
      <c r="E60" s="138">
        <v>2019</v>
      </c>
      <c r="F60" s="141">
        <v>31562455364</v>
      </c>
    </row>
    <row r="61" spans="4:6" s="138" customFormat="1" x14ac:dyDescent="0.2">
      <c r="F61" s="138">
        <f>+F60/32500</f>
        <v>971152.47273846157</v>
      </c>
    </row>
    <row r="62" spans="4:6" s="138" customFormat="1" x14ac:dyDescent="0.2">
      <c r="E62" s="138">
        <v>2019</v>
      </c>
      <c r="F62" s="138">
        <f>+F61*35000</f>
        <v>33990336545.846153</v>
      </c>
    </row>
    <row r="63" spans="4:6" s="138" customFormat="1" x14ac:dyDescent="0.2">
      <c r="E63" s="138">
        <v>2020</v>
      </c>
      <c r="F63" s="141">
        <f>+F62*1.05</f>
        <v>35689853373.138466</v>
      </c>
    </row>
    <row r="64" spans="4:6" s="138" customFormat="1" x14ac:dyDescent="0.2">
      <c r="E64" s="138">
        <v>2019</v>
      </c>
      <c r="F64" s="138">
        <f>+F61*37500</f>
        <v>36418217727.692307</v>
      </c>
    </row>
    <row r="65" spans="5:6" s="138" customFormat="1" x14ac:dyDescent="0.2">
      <c r="E65" s="138">
        <v>2020</v>
      </c>
      <c r="F65" s="138">
        <f>+F64*1.05</f>
        <v>38239128614.076927</v>
      </c>
    </row>
    <row r="66" spans="5:6" s="138" customFormat="1" x14ac:dyDescent="0.2">
      <c r="E66" s="138">
        <v>2021</v>
      </c>
      <c r="F66" s="141">
        <f>+F65*1.05</f>
        <v>40151085044.780777</v>
      </c>
    </row>
    <row r="67" spans="5:6" s="138" customFormat="1" x14ac:dyDescent="0.2">
      <c r="E67" s="138">
        <v>2019</v>
      </c>
      <c r="F67" s="138">
        <f>+F61*40000</f>
        <v>38846098909.53846</v>
      </c>
    </row>
    <row r="68" spans="5:6" s="138" customFormat="1" x14ac:dyDescent="0.2">
      <c r="E68" s="138">
        <v>2020</v>
      </c>
      <c r="F68" s="138">
        <f>+F67*1.05</f>
        <v>40788403855.015381</v>
      </c>
    </row>
    <row r="69" spans="5:6" s="138" customFormat="1" x14ac:dyDescent="0.2">
      <c r="E69" s="138">
        <v>2021</v>
      </c>
      <c r="F69" s="138">
        <f>+F68*1.05</f>
        <v>42827824047.766151</v>
      </c>
    </row>
    <row r="70" spans="5:6" s="138" customFormat="1" x14ac:dyDescent="0.2">
      <c r="E70" s="138">
        <v>2022</v>
      </c>
      <c r="F70" s="141">
        <f>+F69*1.05</f>
        <v>44969215250.154457</v>
      </c>
    </row>
  </sheetData>
  <mergeCells count="88">
    <mergeCell ref="C38:O38"/>
    <mergeCell ref="T34:T35"/>
    <mergeCell ref="U34:U35"/>
    <mergeCell ref="C36:C37"/>
    <mergeCell ref="D36:D37"/>
    <mergeCell ref="E36:E37"/>
    <mergeCell ref="L36:M36"/>
    <mergeCell ref="L37:M37"/>
    <mergeCell ref="N34:N35"/>
    <mergeCell ref="O34:O35"/>
    <mergeCell ref="P34:P35"/>
    <mergeCell ref="Q34:Q35"/>
    <mergeCell ref="R34:R35"/>
    <mergeCell ref="S34:S35"/>
    <mergeCell ref="S28:S29"/>
    <mergeCell ref="C32:O32"/>
    <mergeCell ref="C33:C35"/>
    <mergeCell ref="D33:D35"/>
    <mergeCell ref="E33:K33"/>
    <mergeCell ref="P33:U33"/>
    <mergeCell ref="E34:E35"/>
    <mergeCell ref="F34:F35"/>
    <mergeCell ref="G34:J34"/>
    <mergeCell ref="K34:K35"/>
    <mergeCell ref="L34:M35"/>
    <mergeCell ref="C30:C31"/>
    <mergeCell ref="D30:D31"/>
    <mergeCell ref="E30:E31"/>
    <mergeCell ref="L30:M30"/>
    <mergeCell ref="L31:M31"/>
    <mergeCell ref="C27:C29"/>
    <mergeCell ref="D27:D29"/>
    <mergeCell ref="E27:K27"/>
    <mergeCell ref="P27:U27"/>
    <mergeCell ref="E28:E29"/>
    <mergeCell ref="F28:F29"/>
    <mergeCell ref="G28:J28"/>
    <mergeCell ref="K28:K29"/>
    <mergeCell ref="L28:M29"/>
    <mergeCell ref="T28:T29"/>
    <mergeCell ref="U28:U29"/>
    <mergeCell ref="N28:N29"/>
    <mergeCell ref="O28:O29"/>
    <mergeCell ref="P28:P29"/>
    <mergeCell ref="Q28:Q29"/>
    <mergeCell ref="R28:R29"/>
    <mergeCell ref="C21:C23"/>
    <mergeCell ref="D21:D23"/>
    <mergeCell ref="E21:K21"/>
    <mergeCell ref="P21:U21"/>
    <mergeCell ref="C26:O26"/>
    <mergeCell ref="C24:C25"/>
    <mergeCell ref="D24:D25"/>
    <mergeCell ref="E24:E25"/>
    <mergeCell ref="L24:M24"/>
    <mergeCell ref="L25:M25"/>
    <mergeCell ref="E22:E23"/>
    <mergeCell ref="F22:F23"/>
    <mergeCell ref="G22:J22"/>
    <mergeCell ref="K22:K23"/>
    <mergeCell ref="L22:M23"/>
    <mergeCell ref="N22:N23"/>
    <mergeCell ref="Q14:U14"/>
    <mergeCell ref="H16:K16"/>
    <mergeCell ref="Q16:Q17"/>
    <mergeCell ref="R16:R17"/>
    <mergeCell ref="S16:S17"/>
    <mergeCell ref="U16:U17"/>
    <mergeCell ref="H17:K17"/>
    <mergeCell ref="P14:P17"/>
    <mergeCell ref="U22:U23"/>
    <mergeCell ref="O22:O23"/>
    <mergeCell ref="P22:P23"/>
    <mergeCell ref="Q22:Q23"/>
    <mergeCell ref="R22:R23"/>
    <mergeCell ref="S22:S23"/>
    <mergeCell ref="T22:T23"/>
    <mergeCell ref="F10:L10"/>
    <mergeCell ref="D11:L11"/>
    <mergeCell ref="D12:E12"/>
    <mergeCell ref="G12:L12"/>
    <mergeCell ref="L14:O14"/>
    <mergeCell ref="D9:L9"/>
    <mergeCell ref="C3:D3"/>
    <mergeCell ref="E3:U3"/>
    <mergeCell ref="D7:L7"/>
    <mergeCell ref="P7:U7"/>
    <mergeCell ref="D8:L8"/>
  </mergeCells>
  <pageMargins left="0" right="0" top="0" bottom="0" header="0" footer="0"/>
  <pageSetup orientation="portrait"/>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pageSetUpPr fitToPage="1"/>
  </sheetPr>
  <dimension ref="A1:K57"/>
  <sheetViews>
    <sheetView view="pageBreakPreview" zoomScale="70" zoomScaleNormal="80" zoomScaleSheetLayoutView="70" zoomScalePageLayoutView="80" workbookViewId="0">
      <pane xSplit="4" ySplit="3" topLeftCell="E4" activePane="bottomRight" state="frozen"/>
      <selection pane="topRight" activeCell="J1" sqref="J1"/>
      <selection pane="bottomLeft" activeCell="A6" sqref="A6"/>
      <selection pane="bottomRight" activeCell="E4" sqref="E4"/>
    </sheetView>
  </sheetViews>
  <sheetFormatPr baseColWidth="10" defaultColWidth="23.140625" defaultRowHeight="14.25" x14ac:dyDescent="0.2"/>
  <cols>
    <col min="1" max="1" width="18" style="157" customWidth="1"/>
    <col min="2" max="2" width="15.42578125" style="157" customWidth="1"/>
    <col min="3" max="3" width="17.42578125" style="157" customWidth="1"/>
    <col min="4" max="4" width="48.28515625" style="157" customWidth="1"/>
    <col min="5" max="5" width="69.140625" style="157" customWidth="1"/>
    <col min="6" max="6" width="28.140625" style="157" customWidth="1"/>
    <col min="7" max="16384" width="23.140625" style="157"/>
  </cols>
  <sheetData>
    <row r="1" spans="1:10" s="143" customFormat="1" ht="15" x14ac:dyDescent="0.25">
      <c r="A1" s="142" t="s">
        <v>251</v>
      </c>
      <c r="B1" s="142"/>
      <c r="C1" s="142"/>
    </row>
    <row r="2" spans="1:10" s="143" customFormat="1" ht="15" x14ac:dyDescent="0.25">
      <c r="A2" s="142"/>
      <c r="B2" s="142"/>
      <c r="C2" s="142"/>
    </row>
    <row r="3" spans="1:10" s="143" customFormat="1" ht="30" x14ac:dyDescent="0.25">
      <c r="A3" s="144" t="s">
        <v>252</v>
      </c>
      <c r="B3" s="144" t="s">
        <v>253</v>
      </c>
      <c r="C3" s="144" t="s">
        <v>254</v>
      </c>
      <c r="D3" s="144" t="s">
        <v>71</v>
      </c>
      <c r="E3" s="144" t="s">
        <v>255</v>
      </c>
      <c r="F3" s="144" t="s">
        <v>256</v>
      </c>
      <c r="G3" s="144" t="s">
        <v>253</v>
      </c>
      <c r="H3" s="144" t="s">
        <v>257</v>
      </c>
      <c r="I3" s="144" t="s">
        <v>258</v>
      </c>
      <c r="J3" s="145">
        <v>2019</v>
      </c>
    </row>
    <row r="4" spans="1:10" s="143" customFormat="1" ht="52.5" customHeight="1" x14ac:dyDescent="0.25">
      <c r="A4" s="529" t="s">
        <v>259</v>
      </c>
      <c r="B4" s="530">
        <v>0.8</v>
      </c>
      <c r="C4" s="532">
        <v>11536789229</v>
      </c>
      <c r="D4" s="533" t="s">
        <v>87</v>
      </c>
      <c r="E4" s="146" t="s">
        <v>260</v>
      </c>
      <c r="F4" s="534" t="s">
        <v>84</v>
      </c>
      <c r="G4" s="147">
        <v>0.05</v>
      </c>
      <c r="H4" s="148">
        <v>288419730.72000003</v>
      </c>
      <c r="I4" s="149" t="s">
        <v>261</v>
      </c>
      <c r="J4" s="150">
        <v>288419730.72000003</v>
      </c>
    </row>
    <row r="5" spans="1:10" s="143" customFormat="1" ht="52.5" customHeight="1" x14ac:dyDescent="0.25">
      <c r="A5" s="529"/>
      <c r="B5" s="531"/>
      <c r="C5" s="532"/>
      <c r="D5" s="533"/>
      <c r="E5" s="146" t="s">
        <v>262</v>
      </c>
      <c r="F5" s="534"/>
      <c r="G5" s="147">
        <v>0.05</v>
      </c>
      <c r="H5" s="148">
        <v>288419730.72000003</v>
      </c>
      <c r="I5" s="149" t="s">
        <v>261</v>
      </c>
      <c r="J5" s="150">
        <v>288419730.72000003</v>
      </c>
    </row>
    <row r="6" spans="1:10" s="143" customFormat="1" ht="52.5" customHeight="1" x14ac:dyDescent="0.25">
      <c r="A6" s="529"/>
      <c r="B6" s="531"/>
      <c r="C6" s="532"/>
      <c r="D6" s="533"/>
      <c r="E6" s="146" t="s">
        <v>263</v>
      </c>
      <c r="F6" s="534"/>
      <c r="G6" s="147">
        <v>0.05</v>
      </c>
      <c r="H6" s="148">
        <v>288419730.72000003</v>
      </c>
      <c r="I6" s="149" t="s">
        <v>261</v>
      </c>
      <c r="J6" s="150">
        <v>288419730.72000003</v>
      </c>
    </row>
    <row r="7" spans="1:10" s="143" customFormat="1" ht="52.35" customHeight="1" x14ac:dyDescent="0.25">
      <c r="A7" s="529"/>
      <c r="B7" s="531"/>
      <c r="C7" s="532"/>
      <c r="D7" s="533"/>
      <c r="E7" s="535" t="s">
        <v>264</v>
      </c>
      <c r="F7" s="534"/>
      <c r="G7" s="549">
        <v>0.05</v>
      </c>
      <c r="H7" s="550">
        <v>288419730.72000003</v>
      </c>
      <c r="I7" s="149" t="s">
        <v>261</v>
      </c>
      <c r="J7" s="150">
        <v>233619981.88320005</v>
      </c>
    </row>
    <row r="8" spans="1:10" s="143" customFormat="1" ht="1.35" customHeight="1" x14ac:dyDescent="0.25">
      <c r="A8" s="529"/>
      <c r="B8" s="531"/>
      <c r="C8" s="532"/>
      <c r="D8" s="533"/>
      <c r="E8" s="536"/>
      <c r="F8" s="534"/>
      <c r="G8" s="549"/>
      <c r="H8" s="550"/>
      <c r="I8" s="151" t="s">
        <v>265</v>
      </c>
      <c r="J8" s="152">
        <v>54799748.836800002</v>
      </c>
    </row>
    <row r="9" spans="1:10" s="143" customFormat="1" ht="52.5" customHeight="1" x14ac:dyDescent="0.25">
      <c r="A9" s="529"/>
      <c r="B9" s="531"/>
      <c r="C9" s="532"/>
      <c r="D9" s="564" t="s">
        <v>266</v>
      </c>
      <c r="E9" s="537" t="s">
        <v>267</v>
      </c>
      <c r="F9" s="551" t="s">
        <v>268</v>
      </c>
      <c r="G9" s="544">
        <v>0.06</v>
      </c>
      <c r="H9" s="546">
        <v>346103676.86400002</v>
      </c>
      <c r="I9" s="151" t="s">
        <v>261</v>
      </c>
      <c r="J9" s="152">
        <v>190357022.27520004</v>
      </c>
    </row>
    <row r="10" spans="1:10" s="143" customFormat="1" x14ac:dyDescent="0.25">
      <c r="A10" s="529"/>
      <c r="B10" s="531"/>
      <c r="C10" s="532"/>
      <c r="D10" s="565"/>
      <c r="E10" s="538"/>
      <c r="F10" s="552"/>
      <c r="G10" s="545"/>
      <c r="H10" s="547"/>
      <c r="I10" s="151" t="s">
        <v>265</v>
      </c>
      <c r="J10" s="152">
        <v>44993477.992320001</v>
      </c>
    </row>
    <row r="11" spans="1:10" s="143" customFormat="1" x14ac:dyDescent="0.25">
      <c r="A11" s="529"/>
      <c r="B11" s="531"/>
      <c r="C11" s="532"/>
      <c r="D11" s="565"/>
      <c r="E11" s="538"/>
      <c r="F11" s="552"/>
      <c r="G11" s="545"/>
      <c r="H11" s="547"/>
      <c r="I11" s="151" t="s">
        <v>269</v>
      </c>
      <c r="J11" s="152">
        <v>107292139.82784</v>
      </c>
    </row>
    <row r="12" spans="1:10" s="143" customFormat="1" x14ac:dyDescent="0.25">
      <c r="A12" s="529"/>
      <c r="B12" s="531"/>
      <c r="C12" s="532"/>
      <c r="D12" s="565"/>
      <c r="E12" s="539"/>
      <c r="F12" s="552"/>
      <c r="G12" s="554"/>
      <c r="H12" s="548"/>
      <c r="I12" s="151" t="s">
        <v>270</v>
      </c>
      <c r="J12" s="152">
        <v>3461036.7686400004</v>
      </c>
    </row>
    <row r="13" spans="1:10" s="143" customFormat="1" ht="52.5" customHeight="1" x14ac:dyDescent="0.25">
      <c r="A13" s="529"/>
      <c r="B13" s="531"/>
      <c r="C13" s="532"/>
      <c r="D13" s="565"/>
      <c r="E13" s="537" t="s">
        <v>271</v>
      </c>
      <c r="F13" s="552"/>
      <c r="G13" s="544">
        <v>0.06</v>
      </c>
      <c r="H13" s="546">
        <v>346103676.86400002</v>
      </c>
      <c r="I13" s="151" t="s">
        <v>261</v>
      </c>
      <c r="J13" s="152">
        <v>190357022.27520004</v>
      </c>
    </row>
    <row r="14" spans="1:10" s="143" customFormat="1" x14ac:dyDescent="0.25">
      <c r="A14" s="529"/>
      <c r="B14" s="531"/>
      <c r="C14" s="532"/>
      <c r="D14" s="565"/>
      <c r="E14" s="538"/>
      <c r="F14" s="552"/>
      <c r="G14" s="545"/>
      <c r="H14" s="547"/>
      <c r="I14" s="151" t="s">
        <v>265</v>
      </c>
      <c r="J14" s="152">
        <v>44993477.992320001</v>
      </c>
    </row>
    <row r="15" spans="1:10" s="143" customFormat="1" x14ac:dyDescent="0.25">
      <c r="A15" s="529"/>
      <c r="B15" s="531"/>
      <c r="C15" s="532"/>
      <c r="D15" s="565"/>
      <c r="E15" s="538"/>
      <c r="F15" s="552"/>
      <c r="G15" s="545"/>
      <c r="H15" s="547"/>
      <c r="I15" s="151" t="s">
        <v>269</v>
      </c>
      <c r="J15" s="152">
        <v>107292139.82784</v>
      </c>
    </row>
    <row r="16" spans="1:10" s="143" customFormat="1" x14ac:dyDescent="0.25">
      <c r="A16" s="529"/>
      <c r="B16" s="531"/>
      <c r="C16" s="532"/>
      <c r="D16" s="565"/>
      <c r="E16" s="539"/>
      <c r="F16" s="552"/>
      <c r="G16" s="554"/>
      <c r="H16" s="548"/>
      <c r="I16" s="151" t="s">
        <v>270</v>
      </c>
      <c r="J16" s="152">
        <v>3461036.7686400004</v>
      </c>
    </row>
    <row r="17" spans="1:10" s="143" customFormat="1" ht="50.25" customHeight="1" x14ac:dyDescent="0.25">
      <c r="A17" s="529"/>
      <c r="B17" s="531"/>
      <c r="C17" s="532"/>
      <c r="D17" s="565"/>
      <c r="E17" s="537" t="s">
        <v>272</v>
      </c>
      <c r="F17" s="552"/>
      <c r="G17" s="544">
        <v>0.06</v>
      </c>
      <c r="H17" s="546">
        <v>346103676.86400002</v>
      </c>
      <c r="I17" s="151" t="s">
        <v>261</v>
      </c>
      <c r="J17" s="152">
        <v>190357022.27520004</v>
      </c>
    </row>
    <row r="18" spans="1:10" s="143" customFormat="1" x14ac:dyDescent="0.25">
      <c r="A18" s="529"/>
      <c r="B18" s="531"/>
      <c r="C18" s="532"/>
      <c r="D18" s="565"/>
      <c r="E18" s="538"/>
      <c r="F18" s="552"/>
      <c r="G18" s="545"/>
      <c r="H18" s="547"/>
      <c r="I18" s="151" t="s">
        <v>265</v>
      </c>
      <c r="J18" s="152">
        <v>44993477.992320001</v>
      </c>
    </row>
    <row r="19" spans="1:10" s="143" customFormat="1" x14ac:dyDescent="0.25">
      <c r="A19" s="529"/>
      <c r="B19" s="531"/>
      <c r="C19" s="532"/>
      <c r="D19" s="565"/>
      <c r="E19" s="538"/>
      <c r="F19" s="552"/>
      <c r="G19" s="545"/>
      <c r="H19" s="547"/>
      <c r="I19" s="151" t="s">
        <v>269</v>
      </c>
      <c r="J19" s="152">
        <v>107292139.82784</v>
      </c>
    </row>
    <row r="20" spans="1:10" s="143" customFormat="1" x14ac:dyDescent="0.25">
      <c r="A20" s="529"/>
      <c r="B20" s="531"/>
      <c r="C20" s="532"/>
      <c r="D20" s="565"/>
      <c r="E20" s="538"/>
      <c r="F20" s="552"/>
      <c r="G20" s="545"/>
      <c r="H20" s="548"/>
      <c r="I20" s="151" t="s">
        <v>270</v>
      </c>
      <c r="J20" s="152">
        <v>3461036.7686400004</v>
      </c>
    </row>
    <row r="21" spans="1:10" s="143" customFormat="1" ht="40.5" customHeight="1" x14ac:dyDescent="0.25">
      <c r="A21" s="529"/>
      <c r="B21" s="531"/>
      <c r="C21" s="532"/>
      <c r="D21" s="565"/>
      <c r="E21" s="537" t="s">
        <v>273</v>
      </c>
      <c r="F21" s="552"/>
      <c r="G21" s="544">
        <v>0.06</v>
      </c>
      <c r="H21" s="546">
        <v>346103676.86400002</v>
      </c>
      <c r="I21" s="151" t="s">
        <v>261</v>
      </c>
      <c r="J21" s="152">
        <v>280343978.25984001</v>
      </c>
    </row>
    <row r="22" spans="1:10" s="143" customFormat="1" x14ac:dyDescent="0.25">
      <c r="A22" s="529"/>
      <c r="B22" s="531"/>
      <c r="C22" s="532"/>
      <c r="D22" s="565"/>
      <c r="E22" s="538"/>
      <c r="F22" s="552"/>
      <c r="G22" s="545"/>
      <c r="H22" s="548"/>
      <c r="I22" s="151" t="s">
        <v>265</v>
      </c>
      <c r="J22" s="152">
        <v>65759698.604160003</v>
      </c>
    </row>
    <row r="23" spans="1:10" s="143" customFormat="1" ht="40.5" customHeight="1" x14ac:dyDescent="0.25">
      <c r="A23" s="529"/>
      <c r="B23" s="531"/>
      <c r="C23" s="532"/>
      <c r="D23" s="565"/>
      <c r="E23" s="537" t="s">
        <v>274</v>
      </c>
      <c r="F23" s="552"/>
      <c r="G23" s="544">
        <v>0.06</v>
      </c>
      <c r="H23" s="546">
        <v>346103676.86400002</v>
      </c>
      <c r="I23" s="151" t="s">
        <v>261</v>
      </c>
      <c r="J23" s="152">
        <v>190357022.27520004</v>
      </c>
    </row>
    <row r="24" spans="1:10" s="143" customFormat="1" x14ac:dyDescent="0.25">
      <c r="A24" s="529"/>
      <c r="B24" s="531"/>
      <c r="C24" s="532"/>
      <c r="D24" s="565"/>
      <c r="E24" s="538"/>
      <c r="F24" s="552"/>
      <c r="G24" s="545"/>
      <c r="H24" s="547"/>
      <c r="I24" s="151" t="s">
        <v>265</v>
      </c>
      <c r="J24" s="152">
        <v>44993477.992320001</v>
      </c>
    </row>
    <row r="25" spans="1:10" s="143" customFormat="1" x14ac:dyDescent="0.25">
      <c r="A25" s="529"/>
      <c r="B25" s="531"/>
      <c r="C25" s="532"/>
      <c r="D25" s="565"/>
      <c r="E25" s="538"/>
      <c r="F25" s="552"/>
      <c r="G25" s="545"/>
      <c r="H25" s="547"/>
      <c r="I25" s="151" t="s">
        <v>269</v>
      </c>
      <c r="J25" s="152">
        <v>107292139.82784</v>
      </c>
    </row>
    <row r="26" spans="1:10" s="143" customFormat="1" x14ac:dyDescent="0.25">
      <c r="A26" s="529"/>
      <c r="B26" s="531"/>
      <c r="C26" s="532"/>
      <c r="D26" s="565"/>
      <c r="E26" s="538"/>
      <c r="F26" s="552"/>
      <c r="G26" s="545"/>
      <c r="H26" s="548"/>
      <c r="I26" s="151" t="s">
        <v>270</v>
      </c>
      <c r="J26" s="152">
        <v>3461036.7686400004</v>
      </c>
    </row>
    <row r="27" spans="1:10" s="143" customFormat="1" ht="42.75" customHeight="1" x14ac:dyDescent="0.25">
      <c r="A27" s="529"/>
      <c r="B27" s="531"/>
      <c r="C27" s="532"/>
      <c r="D27" s="565"/>
      <c r="E27" s="537" t="s">
        <v>275</v>
      </c>
      <c r="F27" s="552"/>
      <c r="G27" s="544">
        <v>0.06</v>
      </c>
      <c r="H27" s="546">
        <v>346103676.86400002</v>
      </c>
      <c r="I27" s="151" t="s">
        <v>261</v>
      </c>
      <c r="J27" s="152">
        <v>190357022.27520004</v>
      </c>
    </row>
    <row r="28" spans="1:10" s="143" customFormat="1" x14ac:dyDescent="0.25">
      <c r="A28" s="529"/>
      <c r="B28" s="531"/>
      <c r="C28" s="532"/>
      <c r="D28" s="565"/>
      <c r="E28" s="538"/>
      <c r="F28" s="552"/>
      <c r="G28" s="545"/>
      <c r="H28" s="547"/>
      <c r="I28" s="151" t="s">
        <v>265</v>
      </c>
      <c r="J28" s="152">
        <v>44993477.992320001</v>
      </c>
    </row>
    <row r="29" spans="1:10" s="143" customFormat="1" x14ac:dyDescent="0.25">
      <c r="A29" s="529"/>
      <c r="B29" s="531"/>
      <c r="C29" s="532"/>
      <c r="D29" s="565"/>
      <c r="E29" s="538"/>
      <c r="F29" s="552"/>
      <c r="G29" s="545"/>
      <c r="H29" s="547"/>
      <c r="I29" s="151" t="s">
        <v>269</v>
      </c>
      <c r="J29" s="152">
        <v>107292139.82784</v>
      </c>
    </row>
    <row r="30" spans="1:10" s="143" customFormat="1" x14ac:dyDescent="0.25">
      <c r="A30" s="529"/>
      <c r="B30" s="531"/>
      <c r="C30" s="532"/>
      <c r="D30" s="565"/>
      <c r="E30" s="539"/>
      <c r="F30" s="552"/>
      <c r="G30" s="554"/>
      <c r="H30" s="548"/>
      <c r="I30" s="151" t="s">
        <v>270</v>
      </c>
      <c r="J30" s="152">
        <v>3461036.7686400004</v>
      </c>
    </row>
    <row r="31" spans="1:10" s="143" customFormat="1" ht="42.75" customHeight="1" x14ac:dyDescent="0.25">
      <c r="A31" s="529"/>
      <c r="B31" s="531"/>
      <c r="C31" s="532"/>
      <c r="D31" s="565"/>
      <c r="E31" s="537" t="s">
        <v>276</v>
      </c>
      <c r="F31" s="552"/>
      <c r="G31" s="544">
        <v>0.06</v>
      </c>
      <c r="H31" s="546">
        <v>346103676.86400002</v>
      </c>
      <c r="I31" s="151" t="s">
        <v>261</v>
      </c>
      <c r="J31" s="152">
        <v>280343978.25984001</v>
      </c>
    </row>
    <row r="32" spans="1:10" s="143" customFormat="1" x14ac:dyDescent="0.25">
      <c r="A32" s="529"/>
      <c r="B32" s="531"/>
      <c r="C32" s="532"/>
      <c r="D32" s="565"/>
      <c r="E32" s="538"/>
      <c r="F32" s="552"/>
      <c r="G32" s="545"/>
      <c r="H32" s="548"/>
      <c r="I32" s="151" t="s">
        <v>265</v>
      </c>
      <c r="J32" s="152">
        <v>65759698.604160003</v>
      </c>
    </row>
    <row r="33" spans="1:11" s="143" customFormat="1" ht="42.75" customHeight="1" x14ac:dyDescent="0.25">
      <c r="A33" s="529"/>
      <c r="B33" s="531"/>
      <c r="C33" s="532"/>
      <c r="D33" s="565"/>
      <c r="E33" s="537" t="s">
        <v>277</v>
      </c>
      <c r="F33" s="552"/>
      <c r="G33" s="544">
        <v>0.06</v>
      </c>
      <c r="H33" s="546">
        <v>346103676.86400002</v>
      </c>
      <c r="I33" s="151" t="s">
        <v>261</v>
      </c>
      <c r="J33" s="152">
        <v>190357022.27520004</v>
      </c>
    </row>
    <row r="34" spans="1:11" s="143" customFormat="1" x14ac:dyDescent="0.25">
      <c r="A34" s="529"/>
      <c r="B34" s="531"/>
      <c r="C34" s="532"/>
      <c r="D34" s="565"/>
      <c r="E34" s="538"/>
      <c r="F34" s="552"/>
      <c r="G34" s="545"/>
      <c r="H34" s="547"/>
      <c r="I34" s="151" t="s">
        <v>265</v>
      </c>
      <c r="J34" s="152">
        <v>44993477.992320001</v>
      </c>
    </row>
    <row r="35" spans="1:11" s="143" customFormat="1" x14ac:dyDescent="0.25">
      <c r="A35" s="529"/>
      <c r="B35" s="531"/>
      <c r="C35" s="532"/>
      <c r="D35" s="565"/>
      <c r="E35" s="538"/>
      <c r="F35" s="552"/>
      <c r="G35" s="545"/>
      <c r="H35" s="547"/>
      <c r="I35" s="151" t="s">
        <v>269</v>
      </c>
      <c r="J35" s="152">
        <v>107292139.82784</v>
      </c>
    </row>
    <row r="36" spans="1:11" s="143" customFormat="1" x14ac:dyDescent="0.25">
      <c r="A36" s="529"/>
      <c r="B36" s="531"/>
      <c r="C36" s="532"/>
      <c r="D36" s="565"/>
      <c r="E36" s="539"/>
      <c r="F36" s="552"/>
      <c r="G36" s="554"/>
      <c r="H36" s="548"/>
      <c r="I36" s="151" t="s">
        <v>270</v>
      </c>
      <c r="J36" s="152">
        <v>3461036.7686400004</v>
      </c>
    </row>
    <row r="37" spans="1:11" s="143" customFormat="1" ht="42.75" customHeight="1" x14ac:dyDescent="0.25">
      <c r="A37" s="529"/>
      <c r="B37" s="531"/>
      <c r="C37" s="532"/>
      <c r="D37" s="565"/>
      <c r="E37" s="540" t="s">
        <v>278</v>
      </c>
      <c r="F37" s="552"/>
      <c r="G37" s="555">
        <v>0.25</v>
      </c>
      <c r="H37" s="557">
        <v>1442098653.6000001</v>
      </c>
      <c r="I37" s="151" t="s">
        <v>261</v>
      </c>
      <c r="J37" s="152">
        <v>1168099909.4160001</v>
      </c>
    </row>
    <row r="38" spans="1:11" s="143" customFormat="1" x14ac:dyDescent="0.25">
      <c r="A38" s="529"/>
      <c r="B38" s="531"/>
      <c r="C38" s="532"/>
      <c r="D38" s="565"/>
      <c r="E38" s="541"/>
      <c r="F38" s="552"/>
      <c r="G38" s="556"/>
      <c r="H38" s="558"/>
      <c r="I38" s="151" t="s">
        <v>265</v>
      </c>
      <c r="J38" s="152">
        <v>273998744.18400002</v>
      </c>
    </row>
    <row r="39" spans="1:11" s="143" customFormat="1" ht="42.75" customHeight="1" x14ac:dyDescent="0.25">
      <c r="A39" s="529"/>
      <c r="B39" s="531"/>
      <c r="C39" s="532"/>
      <c r="D39" s="565"/>
      <c r="E39" s="542" t="s">
        <v>279</v>
      </c>
      <c r="F39" s="552"/>
      <c r="G39" s="549">
        <v>0.25</v>
      </c>
      <c r="H39" s="557">
        <v>1442098653.6000001</v>
      </c>
      <c r="I39" s="151" t="s">
        <v>261</v>
      </c>
      <c r="J39" s="152">
        <v>1168099909.4160001</v>
      </c>
    </row>
    <row r="40" spans="1:11" s="143" customFormat="1" x14ac:dyDescent="0.25">
      <c r="A40" s="529"/>
      <c r="B40" s="531"/>
      <c r="C40" s="532"/>
      <c r="D40" s="565"/>
      <c r="E40" s="543"/>
      <c r="F40" s="552"/>
      <c r="G40" s="549"/>
      <c r="H40" s="558"/>
      <c r="I40" s="151" t="s">
        <v>265</v>
      </c>
      <c r="J40" s="152">
        <v>273998744.18400002</v>
      </c>
    </row>
    <row r="41" spans="1:11" s="143" customFormat="1" ht="42.75" customHeight="1" x14ac:dyDescent="0.25">
      <c r="A41" s="529"/>
      <c r="B41" s="531"/>
      <c r="C41" s="532"/>
      <c r="D41" s="565"/>
      <c r="E41" s="542" t="s">
        <v>280</v>
      </c>
      <c r="F41" s="552"/>
      <c r="G41" s="559">
        <v>0.25</v>
      </c>
      <c r="H41" s="557">
        <v>1442098653.6000001</v>
      </c>
      <c r="I41" s="151" t="s">
        <v>261</v>
      </c>
      <c r="J41" s="152">
        <v>1168099909.4160001</v>
      </c>
    </row>
    <row r="42" spans="1:11" s="143" customFormat="1" x14ac:dyDescent="0.25">
      <c r="A42" s="529"/>
      <c r="B42" s="531"/>
      <c r="C42" s="532"/>
      <c r="D42" s="565"/>
      <c r="E42" s="543"/>
      <c r="F42" s="552"/>
      <c r="G42" s="559"/>
      <c r="H42" s="558"/>
      <c r="I42" s="151" t="s">
        <v>265</v>
      </c>
      <c r="J42" s="152">
        <v>273998744.18400002</v>
      </c>
    </row>
    <row r="43" spans="1:11" s="143" customFormat="1" ht="56.25" customHeight="1" x14ac:dyDescent="0.25">
      <c r="A43" s="529"/>
      <c r="B43" s="531"/>
      <c r="C43" s="532"/>
      <c r="D43" s="565"/>
      <c r="E43" s="542" t="s">
        <v>281</v>
      </c>
      <c r="F43" s="552"/>
      <c r="G43" s="559">
        <v>0.25</v>
      </c>
      <c r="H43" s="557">
        <v>1442098653.6000001</v>
      </c>
      <c r="I43" s="151" t="s">
        <v>261</v>
      </c>
      <c r="J43" s="152">
        <v>922943138.30400014</v>
      </c>
    </row>
    <row r="44" spans="1:11" s="143" customFormat="1" x14ac:dyDescent="0.25">
      <c r="A44" s="529"/>
      <c r="B44" s="531"/>
      <c r="C44" s="532"/>
      <c r="D44" s="566"/>
      <c r="E44" s="543"/>
      <c r="F44" s="553"/>
      <c r="G44" s="559"/>
      <c r="H44" s="558"/>
      <c r="I44" s="151" t="s">
        <v>269</v>
      </c>
      <c r="J44" s="152">
        <v>519155515.29600006</v>
      </c>
    </row>
    <row r="45" spans="1:11" s="143" customFormat="1" ht="97.5" customHeight="1" x14ac:dyDescent="0.25">
      <c r="A45" s="529"/>
      <c r="B45" s="531"/>
      <c r="C45" s="532"/>
      <c r="D45" s="560" t="s">
        <v>282</v>
      </c>
      <c r="E45" s="540" t="s">
        <v>283</v>
      </c>
      <c r="F45" s="560" t="s">
        <v>284</v>
      </c>
      <c r="G45" s="544">
        <v>0.2</v>
      </c>
      <c r="H45" s="562" t="s">
        <v>285</v>
      </c>
      <c r="I45" s="152" t="s">
        <v>261</v>
      </c>
      <c r="J45" s="152">
        <v>738354510.64320004</v>
      </c>
      <c r="K45" s="153"/>
    </row>
    <row r="46" spans="1:11" s="143" customFormat="1" ht="33.75" customHeight="1" x14ac:dyDescent="0.25">
      <c r="A46" s="529"/>
      <c r="B46" s="531"/>
      <c r="C46" s="532"/>
      <c r="D46" s="561"/>
      <c r="E46" s="541"/>
      <c r="F46" s="561"/>
      <c r="G46" s="554"/>
      <c r="H46" s="563"/>
      <c r="I46" s="152" t="s">
        <v>269</v>
      </c>
      <c r="J46" s="152">
        <v>415324412.23680001</v>
      </c>
    </row>
    <row r="47" spans="1:11" s="143" customFormat="1" ht="40.5" customHeight="1" x14ac:dyDescent="0.25">
      <c r="A47" s="529"/>
      <c r="B47" s="531"/>
      <c r="C47" s="532"/>
      <c r="D47" s="154" t="s">
        <v>31</v>
      </c>
      <c r="E47" s="155" t="s">
        <v>286</v>
      </c>
      <c r="F47" s="156" t="s">
        <v>287</v>
      </c>
      <c r="G47" s="147">
        <v>0.12</v>
      </c>
      <c r="H47" s="152">
        <v>692207353.72800004</v>
      </c>
      <c r="I47" s="151" t="s">
        <v>261</v>
      </c>
      <c r="J47" s="152">
        <v>692207353.72800004</v>
      </c>
    </row>
    <row r="48" spans="1:11" s="143" customFormat="1" ht="60.75" customHeight="1" x14ac:dyDescent="0.25">
      <c r="A48" s="568" t="s">
        <v>288</v>
      </c>
      <c r="B48" s="559">
        <v>0.2</v>
      </c>
      <c r="C48" s="567">
        <v>2884197307</v>
      </c>
      <c r="D48" s="569" t="s">
        <v>142</v>
      </c>
      <c r="E48" s="559" t="s">
        <v>289</v>
      </c>
      <c r="F48" s="568" t="s">
        <v>143</v>
      </c>
      <c r="G48" s="559">
        <v>0.3</v>
      </c>
      <c r="H48" s="567">
        <v>865259192.16000009</v>
      </c>
      <c r="I48" s="151" t="s">
        <v>261</v>
      </c>
      <c r="J48" s="152">
        <v>700859945.64960015</v>
      </c>
    </row>
    <row r="49" spans="1:10" s="143" customFormat="1" x14ac:dyDescent="0.25">
      <c r="A49" s="568"/>
      <c r="B49" s="559"/>
      <c r="C49" s="567"/>
      <c r="D49" s="570"/>
      <c r="E49" s="559"/>
      <c r="F49" s="568"/>
      <c r="G49" s="559"/>
      <c r="H49" s="567"/>
      <c r="I49" s="151" t="s">
        <v>265</v>
      </c>
      <c r="J49" s="152">
        <v>164399246.51040003</v>
      </c>
    </row>
    <row r="50" spans="1:10" s="143" customFormat="1" ht="52.5" customHeight="1" x14ac:dyDescent="0.25">
      <c r="A50" s="568"/>
      <c r="B50" s="559"/>
      <c r="C50" s="567"/>
      <c r="D50" s="570"/>
      <c r="E50" s="559" t="s">
        <v>290</v>
      </c>
      <c r="F50" s="568"/>
      <c r="G50" s="559">
        <v>0.3</v>
      </c>
      <c r="H50" s="567">
        <v>865259192.16000009</v>
      </c>
      <c r="I50" s="151" t="s">
        <v>261</v>
      </c>
      <c r="J50" s="152">
        <v>475892555.68800008</v>
      </c>
    </row>
    <row r="51" spans="1:10" s="143" customFormat="1" x14ac:dyDescent="0.25">
      <c r="A51" s="568"/>
      <c r="B51" s="559"/>
      <c r="C51" s="567"/>
      <c r="D51" s="570"/>
      <c r="E51" s="559"/>
      <c r="F51" s="568"/>
      <c r="G51" s="559"/>
      <c r="H51" s="567"/>
      <c r="I51" s="151" t="s">
        <v>265</v>
      </c>
      <c r="J51" s="152">
        <v>112483694.98080002</v>
      </c>
    </row>
    <row r="52" spans="1:10" s="143" customFormat="1" x14ac:dyDescent="0.25">
      <c r="A52" s="568"/>
      <c r="B52" s="559"/>
      <c r="C52" s="567"/>
      <c r="D52" s="570"/>
      <c r="E52" s="559"/>
      <c r="F52" s="568"/>
      <c r="G52" s="559"/>
      <c r="H52" s="567"/>
      <c r="I52" s="151" t="s">
        <v>269</v>
      </c>
      <c r="J52" s="152">
        <v>268230349.56960002</v>
      </c>
    </row>
    <row r="53" spans="1:10" s="143" customFormat="1" x14ac:dyDescent="0.25">
      <c r="A53" s="568"/>
      <c r="B53" s="559"/>
      <c r="C53" s="567"/>
      <c r="D53" s="570"/>
      <c r="E53" s="559"/>
      <c r="F53" s="568"/>
      <c r="G53" s="559"/>
      <c r="H53" s="567"/>
      <c r="I53" s="151" t="s">
        <v>270</v>
      </c>
      <c r="J53" s="152">
        <v>8652591.9216000009</v>
      </c>
    </row>
    <row r="54" spans="1:10" s="143" customFormat="1" ht="52.5" customHeight="1" x14ac:dyDescent="0.25">
      <c r="A54" s="568"/>
      <c r="B54" s="559"/>
      <c r="C54" s="567"/>
      <c r="D54" s="570"/>
      <c r="E54" s="559" t="s">
        <v>291</v>
      </c>
      <c r="F54" s="568"/>
      <c r="G54" s="559">
        <v>0.4</v>
      </c>
      <c r="H54" s="567">
        <v>1153678922.8800001</v>
      </c>
      <c r="I54" s="151" t="s">
        <v>261</v>
      </c>
      <c r="J54" s="152">
        <v>634523407.58400011</v>
      </c>
    </row>
    <row r="55" spans="1:10" s="143" customFormat="1" x14ac:dyDescent="0.25">
      <c r="A55" s="568"/>
      <c r="B55" s="559"/>
      <c r="C55" s="567"/>
      <c r="D55" s="570"/>
      <c r="E55" s="559"/>
      <c r="F55" s="568"/>
      <c r="G55" s="559"/>
      <c r="H55" s="567"/>
      <c r="I55" s="151" t="s">
        <v>265</v>
      </c>
      <c r="J55" s="152">
        <v>149978259.97440001</v>
      </c>
    </row>
    <row r="56" spans="1:10" s="143" customFormat="1" x14ac:dyDescent="0.25">
      <c r="A56" s="568"/>
      <c r="B56" s="559"/>
      <c r="C56" s="567"/>
      <c r="D56" s="570"/>
      <c r="E56" s="559"/>
      <c r="F56" s="568"/>
      <c r="G56" s="559"/>
      <c r="H56" s="567"/>
      <c r="I56" s="151" t="s">
        <v>269</v>
      </c>
      <c r="J56" s="152">
        <v>357640466.09280002</v>
      </c>
    </row>
    <row r="57" spans="1:10" s="143" customFormat="1" ht="31.35" customHeight="1" x14ac:dyDescent="0.25">
      <c r="A57" s="568"/>
      <c r="B57" s="559"/>
      <c r="C57" s="567"/>
      <c r="D57" s="571"/>
      <c r="E57" s="559"/>
      <c r="F57" s="568"/>
      <c r="G57" s="559"/>
      <c r="H57" s="567"/>
      <c r="I57" s="151" t="s">
        <v>270</v>
      </c>
      <c r="J57" s="152">
        <v>11536789.228800001</v>
      </c>
    </row>
  </sheetData>
  <mergeCells count="65">
    <mergeCell ref="E54:E57"/>
    <mergeCell ref="G54:G57"/>
    <mergeCell ref="H54:H57"/>
    <mergeCell ref="A48:A57"/>
    <mergeCell ref="B48:B57"/>
    <mergeCell ref="C48:C57"/>
    <mergeCell ref="D48:D57"/>
    <mergeCell ref="E48:E49"/>
    <mergeCell ref="F48:F57"/>
    <mergeCell ref="G48:G49"/>
    <mergeCell ref="H48:H49"/>
    <mergeCell ref="E50:E53"/>
    <mergeCell ref="G50:G53"/>
    <mergeCell ref="H50:H53"/>
    <mergeCell ref="G43:G44"/>
    <mergeCell ref="H43:H44"/>
    <mergeCell ref="D45:D46"/>
    <mergeCell ref="E45:E46"/>
    <mergeCell ref="F45:F46"/>
    <mergeCell ref="G45:G46"/>
    <mergeCell ref="H45:H46"/>
    <mergeCell ref="D9:D44"/>
    <mergeCell ref="G41:G42"/>
    <mergeCell ref="H41:H42"/>
    <mergeCell ref="G27:G30"/>
    <mergeCell ref="H27:H30"/>
    <mergeCell ref="E31:E32"/>
    <mergeCell ref="G31:G32"/>
    <mergeCell ref="H31:H32"/>
    <mergeCell ref="E33:E36"/>
    <mergeCell ref="G33:G36"/>
    <mergeCell ref="H33:H36"/>
    <mergeCell ref="G37:G38"/>
    <mergeCell ref="H37:H38"/>
    <mergeCell ref="E39:E40"/>
    <mergeCell ref="G39:G40"/>
    <mergeCell ref="H39:H40"/>
    <mergeCell ref="G23:G26"/>
    <mergeCell ref="H23:H26"/>
    <mergeCell ref="G7:G8"/>
    <mergeCell ref="H7:H8"/>
    <mergeCell ref="E9:E12"/>
    <mergeCell ref="F9:F44"/>
    <mergeCell ref="G9:G12"/>
    <mergeCell ref="H9:H12"/>
    <mergeCell ref="E13:E16"/>
    <mergeCell ref="G13:G16"/>
    <mergeCell ref="H13:H16"/>
    <mergeCell ref="G17:G20"/>
    <mergeCell ref="H17:H20"/>
    <mergeCell ref="E21:E22"/>
    <mergeCell ref="G21:G22"/>
    <mergeCell ref="H21:H22"/>
    <mergeCell ref="A4:A47"/>
    <mergeCell ref="B4:B47"/>
    <mergeCell ref="C4:C47"/>
    <mergeCell ref="D4:D8"/>
    <mergeCell ref="F4:F8"/>
    <mergeCell ref="E7:E8"/>
    <mergeCell ref="E17:E20"/>
    <mergeCell ref="E27:E30"/>
    <mergeCell ref="E37:E38"/>
    <mergeCell ref="E43:E44"/>
    <mergeCell ref="E23:E26"/>
    <mergeCell ref="E41:E42"/>
  </mergeCells>
  <printOptions horizontalCentered="1" verticalCentered="1"/>
  <pageMargins left="0.23622047244094491" right="0.23622047244094491" top="0.74803149606299213" bottom="0.74803149606299213" header="0.31496062992125984" footer="0.31496062992125984"/>
  <pageSetup scale="31" orientation="landscape" r:id="rId1"/>
  <headerFooter>
    <oddFooter>&amp;R&amp;F&amp;A&amp;D</oddFooter>
  </headerFooter>
  <rowBreaks count="1" manualBreakCount="1">
    <brk id="44" max="16383" man="1"/>
  </rowBreaks>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R36"/>
  <sheetViews>
    <sheetView zoomScale="80" zoomScaleNormal="80" zoomScalePageLayoutView="80" workbookViewId="0">
      <selection activeCell="M22" sqref="M22"/>
    </sheetView>
  </sheetViews>
  <sheetFormatPr baseColWidth="10" defaultRowHeight="12.75" x14ac:dyDescent="0.25"/>
  <cols>
    <col min="1" max="2" width="16.7109375" style="212" customWidth="1"/>
    <col min="3" max="4" width="12.140625" style="212" customWidth="1"/>
    <col min="5" max="5" width="6.7109375" style="213" customWidth="1"/>
    <col min="6" max="8" width="6.7109375" style="167" customWidth="1"/>
    <col min="9" max="9" width="12.140625" style="167" customWidth="1"/>
    <col min="10" max="10" width="40.7109375" style="167" customWidth="1"/>
    <col min="11" max="12" width="10.85546875" style="167" hidden="1" customWidth="1"/>
    <col min="13" max="17" width="18.7109375" style="214" customWidth="1"/>
    <col min="18" max="238" width="10.85546875" style="167"/>
    <col min="239" max="239" width="9.140625" style="167" customWidth="1"/>
    <col min="240" max="240" width="33" style="167" customWidth="1"/>
    <col min="241" max="241" width="23.42578125" style="167" customWidth="1"/>
    <col min="242" max="242" width="22.42578125" style="167" customWidth="1"/>
    <col min="243" max="243" width="14.85546875" style="167" customWidth="1"/>
    <col min="244" max="244" width="15.85546875" style="167" customWidth="1"/>
    <col min="245" max="245" width="38" style="167" customWidth="1"/>
    <col min="246" max="246" width="14.42578125" style="167" customWidth="1"/>
    <col min="247" max="247" width="18.42578125" style="167" customWidth="1"/>
    <col min="248" max="248" width="26.42578125" style="167" customWidth="1"/>
    <col min="249" max="494" width="10.85546875" style="167"/>
    <col min="495" max="495" width="9.140625" style="167" customWidth="1"/>
    <col min="496" max="496" width="33" style="167" customWidth="1"/>
    <col min="497" max="497" width="23.42578125" style="167" customWidth="1"/>
    <col min="498" max="498" width="22.42578125" style="167" customWidth="1"/>
    <col min="499" max="499" width="14.85546875" style="167" customWidth="1"/>
    <col min="500" max="500" width="15.85546875" style="167" customWidth="1"/>
    <col min="501" max="501" width="38" style="167" customWidth="1"/>
    <col min="502" max="502" width="14.42578125" style="167" customWidth="1"/>
    <col min="503" max="503" width="18.42578125" style="167" customWidth="1"/>
    <col min="504" max="504" width="26.42578125" style="167" customWidth="1"/>
    <col min="505" max="750" width="10.85546875" style="167"/>
    <col min="751" max="751" width="9.140625" style="167" customWidth="1"/>
    <col min="752" max="752" width="33" style="167" customWidth="1"/>
    <col min="753" max="753" width="23.42578125" style="167" customWidth="1"/>
    <col min="754" max="754" width="22.42578125" style="167" customWidth="1"/>
    <col min="755" max="755" width="14.85546875" style="167" customWidth="1"/>
    <col min="756" max="756" width="15.85546875" style="167" customWidth="1"/>
    <col min="757" max="757" width="38" style="167" customWidth="1"/>
    <col min="758" max="758" width="14.42578125" style="167" customWidth="1"/>
    <col min="759" max="759" width="18.42578125" style="167" customWidth="1"/>
    <col min="760" max="760" width="26.42578125" style="167" customWidth="1"/>
    <col min="761" max="1006" width="10.85546875" style="167"/>
    <col min="1007" max="1007" width="9.140625" style="167" customWidth="1"/>
    <col min="1008" max="1008" width="33" style="167" customWidth="1"/>
    <col min="1009" max="1009" width="23.42578125" style="167" customWidth="1"/>
    <col min="1010" max="1010" width="22.42578125" style="167" customWidth="1"/>
    <col min="1011" max="1011" width="14.85546875" style="167" customWidth="1"/>
    <col min="1012" max="1012" width="15.85546875" style="167" customWidth="1"/>
    <col min="1013" max="1013" width="38" style="167" customWidth="1"/>
    <col min="1014" max="1014" width="14.42578125" style="167" customWidth="1"/>
    <col min="1015" max="1015" width="18.42578125" style="167" customWidth="1"/>
    <col min="1016" max="1016" width="26.42578125" style="167" customWidth="1"/>
    <col min="1017" max="1262" width="10.85546875" style="167"/>
    <col min="1263" max="1263" width="9.140625" style="167" customWidth="1"/>
    <col min="1264" max="1264" width="33" style="167" customWidth="1"/>
    <col min="1265" max="1265" width="23.42578125" style="167" customWidth="1"/>
    <col min="1266" max="1266" width="22.42578125" style="167" customWidth="1"/>
    <col min="1267" max="1267" width="14.85546875" style="167" customWidth="1"/>
    <col min="1268" max="1268" width="15.85546875" style="167" customWidth="1"/>
    <col min="1269" max="1269" width="38" style="167" customWidth="1"/>
    <col min="1270" max="1270" width="14.42578125" style="167" customWidth="1"/>
    <col min="1271" max="1271" width="18.42578125" style="167" customWidth="1"/>
    <col min="1272" max="1272" width="26.42578125" style="167" customWidth="1"/>
    <col min="1273" max="1518" width="10.85546875" style="167"/>
    <col min="1519" max="1519" width="9.140625" style="167" customWidth="1"/>
    <col min="1520" max="1520" width="33" style="167" customWidth="1"/>
    <col min="1521" max="1521" width="23.42578125" style="167" customWidth="1"/>
    <col min="1522" max="1522" width="22.42578125" style="167" customWidth="1"/>
    <col min="1523" max="1523" width="14.85546875" style="167" customWidth="1"/>
    <col min="1524" max="1524" width="15.85546875" style="167" customWidth="1"/>
    <col min="1525" max="1525" width="38" style="167" customWidth="1"/>
    <col min="1526" max="1526" width="14.42578125" style="167" customWidth="1"/>
    <col min="1527" max="1527" width="18.42578125" style="167" customWidth="1"/>
    <col min="1528" max="1528" width="26.42578125" style="167" customWidth="1"/>
    <col min="1529" max="1774" width="10.85546875" style="167"/>
    <col min="1775" max="1775" width="9.140625" style="167" customWidth="1"/>
    <col min="1776" max="1776" width="33" style="167" customWidth="1"/>
    <col min="1777" max="1777" width="23.42578125" style="167" customWidth="1"/>
    <col min="1778" max="1778" width="22.42578125" style="167" customWidth="1"/>
    <col min="1779" max="1779" width="14.85546875" style="167" customWidth="1"/>
    <col min="1780" max="1780" width="15.85546875" style="167" customWidth="1"/>
    <col min="1781" max="1781" width="38" style="167" customWidth="1"/>
    <col min="1782" max="1782" width="14.42578125" style="167" customWidth="1"/>
    <col min="1783" max="1783" width="18.42578125" style="167" customWidth="1"/>
    <col min="1784" max="1784" width="26.42578125" style="167" customWidth="1"/>
    <col min="1785" max="2030" width="10.85546875" style="167"/>
    <col min="2031" max="2031" width="9.140625" style="167" customWidth="1"/>
    <col min="2032" max="2032" width="33" style="167" customWidth="1"/>
    <col min="2033" max="2033" width="23.42578125" style="167" customWidth="1"/>
    <col min="2034" max="2034" width="22.42578125" style="167" customWidth="1"/>
    <col min="2035" max="2035" width="14.85546875" style="167" customWidth="1"/>
    <col min="2036" max="2036" width="15.85546875" style="167" customWidth="1"/>
    <col min="2037" max="2037" width="38" style="167" customWidth="1"/>
    <col min="2038" max="2038" width="14.42578125" style="167" customWidth="1"/>
    <col min="2039" max="2039" width="18.42578125" style="167" customWidth="1"/>
    <col min="2040" max="2040" width="26.42578125" style="167" customWidth="1"/>
    <col min="2041" max="2286" width="10.85546875" style="167"/>
    <col min="2287" max="2287" width="9.140625" style="167" customWidth="1"/>
    <col min="2288" max="2288" width="33" style="167" customWidth="1"/>
    <col min="2289" max="2289" width="23.42578125" style="167" customWidth="1"/>
    <col min="2290" max="2290" width="22.42578125" style="167" customWidth="1"/>
    <col min="2291" max="2291" width="14.85546875" style="167" customWidth="1"/>
    <col min="2292" max="2292" width="15.85546875" style="167" customWidth="1"/>
    <col min="2293" max="2293" width="38" style="167" customWidth="1"/>
    <col min="2294" max="2294" width="14.42578125" style="167" customWidth="1"/>
    <col min="2295" max="2295" width="18.42578125" style="167" customWidth="1"/>
    <col min="2296" max="2296" width="26.42578125" style="167" customWidth="1"/>
    <col min="2297" max="2542" width="10.85546875" style="167"/>
    <col min="2543" max="2543" width="9.140625" style="167" customWidth="1"/>
    <col min="2544" max="2544" width="33" style="167" customWidth="1"/>
    <col min="2545" max="2545" width="23.42578125" style="167" customWidth="1"/>
    <col min="2546" max="2546" width="22.42578125" style="167" customWidth="1"/>
    <col min="2547" max="2547" width="14.85546875" style="167" customWidth="1"/>
    <col min="2548" max="2548" width="15.85546875" style="167" customWidth="1"/>
    <col min="2549" max="2549" width="38" style="167" customWidth="1"/>
    <col min="2550" max="2550" width="14.42578125" style="167" customWidth="1"/>
    <col min="2551" max="2551" width="18.42578125" style="167" customWidth="1"/>
    <col min="2552" max="2552" width="26.42578125" style="167" customWidth="1"/>
    <col min="2553" max="2798" width="10.85546875" style="167"/>
    <col min="2799" max="2799" width="9.140625" style="167" customWidth="1"/>
    <col min="2800" max="2800" width="33" style="167" customWidth="1"/>
    <col min="2801" max="2801" width="23.42578125" style="167" customWidth="1"/>
    <col min="2802" max="2802" width="22.42578125" style="167" customWidth="1"/>
    <col min="2803" max="2803" width="14.85546875" style="167" customWidth="1"/>
    <col min="2804" max="2804" width="15.85546875" style="167" customWidth="1"/>
    <col min="2805" max="2805" width="38" style="167" customWidth="1"/>
    <col min="2806" max="2806" width="14.42578125" style="167" customWidth="1"/>
    <col min="2807" max="2807" width="18.42578125" style="167" customWidth="1"/>
    <col min="2808" max="2808" width="26.42578125" style="167" customWidth="1"/>
    <col min="2809" max="3054" width="10.85546875" style="167"/>
    <col min="3055" max="3055" width="9.140625" style="167" customWidth="1"/>
    <col min="3056" max="3056" width="33" style="167" customWidth="1"/>
    <col min="3057" max="3057" width="23.42578125" style="167" customWidth="1"/>
    <col min="3058" max="3058" width="22.42578125" style="167" customWidth="1"/>
    <col min="3059" max="3059" width="14.85546875" style="167" customWidth="1"/>
    <col min="3060" max="3060" width="15.85546875" style="167" customWidth="1"/>
    <col min="3061" max="3061" width="38" style="167" customWidth="1"/>
    <col min="3062" max="3062" width="14.42578125" style="167" customWidth="1"/>
    <col min="3063" max="3063" width="18.42578125" style="167" customWidth="1"/>
    <col min="3064" max="3064" width="26.42578125" style="167" customWidth="1"/>
    <col min="3065" max="3310" width="10.85546875" style="167"/>
    <col min="3311" max="3311" width="9.140625" style="167" customWidth="1"/>
    <col min="3312" max="3312" width="33" style="167" customWidth="1"/>
    <col min="3313" max="3313" width="23.42578125" style="167" customWidth="1"/>
    <col min="3314" max="3314" width="22.42578125" style="167" customWidth="1"/>
    <col min="3315" max="3315" width="14.85546875" style="167" customWidth="1"/>
    <col min="3316" max="3316" width="15.85546875" style="167" customWidth="1"/>
    <col min="3317" max="3317" width="38" style="167" customWidth="1"/>
    <col min="3318" max="3318" width="14.42578125" style="167" customWidth="1"/>
    <col min="3319" max="3319" width="18.42578125" style="167" customWidth="1"/>
    <col min="3320" max="3320" width="26.42578125" style="167" customWidth="1"/>
    <col min="3321" max="3566" width="10.85546875" style="167"/>
    <col min="3567" max="3567" width="9.140625" style="167" customWidth="1"/>
    <col min="3568" max="3568" width="33" style="167" customWidth="1"/>
    <col min="3569" max="3569" width="23.42578125" style="167" customWidth="1"/>
    <col min="3570" max="3570" width="22.42578125" style="167" customWidth="1"/>
    <col min="3571" max="3571" width="14.85546875" style="167" customWidth="1"/>
    <col min="3572" max="3572" width="15.85546875" style="167" customWidth="1"/>
    <col min="3573" max="3573" width="38" style="167" customWidth="1"/>
    <col min="3574" max="3574" width="14.42578125" style="167" customWidth="1"/>
    <col min="3575" max="3575" width="18.42578125" style="167" customWidth="1"/>
    <col min="3576" max="3576" width="26.42578125" style="167" customWidth="1"/>
    <col min="3577" max="3822" width="10.85546875" style="167"/>
    <col min="3823" max="3823" width="9.140625" style="167" customWidth="1"/>
    <col min="3824" max="3824" width="33" style="167" customWidth="1"/>
    <col min="3825" max="3825" width="23.42578125" style="167" customWidth="1"/>
    <col min="3826" max="3826" width="22.42578125" style="167" customWidth="1"/>
    <col min="3827" max="3827" width="14.85546875" style="167" customWidth="1"/>
    <col min="3828" max="3828" width="15.85546875" style="167" customWidth="1"/>
    <col min="3829" max="3829" width="38" style="167" customWidth="1"/>
    <col min="3830" max="3830" width="14.42578125" style="167" customWidth="1"/>
    <col min="3831" max="3831" width="18.42578125" style="167" customWidth="1"/>
    <col min="3832" max="3832" width="26.42578125" style="167" customWidth="1"/>
    <col min="3833" max="4078" width="10.85546875" style="167"/>
    <col min="4079" max="4079" width="9.140625" style="167" customWidth="1"/>
    <col min="4080" max="4080" width="33" style="167" customWidth="1"/>
    <col min="4081" max="4081" width="23.42578125" style="167" customWidth="1"/>
    <col min="4082" max="4082" width="22.42578125" style="167" customWidth="1"/>
    <col min="4083" max="4083" width="14.85546875" style="167" customWidth="1"/>
    <col min="4084" max="4084" width="15.85546875" style="167" customWidth="1"/>
    <col min="4085" max="4085" width="38" style="167" customWidth="1"/>
    <col min="4086" max="4086" width="14.42578125" style="167" customWidth="1"/>
    <col min="4087" max="4087" width="18.42578125" style="167" customWidth="1"/>
    <col min="4088" max="4088" width="26.42578125" style="167" customWidth="1"/>
    <col min="4089" max="4334" width="10.85546875" style="167"/>
    <col min="4335" max="4335" width="9.140625" style="167" customWidth="1"/>
    <col min="4336" max="4336" width="33" style="167" customWidth="1"/>
    <col min="4337" max="4337" width="23.42578125" style="167" customWidth="1"/>
    <col min="4338" max="4338" width="22.42578125" style="167" customWidth="1"/>
    <col min="4339" max="4339" width="14.85546875" style="167" customWidth="1"/>
    <col min="4340" max="4340" width="15.85546875" style="167" customWidth="1"/>
    <col min="4341" max="4341" width="38" style="167" customWidth="1"/>
    <col min="4342" max="4342" width="14.42578125" style="167" customWidth="1"/>
    <col min="4343" max="4343" width="18.42578125" style="167" customWidth="1"/>
    <col min="4344" max="4344" width="26.42578125" style="167" customWidth="1"/>
    <col min="4345" max="4590" width="10.85546875" style="167"/>
    <col min="4591" max="4591" width="9.140625" style="167" customWidth="1"/>
    <col min="4592" max="4592" width="33" style="167" customWidth="1"/>
    <col min="4593" max="4593" width="23.42578125" style="167" customWidth="1"/>
    <col min="4594" max="4594" width="22.42578125" style="167" customWidth="1"/>
    <col min="4595" max="4595" width="14.85546875" style="167" customWidth="1"/>
    <col min="4596" max="4596" width="15.85546875" style="167" customWidth="1"/>
    <col min="4597" max="4597" width="38" style="167" customWidth="1"/>
    <col min="4598" max="4598" width="14.42578125" style="167" customWidth="1"/>
    <col min="4599" max="4599" width="18.42578125" style="167" customWidth="1"/>
    <col min="4600" max="4600" width="26.42578125" style="167" customWidth="1"/>
    <col min="4601" max="4846" width="10.85546875" style="167"/>
    <col min="4847" max="4847" width="9.140625" style="167" customWidth="1"/>
    <col min="4848" max="4848" width="33" style="167" customWidth="1"/>
    <col min="4849" max="4849" width="23.42578125" style="167" customWidth="1"/>
    <col min="4850" max="4850" width="22.42578125" style="167" customWidth="1"/>
    <col min="4851" max="4851" width="14.85546875" style="167" customWidth="1"/>
    <col min="4852" max="4852" width="15.85546875" style="167" customWidth="1"/>
    <col min="4853" max="4853" width="38" style="167" customWidth="1"/>
    <col min="4854" max="4854" width="14.42578125" style="167" customWidth="1"/>
    <col min="4855" max="4855" width="18.42578125" style="167" customWidth="1"/>
    <col min="4856" max="4856" width="26.42578125" style="167" customWidth="1"/>
    <col min="4857" max="5102" width="10.85546875" style="167"/>
    <col min="5103" max="5103" width="9.140625" style="167" customWidth="1"/>
    <col min="5104" max="5104" width="33" style="167" customWidth="1"/>
    <col min="5105" max="5105" width="23.42578125" style="167" customWidth="1"/>
    <col min="5106" max="5106" width="22.42578125" style="167" customWidth="1"/>
    <col min="5107" max="5107" width="14.85546875" style="167" customWidth="1"/>
    <col min="5108" max="5108" width="15.85546875" style="167" customWidth="1"/>
    <col min="5109" max="5109" width="38" style="167" customWidth="1"/>
    <col min="5110" max="5110" width="14.42578125" style="167" customWidth="1"/>
    <col min="5111" max="5111" width="18.42578125" style="167" customWidth="1"/>
    <col min="5112" max="5112" width="26.42578125" style="167" customWidth="1"/>
    <col min="5113" max="5358" width="10.85546875" style="167"/>
    <col min="5359" max="5359" width="9.140625" style="167" customWidth="1"/>
    <col min="5360" max="5360" width="33" style="167" customWidth="1"/>
    <col min="5361" max="5361" width="23.42578125" style="167" customWidth="1"/>
    <col min="5362" max="5362" width="22.42578125" style="167" customWidth="1"/>
    <col min="5363" max="5363" width="14.85546875" style="167" customWidth="1"/>
    <col min="5364" max="5364" width="15.85546875" style="167" customWidth="1"/>
    <col min="5365" max="5365" width="38" style="167" customWidth="1"/>
    <col min="5366" max="5366" width="14.42578125" style="167" customWidth="1"/>
    <col min="5367" max="5367" width="18.42578125" style="167" customWidth="1"/>
    <col min="5368" max="5368" width="26.42578125" style="167" customWidth="1"/>
    <col min="5369" max="5614" width="10.85546875" style="167"/>
    <col min="5615" max="5615" width="9.140625" style="167" customWidth="1"/>
    <col min="5616" max="5616" width="33" style="167" customWidth="1"/>
    <col min="5617" max="5617" width="23.42578125" style="167" customWidth="1"/>
    <col min="5618" max="5618" width="22.42578125" style="167" customWidth="1"/>
    <col min="5619" max="5619" width="14.85546875" style="167" customWidth="1"/>
    <col min="5620" max="5620" width="15.85546875" style="167" customWidth="1"/>
    <col min="5621" max="5621" width="38" style="167" customWidth="1"/>
    <col min="5622" max="5622" width="14.42578125" style="167" customWidth="1"/>
    <col min="5623" max="5623" width="18.42578125" style="167" customWidth="1"/>
    <col min="5624" max="5624" width="26.42578125" style="167" customWidth="1"/>
    <col min="5625" max="5870" width="10.85546875" style="167"/>
    <col min="5871" max="5871" width="9.140625" style="167" customWidth="1"/>
    <col min="5872" max="5872" width="33" style="167" customWidth="1"/>
    <col min="5873" max="5873" width="23.42578125" style="167" customWidth="1"/>
    <col min="5874" max="5874" width="22.42578125" style="167" customWidth="1"/>
    <col min="5875" max="5875" width="14.85546875" style="167" customWidth="1"/>
    <col min="5876" max="5876" width="15.85546875" style="167" customWidth="1"/>
    <col min="5877" max="5877" width="38" style="167" customWidth="1"/>
    <col min="5878" max="5878" width="14.42578125" style="167" customWidth="1"/>
    <col min="5879" max="5879" width="18.42578125" style="167" customWidth="1"/>
    <col min="5880" max="5880" width="26.42578125" style="167" customWidth="1"/>
    <col min="5881" max="6126" width="10.85546875" style="167"/>
    <col min="6127" max="6127" width="9.140625" style="167" customWidth="1"/>
    <col min="6128" max="6128" width="33" style="167" customWidth="1"/>
    <col min="6129" max="6129" width="23.42578125" style="167" customWidth="1"/>
    <col min="6130" max="6130" width="22.42578125" style="167" customWidth="1"/>
    <col min="6131" max="6131" width="14.85546875" style="167" customWidth="1"/>
    <col min="6132" max="6132" width="15.85546875" style="167" customWidth="1"/>
    <col min="6133" max="6133" width="38" style="167" customWidth="1"/>
    <col min="6134" max="6134" width="14.42578125" style="167" customWidth="1"/>
    <col min="6135" max="6135" width="18.42578125" style="167" customWidth="1"/>
    <col min="6136" max="6136" width="26.42578125" style="167" customWidth="1"/>
    <col min="6137" max="6382" width="10.85546875" style="167"/>
    <col min="6383" max="6383" width="9.140625" style="167" customWidth="1"/>
    <col min="6384" max="6384" width="33" style="167" customWidth="1"/>
    <col min="6385" max="6385" width="23.42578125" style="167" customWidth="1"/>
    <col min="6386" max="6386" width="22.42578125" style="167" customWidth="1"/>
    <col min="6387" max="6387" width="14.85546875" style="167" customWidth="1"/>
    <col min="6388" max="6388" width="15.85546875" style="167" customWidth="1"/>
    <col min="6389" max="6389" width="38" style="167" customWidth="1"/>
    <col min="6390" max="6390" width="14.42578125" style="167" customWidth="1"/>
    <col min="6391" max="6391" width="18.42578125" style="167" customWidth="1"/>
    <col min="6392" max="6392" width="26.42578125" style="167" customWidth="1"/>
    <col min="6393" max="6638" width="10.85546875" style="167"/>
    <col min="6639" max="6639" width="9.140625" style="167" customWidth="1"/>
    <col min="6640" max="6640" width="33" style="167" customWidth="1"/>
    <col min="6641" max="6641" width="23.42578125" style="167" customWidth="1"/>
    <col min="6642" max="6642" width="22.42578125" style="167" customWidth="1"/>
    <col min="6643" max="6643" width="14.85546875" style="167" customWidth="1"/>
    <col min="6644" max="6644" width="15.85546875" style="167" customWidth="1"/>
    <col min="6645" max="6645" width="38" style="167" customWidth="1"/>
    <col min="6646" max="6646" width="14.42578125" style="167" customWidth="1"/>
    <col min="6647" max="6647" width="18.42578125" style="167" customWidth="1"/>
    <col min="6648" max="6648" width="26.42578125" style="167" customWidth="1"/>
    <col min="6649" max="6894" width="10.85546875" style="167"/>
    <col min="6895" max="6895" width="9.140625" style="167" customWidth="1"/>
    <col min="6896" max="6896" width="33" style="167" customWidth="1"/>
    <col min="6897" max="6897" width="23.42578125" style="167" customWidth="1"/>
    <col min="6898" max="6898" width="22.42578125" style="167" customWidth="1"/>
    <col min="6899" max="6899" width="14.85546875" style="167" customWidth="1"/>
    <col min="6900" max="6900" width="15.85546875" style="167" customWidth="1"/>
    <col min="6901" max="6901" width="38" style="167" customWidth="1"/>
    <col min="6902" max="6902" width="14.42578125" style="167" customWidth="1"/>
    <col min="6903" max="6903" width="18.42578125" style="167" customWidth="1"/>
    <col min="6904" max="6904" width="26.42578125" style="167" customWidth="1"/>
    <col min="6905" max="7150" width="10.85546875" style="167"/>
    <col min="7151" max="7151" width="9.140625" style="167" customWidth="1"/>
    <col min="7152" max="7152" width="33" style="167" customWidth="1"/>
    <col min="7153" max="7153" width="23.42578125" style="167" customWidth="1"/>
    <col min="7154" max="7154" width="22.42578125" style="167" customWidth="1"/>
    <col min="7155" max="7155" width="14.85546875" style="167" customWidth="1"/>
    <col min="7156" max="7156" width="15.85546875" style="167" customWidth="1"/>
    <col min="7157" max="7157" width="38" style="167" customWidth="1"/>
    <col min="7158" max="7158" width="14.42578125" style="167" customWidth="1"/>
    <col min="7159" max="7159" width="18.42578125" style="167" customWidth="1"/>
    <col min="7160" max="7160" width="26.42578125" style="167" customWidth="1"/>
    <col min="7161" max="7406" width="10.85546875" style="167"/>
    <col min="7407" max="7407" width="9.140625" style="167" customWidth="1"/>
    <col min="7408" max="7408" width="33" style="167" customWidth="1"/>
    <col min="7409" max="7409" width="23.42578125" style="167" customWidth="1"/>
    <col min="7410" max="7410" width="22.42578125" style="167" customWidth="1"/>
    <col min="7411" max="7411" width="14.85546875" style="167" customWidth="1"/>
    <col min="7412" max="7412" width="15.85546875" style="167" customWidth="1"/>
    <col min="7413" max="7413" width="38" style="167" customWidth="1"/>
    <col min="7414" max="7414" width="14.42578125" style="167" customWidth="1"/>
    <col min="7415" max="7415" width="18.42578125" style="167" customWidth="1"/>
    <col min="7416" max="7416" width="26.42578125" style="167" customWidth="1"/>
    <col min="7417" max="7662" width="10.85546875" style="167"/>
    <col min="7663" max="7663" width="9.140625" style="167" customWidth="1"/>
    <col min="7664" max="7664" width="33" style="167" customWidth="1"/>
    <col min="7665" max="7665" width="23.42578125" style="167" customWidth="1"/>
    <col min="7666" max="7666" width="22.42578125" style="167" customWidth="1"/>
    <col min="7667" max="7667" width="14.85546875" style="167" customWidth="1"/>
    <col min="7668" max="7668" width="15.85546875" style="167" customWidth="1"/>
    <col min="7669" max="7669" width="38" style="167" customWidth="1"/>
    <col min="7670" max="7670" width="14.42578125" style="167" customWidth="1"/>
    <col min="7671" max="7671" width="18.42578125" style="167" customWidth="1"/>
    <col min="7672" max="7672" width="26.42578125" style="167" customWidth="1"/>
    <col min="7673" max="7918" width="10.85546875" style="167"/>
    <col min="7919" max="7919" width="9.140625" style="167" customWidth="1"/>
    <col min="7920" max="7920" width="33" style="167" customWidth="1"/>
    <col min="7921" max="7921" width="23.42578125" style="167" customWidth="1"/>
    <col min="7922" max="7922" width="22.42578125" style="167" customWidth="1"/>
    <col min="7923" max="7923" width="14.85546875" style="167" customWidth="1"/>
    <col min="7924" max="7924" width="15.85546875" style="167" customWidth="1"/>
    <col min="7925" max="7925" width="38" style="167" customWidth="1"/>
    <col min="7926" max="7926" width="14.42578125" style="167" customWidth="1"/>
    <col min="7927" max="7927" width="18.42578125" style="167" customWidth="1"/>
    <col min="7928" max="7928" width="26.42578125" style="167" customWidth="1"/>
    <col min="7929" max="8174" width="10.85546875" style="167"/>
    <col min="8175" max="8175" width="9.140625" style="167" customWidth="1"/>
    <col min="8176" max="8176" width="33" style="167" customWidth="1"/>
    <col min="8177" max="8177" width="23.42578125" style="167" customWidth="1"/>
    <col min="8178" max="8178" width="22.42578125" style="167" customWidth="1"/>
    <col min="8179" max="8179" width="14.85546875" style="167" customWidth="1"/>
    <col min="8180" max="8180" width="15.85546875" style="167" customWidth="1"/>
    <col min="8181" max="8181" width="38" style="167" customWidth="1"/>
    <col min="8182" max="8182" width="14.42578125" style="167" customWidth="1"/>
    <col min="8183" max="8183" width="18.42578125" style="167" customWidth="1"/>
    <col min="8184" max="8184" width="26.42578125" style="167" customWidth="1"/>
    <col min="8185" max="8430" width="10.85546875" style="167"/>
    <col min="8431" max="8431" width="9.140625" style="167" customWidth="1"/>
    <col min="8432" max="8432" width="33" style="167" customWidth="1"/>
    <col min="8433" max="8433" width="23.42578125" style="167" customWidth="1"/>
    <col min="8434" max="8434" width="22.42578125" style="167" customWidth="1"/>
    <col min="8435" max="8435" width="14.85546875" style="167" customWidth="1"/>
    <col min="8436" max="8436" width="15.85546875" style="167" customWidth="1"/>
    <col min="8437" max="8437" width="38" style="167" customWidth="1"/>
    <col min="8438" max="8438" width="14.42578125" style="167" customWidth="1"/>
    <col min="8439" max="8439" width="18.42578125" style="167" customWidth="1"/>
    <col min="8440" max="8440" width="26.42578125" style="167" customWidth="1"/>
    <col min="8441" max="8686" width="10.85546875" style="167"/>
    <col min="8687" max="8687" width="9.140625" style="167" customWidth="1"/>
    <col min="8688" max="8688" width="33" style="167" customWidth="1"/>
    <col min="8689" max="8689" width="23.42578125" style="167" customWidth="1"/>
    <col min="8690" max="8690" width="22.42578125" style="167" customWidth="1"/>
    <col min="8691" max="8691" width="14.85546875" style="167" customWidth="1"/>
    <col min="8692" max="8692" width="15.85546875" style="167" customWidth="1"/>
    <col min="8693" max="8693" width="38" style="167" customWidth="1"/>
    <col min="8694" max="8694" width="14.42578125" style="167" customWidth="1"/>
    <col min="8695" max="8695" width="18.42578125" style="167" customWidth="1"/>
    <col min="8696" max="8696" width="26.42578125" style="167" customWidth="1"/>
    <col min="8697" max="8942" width="10.85546875" style="167"/>
    <col min="8943" max="8943" width="9.140625" style="167" customWidth="1"/>
    <col min="8944" max="8944" width="33" style="167" customWidth="1"/>
    <col min="8945" max="8945" width="23.42578125" style="167" customWidth="1"/>
    <col min="8946" max="8946" width="22.42578125" style="167" customWidth="1"/>
    <col min="8947" max="8947" width="14.85546875" style="167" customWidth="1"/>
    <col min="8948" max="8948" width="15.85546875" style="167" customWidth="1"/>
    <col min="8949" max="8949" width="38" style="167" customWidth="1"/>
    <col min="8950" max="8950" width="14.42578125" style="167" customWidth="1"/>
    <col min="8951" max="8951" width="18.42578125" style="167" customWidth="1"/>
    <col min="8952" max="8952" width="26.42578125" style="167" customWidth="1"/>
    <col min="8953" max="9198" width="10.85546875" style="167"/>
    <col min="9199" max="9199" width="9.140625" style="167" customWidth="1"/>
    <col min="9200" max="9200" width="33" style="167" customWidth="1"/>
    <col min="9201" max="9201" width="23.42578125" style="167" customWidth="1"/>
    <col min="9202" max="9202" width="22.42578125" style="167" customWidth="1"/>
    <col min="9203" max="9203" width="14.85546875" style="167" customWidth="1"/>
    <col min="9204" max="9204" width="15.85546875" style="167" customWidth="1"/>
    <col min="9205" max="9205" width="38" style="167" customWidth="1"/>
    <col min="9206" max="9206" width="14.42578125" style="167" customWidth="1"/>
    <col min="9207" max="9207" width="18.42578125" style="167" customWidth="1"/>
    <col min="9208" max="9208" width="26.42578125" style="167" customWidth="1"/>
    <col min="9209" max="9454" width="10.85546875" style="167"/>
    <col min="9455" max="9455" width="9.140625" style="167" customWidth="1"/>
    <col min="9456" max="9456" width="33" style="167" customWidth="1"/>
    <col min="9457" max="9457" width="23.42578125" style="167" customWidth="1"/>
    <col min="9458" max="9458" width="22.42578125" style="167" customWidth="1"/>
    <col min="9459" max="9459" width="14.85546875" style="167" customWidth="1"/>
    <col min="9460" max="9460" width="15.85546875" style="167" customWidth="1"/>
    <col min="9461" max="9461" width="38" style="167" customWidth="1"/>
    <col min="9462" max="9462" width="14.42578125" style="167" customWidth="1"/>
    <col min="9463" max="9463" width="18.42578125" style="167" customWidth="1"/>
    <col min="9464" max="9464" width="26.42578125" style="167" customWidth="1"/>
    <col min="9465" max="9710" width="10.85546875" style="167"/>
    <col min="9711" max="9711" width="9.140625" style="167" customWidth="1"/>
    <col min="9712" max="9712" width="33" style="167" customWidth="1"/>
    <col min="9713" max="9713" width="23.42578125" style="167" customWidth="1"/>
    <col min="9714" max="9714" width="22.42578125" style="167" customWidth="1"/>
    <col min="9715" max="9715" width="14.85546875" style="167" customWidth="1"/>
    <col min="9716" max="9716" width="15.85546875" style="167" customWidth="1"/>
    <col min="9717" max="9717" width="38" style="167" customWidth="1"/>
    <col min="9718" max="9718" width="14.42578125" style="167" customWidth="1"/>
    <col min="9719" max="9719" width="18.42578125" style="167" customWidth="1"/>
    <col min="9720" max="9720" width="26.42578125" style="167" customWidth="1"/>
    <col min="9721" max="9966" width="10.85546875" style="167"/>
    <col min="9967" max="9967" width="9.140625" style="167" customWidth="1"/>
    <col min="9968" max="9968" width="33" style="167" customWidth="1"/>
    <col min="9969" max="9969" width="23.42578125" style="167" customWidth="1"/>
    <col min="9970" max="9970" width="22.42578125" style="167" customWidth="1"/>
    <col min="9971" max="9971" width="14.85546875" style="167" customWidth="1"/>
    <col min="9972" max="9972" width="15.85546875" style="167" customWidth="1"/>
    <col min="9973" max="9973" width="38" style="167" customWidth="1"/>
    <col min="9974" max="9974" width="14.42578125" style="167" customWidth="1"/>
    <col min="9975" max="9975" width="18.42578125" style="167" customWidth="1"/>
    <col min="9976" max="9976" width="26.42578125" style="167" customWidth="1"/>
    <col min="9977" max="10222" width="10.85546875" style="167"/>
    <col min="10223" max="10223" width="9.140625" style="167" customWidth="1"/>
    <col min="10224" max="10224" width="33" style="167" customWidth="1"/>
    <col min="10225" max="10225" width="23.42578125" style="167" customWidth="1"/>
    <col min="10226" max="10226" width="22.42578125" style="167" customWidth="1"/>
    <col min="10227" max="10227" width="14.85546875" style="167" customWidth="1"/>
    <col min="10228" max="10228" width="15.85546875" style="167" customWidth="1"/>
    <col min="10229" max="10229" width="38" style="167" customWidth="1"/>
    <col min="10230" max="10230" width="14.42578125" style="167" customWidth="1"/>
    <col min="10231" max="10231" width="18.42578125" style="167" customWidth="1"/>
    <col min="10232" max="10232" width="26.42578125" style="167" customWidth="1"/>
    <col min="10233" max="10478" width="10.85546875" style="167"/>
    <col min="10479" max="10479" width="9.140625" style="167" customWidth="1"/>
    <col min="10480" max="10480" width="33" style="167" customWidth="1"/>
    <col min="10481" max="10481" width="23.42578125" style="167" customWidth="1"/>
    <col min="10482" max="10482" width="22.42578125" style="167" customWidth="1"/>
    <col min="10483" max="10483" width="14.85546875" style="167" customWidth="1"/>
    <col min="10484" max="10484" width="15.85546875" style="167" customWidth="1"/>
    <col min="10485" max="10485" width="38" style="167" customWidth="1"/>
    <col min="10486" max="10486" width="14.42578125" style="167" customWidth="1"/>
    <col min="10487" max="10487" width="18.42578125" style="167" customWidth="1"/>
    <col min="10488" max="10488" width="26.42578125" style="167" customWidth="1"/>
    <col min="10489" max="10734" width="10.85546875" style="167"/>
    <col min="10735" max="10735" width="9.140625" style="167" customWidth="1"/>
    <col min="10736" max="10736" width="33" style="167" customWidth="1"/>
    <col min="10737" max="10737" width="23.42578125" style="167" customWidth="1"/>
    <col min="10738" max="10738" width="22.42578125" style="167" customWidth="1"/>
    <col min="10739" max="10739" width="14.85546875" style="167" customWidth="1"/>
    <col min="10740" max="10740" width="15.85546875" style="167" customWidth="1"/>
    <col min="10741" max="10741" width="38" style="167" customWidth="1"/>
    <col min="10742" max="10742" width="14.42578125" style="167" customWidth="1"/>
    <col min="10743" max="10743" width="18.42578125" style="167" customWidth="1"/>
    <col min="10744" max="10744" width="26.42578125" style="167" customWidth="1"/>
    <col min="10745" max="10990" width="10.85546875" style="167"/>
    <col min="10991" max="10991" width="9.140625" style="167" customWidth="1"/>
    <col min="10992" max="10992" width="33" style="167" customWidth="1"/>
    <col min="10993" max="10993" width="23.42578125" style="167" customWidth="1"/>
    <col min="10994" max="10994" width="22.42578125" style="167" customWidth="1"/>
    <col min="10995" max="10995" width="14.85546875" style="167" customWidth="1"/>
    <col min="10996" max="10996" width="15.85546875" style="167" customWidth="1"/>
    <col min="10997" max="10997" width="38" style="167" customWidth="1"/>
    <col min="10998" max="10998" width="14.42578125" style="167" customWidth="1"/>
    <col min="10999" max="10999" width="18.42578125" style="167" customWidth="1"/>
    <col min="11000" max="11000" width="26.42578125" style="167" customWidth="1"/>
    <col min="11001" max="11246" width="10.85546875" style="167"/>
    <col min="11247" max="11247" width="9.140625" style="167" customWidth="1"/>
    <col min="11248" max="11248" width="33" style="167" customWidth="1"/>
    <col min="11249" max="11249" width="23.42578125" style="167" customWidth="1"/>
    <col min="11250" max="11250" width="22.42578125" style="167" customWidth="1"/>
    <col min="11251" max="11251" width="14.85546875" style="167" customWidth="1"/>
    <col min="11252" max="11252" width="15.85546875" style="167" customWidth="1"/>
    <col min="11253" max="11253" width="38" style="167" customWidth="1"/>
    <col min="11254" max="11254" width="14.42578125" style="167" customWidth="1"/>
    <col min="11255" max="11255" width="18.42578125" style="167" customWidth="1"/>
    <col min="11256" max="11256" width="26.42578125" style="167" customWidth="1"/>
    <col min="11257" max="11502" width="10.85546875" style="167"/>
    <col min="11503" max="11503" width="9.140625" style="167" customWidth="1"/>
    <col min="11504" max="11504" width="33" style="167" customWidth="1"/>
    <col min="11505" max="11505" width="23.42578125" style="167" customWidth="1"/>
    <col min="11506" max="11506" width="22.42578125" style="167" customWidth="1"/>
    <col min="11507" max="11507" width="14.85546875" style="167" customWidth="1"/>
    <col min="11508" max="11508" width="15.85546875" style="167" customWidth="1"/>
    <col min="11509" max="11509" width="38" style="167" customWidth="1"/>
    <col min="11510" max="11510" width="14.42578125" style="167" customWidth="1"/>
    <col min="11511" max="11511" width="18.42578125" style="167" customWidth="1"/>
    <col min="11512" max="11512" width="26.42578125" style="167" customWidth="1"/>
    <col min="11513" max="11758" width="10.85546875" style="167"/>
    <col min="11759" max="11759" width="9.140625" style="167" customWidth="1"/>
    <col min="11760" max="11760" width="33" style="167" customWidth="1"/>
    <col min="11761" max="11761" width="23.42578125" style="167" customWidth="1"/>
    <col min="11762" max="11762" width="22.42578125" style="167" customWidth="1"/>
    <col min="11763" max="11763" width="14.85546875" style="167" customWidth="1"/>
    <col min="11764" max="11764" width="15.85546875" style="167" customWidth="1"/>
    <col min="11765" max="11765" width="38" style="167" customWidth="1"/>
    <col min="11766" max="11766" width="14.42578125" style="167" customWidth="1"/>
    <col min="11767" max="11767" width="18.42578125" style="167" customWidth="1"/>
    <col min="11768" max="11768" width="26.42578125" style="167" customWidth="1"/>
    <col min="11769" max="12014" width="10.85546875" style="167"/>
    <col min="12015" max="12015" width="9.140625" style="167" customWidth="1"/>
    <col min="12016" max="12016" width="33" style="167" customWidth="1"/>
    <col min="12017" max="12017" width="23.42578125" style="167" customWidth="1"/>
    <col min="12018" max="12018" width="22.42578125" style="167" customWidth="1"/>
    <col min="12019" max="12019" width="14.85546875" style="167" customWidth="1"/>
    <col min="12020" max="12020" width="15.85546875" style="167" customWidth="1"/>
    <col min="12021" max="12021" width="38" style="167" customWidth="1"/>
    <col min="12022" max="12022" width="14.42578125" style="167" customWidth="1"/>
    <col min="12023" max="12023" width="18.42578125" style="167" customWidth="1"/>
    <col min="12024" max="12024" width="26.42578125" style="167" customWidth="1"/>
    <col min="12025" max="12270" width="10.85546875" style="167"/>
    <col min="12271" max="12271" width="9.140625" style="167" customWidth="1"/>
    <col min="12272" max="12272" width="33" style="167" customWidth="1"/>
    <col min="12273" max="12273" width="23.42578125" style="167" customWidth="1"/>
    <col min="12274" max="12274" width="22.42578125" style="167" customWidth="1"/>
    <col min="12275" max="12275" width="14.85546875" style="167" customWidth="1"/>
    <col min="12276" max="12276" width="15.85546875" style="167" customWidth="1"/>
    <col min="12277" max="12277" width="38" style="167" customWidth="1"/>
    <col min="12278" max="12278" width="14.42578125" style="167" customWidth="1"/>
    <col min="12279" max="12279" width="18.42578125" style="167" customWidth="1"/>
    <col min="12280" max="12280" width="26.42578125" style="167" customWidth="1"/>
    <col min="12281" max="12526" width="10.85546875" style="167"/>
    <col min="12527" max="12527" width="9.140625" style="167" customWidth="1"/>
    <col min="12528" max="12528" width="33" style="167" customWidth="1"/>
    <col min="12529" max="12529" width="23.42578125" style="167" customWidth="1"/>
    <col min="12530" max="12530" width="22.42578125" style="167" customWidth="1"/>
    <col min="12531" max="12531" width="14.85546875" style="167" customWidth="1"/>
    <col min="12532" max="12532" width="15.85546875" style="167" customWidth="1"/>
    <col min="12533" max="12533" width="38" style="167" customWidth="1"/>
    <col min="12534" max="12534" width="14.42578125" style="167" customWidth="1"/>
    <col min="12535" max="12535" width="18.42578125" style="167" customWidth="1"/>
    <col min="12536" max="12536" width="26.42578125" style="167" customWidth="1"/>
    <col min="12537" max="12782" width="10.85546875" style="167"/>
    <col min="12783" max="12783" width="9.140625" style="167" customWidth="1"/>
    <col min="12784" max="12784" width="33" style="167" customWidth="1"/>
    <col min="12785" max="12785" width="23.42578125" style="167" customWidth="1"/>
    <col min="12786" max="12786" width="22.42578125" style="167" customWidth="1"/>
    <col min="12787" max="12787" width="14.85546875" style="167" customWidth="1"/>
    <col min="12788" max="12788" width="15.85546875" style="167" customWidth="1"/>
    <col min="12789" max="12789" width="38" style="167" customWidth="1"/>
    <col min="12790" max="12790" width="14.42578125" style="167" customWidth="1"/>
    <col min="12791" max="12791" width="18.42578125" style="167" customWidth="1"/>
    <col min="12792" max="12792" width="26.42578125" style="167" customWidth="1"/>
    <col min="12793" max="13038" width="10.85546875" style="167"/>
    <col min="13039" max="13039" width="9.140625" style="167" customWidth="1"/>
    <col min="13040" max="13040" width="33" style="167" customWidth="1"/>
    <col min="13041" max="13041" width="23.42578125" style="167" customWidth="1"/>
    <col min="13042" max="13042" width="22.42578125" style="167" customWidth="1"/>
    <col min="13043" max="13043" width="14.85546875" style="167" customWidth="1"/>
    <col min="13044" max="13044" width="15.85546875" style="167" customWidth="1"/>
    <col min="13045" max="13045" width="38" style="167" customWidth="1"/>
    <col min="13046" max="13046" width="14.42578125" style="167" customWidth="1"/>
    <col min="13047" max="13047" width="18.42578125" style="167" customWidth="1"/>
    <col min="13048" max="13048" width="26.42578125" style="167" customWidth="1"/>
    <col min="13049" max="13294" width="10.85546875" style="167"/>
    <col min="13295" max="13295" width="9.140625" style="167" customWidth="1"/>
    <col min="13296" max="13296" width="33" style="167" customWidth="1"/>
    <col min="13297" max="13297" width="23.42578125" style="167" customWidth="1"/>
    <col min="13298" max="13298" width="22.42578125" style="167" customWidth="1"/>
    <col min="13299" max="13299" width="14.85546875" style="167" customWidth="1"/>
    <col min="13300" max="13300" width="15.85546875" style="167" customWidth="1"/>
    <col min="13301" max="13301" width="38" style="167" customWidth="1"/>
    <col min="13302" max="13302" width="14.42578125" style="167" customWidth="1"/>
    <col min="13303" max="13303" width="18.42578125" style="167" customWidth="1"/>
    <col min="13304" max="13304" width="26.42578125" style="167" customWidth="1"/>
    <col min="13305" max="13550" width="10.85546875" style="167"/>
    <col min="13551" max="13551" width="9.140625" style="167" customWidth="1"/>
    <col min="13552" max="13552" width="33" style="167" customWidth="1"/>
    <col min="13553" max="13553" width="23.42578125" style="167" customWidth="1"/>
    <col min="13554" max="13554" width="22.42578125" style="167" customWidth="1"/>
    <col min="13555" max="13555" width="14.85546875" style="167" customWidth="1"/>
    <col min="13556" max="13556" width="15.85546875" style="167" customWidth="1"/>
    <col min="13557" max="13557" width="38" style="167" customWidth="1"/>
    <col min="13558" max="13558" width="14.42578125" style="167" customWidth="1"/>
    <col min="13559" max="13559" width="18.42578125" style="167" customWidth="1"/>
    <col min="13560" max="13560" width="26.42578125" style="167" customWidth="1"/>
    <col min="13561" max="13806" width="10.85546875" style="167"/>
    <col min="13807" max="13807" width="9.140625" style="167" customWidth="1"/>
    <col min="13808" max="13808" width="33" style="167" customWidth="1"/>
    <col min="13809" max="13809" width="23.42578125" style="167" customWidth="1"/>
    <col min="13810" max="13810" width="22.42578125" style="167" customWidth="1"/>
    <col min="13811" max="13811" width="14.85546875" style="167" customWidth="1"/>
    <col min="13812" max="13812" width="15.85546875" style="167" customWidth="1"/>
    <col min="13813" max="13813" width="38" style="167" customWidth="1"/>
    <col min="13814" max="13814" width="14.42578125" style="167" customWidth="1"/>
    <col min="13815" max="13815" width="18.42578125" style="167" customWidth="1"/>
    <col min="13816" max="13816" width="26.42578125" style="167" customWidth="1"/>
    <col min="13817" max="14062" width="10.85546875" style="167"/>
    <col min="14063" max="14063" width="9.140625" style="167" customWidth="1"/>
    <col min="14064" max="14064" width="33" style="167" customWidth="1"/>
    <col min="14065" max="14065" width="23.42578125" style="167" customWidth="1"/>
    <col min="14066" max="14066" width="22.42578125" style="167" customWidth="1"/>
    <col min="14067" max="14067" width="14.85546875" style="167" customWidth="1"/>
    <col min="14068" max="14068" width="15.85546875" style="167" customWidth="1"/>
    <col min="14069" max="14069" width="38" style="167" customWidth="1"/>
    <col min="14070" max="14070" width="14.42578125" style="167" customWidth="1"/>
    <col min="14071" max="14071" width="18.42578125" style="167" customWidth="1"/>
    <col min="14072" max="14072" width="26.42578125" style="167" customWidth="1"/>
    <col min="14073" max="14318" width="10.85546875" style="167"/>
    <col min="14319" max="14319" width="9.140625" style="167" customWidth="1"/>
    <col min="14320" max="14320" width="33" style="167" customWidth="1"/>
    <col min="14321" max="14321" width="23.42578125" style="167" customWidth="1"/>
    <col min="14322" max="14322" width="22.42578125" style="167" customWidth="1"/>
    <col min="14323" max="14323" width="14.85546875" style="167" customWidth="1"/>
    <col min="14324" max="14324" width="15.85546875" style="167" customWidth="1"/>
    <col min="14325" max="14325" width="38" style="167" customWidth="1"/>
    <col min="14326" max="14326" width="14.42578125" style="167" customWidth="1"/>
    <col min="14327" max="14327" width="18.42578125" style="167" customWidth="1"/>
    <col min="14328" max="14328" width="26.42578125" style="167" customWidth="1"/>
    <col min="14329" max="14574" width="10.85546875" style="167"/>
    <col min="14575" max="14575" width="9.140625" style="167" customWidth="1"/>
    <col min="14576" max="14576" width="33" style="167" customWidth="1"/>
    <col min="14577" max="14577" width="23.42578125" style="167" customWidth="1"/>
    <col min="14578" max="14578" width="22.42578125" style="167" customWidth="1"/>
    <col min="14579" max="14579" width="14.85546875" style="167" customWidth="1"/>
    <col min="14580" max="14580" width="15.85546875" style="167" customWidth="1"/>
    <col min="14581" max="14581" width="38" style="167" customWidth="1"/>
    <col min="14582" max="14582" width="14.42578125" style="167" customWidth="1"/>
    <col min="14583" max="14583" width="18.42578125" style="167" customWidth="1"/>
    <col min="14584" max="14584" width="26.42578125" style="167" customWidth="1"/>
    <col min="14585" max="14830" width="10.85546875" style="167"/>
    <col min="14831" max="14831" width="9.140625" style="167" customWidth="1"/>
    <col min="14832" max="14832" width="33" style="167" customWidth="1"/>
    <col min="14833" max="14833" width="23.42578125" style="167" customWidth="1"/>
    <col min="14834" max="14834" width="22.42578125" style="167" customWidth="1"/>
    <col min="14835" max="14835" width="14.85546875" style="167" customWidth="1"/>
    <col min="14836" max="14836" width="15.85546875" style="167" customWidth="1"/>
    <col min="14837" max="14837" width="38" style="167" customWidth="1"/>
    <col min="14838" max="14838" width="14.42578125" style="167" customWidth="1"/>
    <col min="14839" max="14839" width="18.42578125" style="167" customWidth="1"/>
    <col min="14840" max="14840" width="26.42578125" style="167" customWidth="1"/>
    <col min="14841" max="15086" width="10.85546875" style="167"/>
    <col min="15087" max="15087" width="9.140625" style="167" customWidth="1"/>
    <col min="15088" max="15088" width="33" style="167" customWidth="1"/>
    <col min="15089" max="15089" width="23.42578125" style="167" customWidth="1"/>
    <col min="15090" max="15090" width="22.42578125" style="167" customWidth="1"/>
    <col min="15091" max="15091" width="14.85546875" style="167" customWidth="1"/>
    <col min="15092" max="15092" width="15.85546875" style="167" customWidth="1"/>
    <col min="15093" max="15093" width="38" style="167" customWidth="1"/>
    <col min="15094" max="15094" width="14.42578125" style="167" customWidth="1"/>
    <col min="15095" max="15095" width="18.42578125" style="167" customWidth="1"/>
    <col min="15096" max="15096" width="26.42578125" style="167" customWidth="1"/>
    <col min="15097" max="15342" width="10.85546875" style="167"/>
    <col min="15343" max="15343" width="9.140625" style="167" customWidth="1"/>
    <col min="15344" max="15344" width="33" style="167" customWidth="1"/>
    <col min="15345" max="15345" width="23.42578125" style="167" customWidth="1"/>
    <col min="15346" max="15346" width="22.42578125" style="167" customWidth="1"/>
    <col min="15347" max="15347" width="14.85546875" style="167" customWidth="1"/>
    <col min="15348" max="15348" width="15.85546875" style="167" customWidth="1"/>
    <col min="15349" max="15349" width="38" style="167" customWidth="1"/>
    <col min="15350" max="15350" width="14.42578125" style="167" customWidth="1"/>
    <col min="15351" max="15351" width="18.42578125" style="167" customWidth="1"/>
    <col min="15352" max="15352" width="26.42578125" style="167" customWidth="1"/>
    <col min="15353" max="15598" width="10.85546875" style="167"/>
    <col min="15599" max="15599" width="9.140625" style="167" customWidth="1"/>
    <col min="15600" max="15600" width="33" style="167" customWidth="1"/>
    <col min="15601" max="15601" width="23.42578125" style="167" customWidth="1"/>
    <col min="15602" max="15602" width="22.42578125" style="167" customWidth="1"/>
    <col min="15603" max="15603" width="14.85546875" style="167" customWidth="1"/>
    <col min="15604" max="15604" width="15.85546875" style="167" customWidth="1"/>
    <col min="15605" max="15605" width="38" style="167" customWidth="1"/>
    <col min="15606" max="15606" width="14.42578125" style="167" customWidth="1"/>
    <col min="15607" max="15607" width="18.42578125" style="167" customWidth="1"/>
    <col min="15608" max="15608" width="26.42578125" style="167" customWidth="1"/>
    <col min="15609" max="15854" width="10.85546875" style="167"/>
    <col min="15855" max="15855" width="9.140625" style="167" customWidth="1"/>
    <col min="15856" max="15856" width="33" style="167" customWidth="1"/>
    <col min="15857" max="15857" width="23.42578125" style="167" customWidth="1"/>
    <col min="15858" max="15858" width="22.42578125" style="167" customWidth="1"/>
    <col min="15859" max="15859" width="14.85546875" style="167" customWidth="1"/>
    <col min="15860" max="15860" width="15.85546875" style="167" customWidth="1"/>
    <col min="15861" max="15861" width="38" style="167" customWidth="1"/>
    <col min="15862" max="15862" width="14.42578125" style="167" customWidth="1"/>
    <col min="15863" max="15863" width="18.42578125" style="167" customWidth="1"/>
    <col min="15864" max="15864" width="26.42578125" style="167" customWidth="1"/>
    <col min="15865" max="16110" width="10.85546875" style="167"/>
    <col min="16111" max="16111" width="9.140625" style="167" customWidth="1"/>
    <col min="16112" max="16112" width="33" style="167" customWidth="1"/>
    <col min="16113" max="16113" width="23.42578125" style="167" customWidth="1"/>
    <col min="16114" max="16114" width="22.42578125" style="167" customWidth="1"/>
    <col min="16115" max="16115" width="14.85546875" style="167" customWidth="1"/>
    <col min="16116" max="16116" width="15.85546875" style="167" customWidth="1"/>
    <col min="16117" max="16117" width="38" style="167" customWidth="1"/>
    <col min="16118" max="16118" width="14.42578125" style="167" customWidth="1"/>
    <col min="16119" max="16119" width="18.42578125" style="167" customWidth="1"/>
    <col min="16120" max="16120" width="26.42578125" style="167" customWidth="1"/>
    <col min="16121" max="16384" width="10.85546875" style="167"/>
  </cols>
  <sheetData>
    <row r="1" spans="1:18" s="162" customFormat="1" ht="18.75" x14ac:dyDescent="0.3">
      <c r="A1" s="158" t="s">
        <v>112</v>
      </c>
      <c r="B1" s="159"/>
      <c r="C1" s="160"/>
      <c r="D1" s="160"/>
      <c r="E1" s="160"/>
      <c r="F1" s="160"/>
      <c r="G1" s="160"/>
      <c r="H1" s="160"/>
      <c r="I1" s="160"/>
      <c r="J1" s="159"/>
      <c r="K1" s="159"/>
      <c r="L1" s="159"/>
      <c r="M1" s="161"/>
      <c r="N1" s="161"/>
      <c r="O1" s="161"/>
      <c r="P1" s="161"/>
      <c r="Q1" s="161"/>
      <c r="R1" s="159"/>
    </row>
    <row r="2" spans="1:18" ht="12.95" customHeight="1" x14ac:dyDescent="0.3">
      <c r="A2" s="163"/>
      <c r="B2" s="163"/>
      <c r="C2" s="163"/>
      <c r="D2" s="163"/>
      <c r="E2" s="164"/>
      <c r="F2" s="165"/>
      <c r="G2" s="160"/>
      <c r="H2" s="160"/>
      <c r="I2" s="165"/>
      <c r="J2" s="165"/>
      <c r="K2" s="165"/>
      <c r="L2" s="165"/>
      <c r="M2" s="166"/>
      <c r="N2" s="166"/>
      <c r="O2" s="166"/>
      <c r="P2" s="161"/>
      <c r="Q2" s="161"/>
      <c r="R2" s="165"/>
    </row>
    <row r="3" spans="1:18" s="169" customFormat="1" ht="23.1" customHeight="1" x14ac:dyDescent="0.3">
      <c r="A3" s="572" t="s">
        <v>64</v>
      </c>
      <c r="B3" s="572"/>
      <c r="C3" s="573" t="s">
        <v>292</v>
      </c>
      <c r="D3" s="574"/>
      <c r="E3" s="574"/>
      <c r="F3" s="574"/>
      <c r="G3" s="574"/>
      <c r="H3" s="574"/>
      <c r="I3" s="574"/>
      <c r="J3" s="574"/>
      <c r="K3" s="574"/>
      <c r="L3" s="574"/>
      <c r="M3" s="574"/>
      <c r="N3" s="574"/>
      <c r="O3" s="575"/>
      <c r="P3" s="161"/>
      <c r="Q3" s="161"/>
      <c r="R3" s="168"/>
    </row>
    <row r="4" spans="1:18" s="169" customFormat="1" ht="23.1" customHeight="1" x14ac:dyDescent="0.3">
      <c r="A4" s="572" t="s">
        <v>62</v>
      </c>
      <c r="B4" s="572"/>
      <c r="C4" s="576" t="str">
        <f>'[1]Árbol de problemas'!C8</f>
        <v>Persistencia de situaciones de capacidad limitada en la infraestructura tecnológica y sistemas de información en el ICBF.</v>
      </c>
      <c r="D4" s="576"/>
      <c r="E4" s="576"/>
      <c r="F4" s="576"/>
      <c r="G4" s="576"/>
      <c r="H4" s="576"/>
      <c r="I4" s="576"/>
      <c r="J4" s="576"/>
      <c r="K4" s="576"/>
      <c r="L4" s="576"/>
      <c r="M4" s="576"/>
      <c r="N4" s="576"/>
      <c r="O4" s="576"/>
      <c r="P4" s="161"/>
      <c r="Q4" s="161"/>
      <c r="R4" s="170"/>
    </row>
    <row r="5" spans="1:18" s="169" customFormat="1" ht="23.1" customHeight="1" x14ac:dyDescent="0.3">
      <c r="A5" s="572" t="s">
        <v>60</v>
      </c>
      <c r="B5" s="572"/>
      <c r="C5" s="576" t="str">
        <f>'[1]Árbol de objetivos'!C8</f>
        <v>Proveer soluciones en sistemas de información y serviciaos tecnológicos para mejorar la operación de los procesos en el ICBF.</v>
      </c>
      <c r="D5" s="576"/>
      <c r="E5" s="576"/>
      <c r="F5" s="576"/>
      <c r="G5" s="576"/>
      <c r="H5" s="576"/>
      <c r="I5" s="576"/>
      <c r="J5" s="576"/>
      <c r="K5" s="576"/>
      <c r="L5" s="576"/>
      <c r="M5" s="576"/>
      <c r="N5" s="576"/>
      <c r="O5" s="576"/>
      <c r="P5" s="161"/>
      <c r="Q5" s="161"/>
      <c r="R5" s="170"/>
    </row>
    <row r="6" spans="1:18" s="169" customFormat="1" ht="23.25" customHeight="1" x14ac:dyDescent="0.3">
      <c r="A6" s="171"/>
      <c r="B6" s="171"/>
      <c r="C6" s="171"/>
      <c r="D6" s="172"/>
      <c r="E6" s="172"/>
      <c r="F6" s="172"/>
      <c r="G6" s="172"/>
      <c r="H6" s="172"/>
      <c r="I6" s="172"/>
      <c r="J6" s="172"/>
      <c r="K6" s="172"/>
      <c r="L6" s="172"/>
      <c r="M6" s="173"/>
      <c r="N6" s="173"/>
      <c r="O6" s="173"/>
      <c r="P6" s="161"/>
      <c r="Q6" s="161"/>
      <c r="R6" s="174"/>
    </row>
    <row r="7" spans="1:18" s="178" customFormat="1" ht="15" hidden="1" customHeight="1" x14ac:dyDescent="0.25">
      <c r="A7" s="175" t="s">
        <v>51</v>
      </c>
      <c r="B7" s="176"/>
      <c r="C7" s="177"/>
      <c r="D7" s="177"/>
      <c r="E7" s="177"/>
      <c r="F7" s="177"/>
      <c r="G7" s="177"/>
      <c r="J7" s="175" t="s">
        <v>42</v>
      </c>
      <c r="K7" s="175" t="s">
        <v>41</v>
      </c>
      <c r="L7" s="175" t="s">
        <v>40</v>
      </c>
      <c r="M7" s="179" t="s">
        <v>39</v>
      </c>
      <c r="N7" s="577"/>
      <c r="O7" s="179" t="s">
        <v>42</v>
      </c>
      <c r="P7" s="179" t="s">
        <v>41</v>
      </c>
      <c r="Q7" s="179" t="s">
        <v>40</v>
      </c>
      <c r="R7" s="175" t="s">
        <v>39</v>
      </c>
    </row>
    <row r="8" spans="1:18" s="178" customFormat="1" ht="15" hidden="1" customHeight="1" x14ac:dyDescent="0.25">
      <c r="A8" s="180" t="s">
        <v>48</v>
      </c>
      <c r="B8" s="181"/>
      <c r="C8" s="182"/>
      <c r="D8" s="181"/>
      <c r="E8" s="177"/>
      <c r="G8" s="182" t="s">
        <v>50</v>
      </c>
      <c r="H8" s="182"/>
      <c r="I8" s="182"/>
      <c r="J8" s="183"/>
      <c r="K8" s="183"/>
      <c r="L8" s="184"/>
      <c r="M8" s="185"/>
      <c r="N8" s="577"/>
      <c r="O8" s="186"/>
      <c r="P8" s="186"/>
      <c r="Q8" s="186"/>
      <c r="R8" s="187"/>
    </row>
    <row r="9" spans="1:18" s="169" customFormat="1" hidden="1" x14ac:dyDescent="0.25">
      <c r="A9" s="188"/>
      <c r="B9" s="188"/>
      <c r="C9" s="174"/>
      <c r="D9" s="174"/>
      <c r="E9" s="174"/>
      <c r="F9" s="174"/>
      <c r="G9" s="174"/>
      <c r="H9" s="189"/>
      <c r="I9" s="174"/>
      <c r="J9" s="174"/>
      <c r="K9" s="174"/>
      <c r="L9" s="174"/>
      <c r="M9" s="190"/>
      <c r="N9" s="190"/>
      <c r="O9" s="190"/>
      <c r="P9" s="190"/>
      <c r="Q9" s="190"/>
      <c r="R9" s="174"/>
    </row>
    <row r="10" spans="1:18" s="169" customFormat="1" hidden="1" x14ac:dyDescent="0.25">
      <c r="A10" s="188"/>
      <c r="B10" s="188"/>
      <c r="C10" s="174"/>
      <c r="D10" s="174"/>
      <c r="E10" s="174"/>
      <c r="F10" s="174"/>
      <c r="G10" s="174"/>
      <c r="H10" s="174"/>
      <c r="I10" s="174"/>
      <c r="J10" s="174"/>
      <c r="K10" s="174"/>
      <c r="L10" s="174"/>
      <c r="M10" s="190"/>
      <c r="N10" s="190"/>
      <c r="O10" s="190"/>
      <c r="P10" s="190"/>
      <c r="Q10" s="190"/>
      <c r="R10" s="174"/>
    </row>
    <row r="11" spans="1:18" s="191" customFormat="1" ht="15" customHeight="1" x14ac:dyDescent="0.25">
      <c r="A11" s="578" t="s">
        <v>44</v>
      </c>
      <c r="B11" s="578" t="s">
        <v>43</v>
      </c>
      <c r="C11" s="581" t="s">
        <v>21</v>
      </c>
      <c r="D11" s="582"/>
      <c r="E11" s="582"/>
      <c r="F11" s="582"/>
      <c r="G11" s="582"/>
      <c r="H11" s="582"/>
      <c r="I11" s="583"/>
      <c r="J11" s="581" t="s">
        <v>17</v>
      </c>
      <c r="K11" s="582"/>
      <c r="L11" s="583"/>
      <c r="M11" s="584" t="s">
        <v>22</v>
      </c>
      <c r="N11" s="585"/>
      <c r="O11" s="585"/>
      <c r="P11" s="585"/>
      <c r="Q11" s="586"/>
    </row>
    <row r="12" spans="1:18" s="191" customFormat="1" ht="15" customHeight="1" x14ac:dyDescent="0.25">
      <c r="A12" s="579"/>
      <c r="B12" s="579"/>
      <c r="C12" s="587" t="s">
        <v>21</v>
      </c>
      <c r="D12" s="589" t="s">
        <v>20</v>
      </c>
      <c r="E12" s="587" t="s">
        <v>19</v>
      </c>
      <c r="F12" s="587"/>
      <c r="G12" s="587"/>
      <c r="H12" s="587"/>
      <c r="I12" s="589" t="s">
        <v>18</v>
      </c>
      <c r="J12" s="589" t="s">
        <v>17</v>
      </c>
      <c r="K12" s="594" t="s">
        <v>16</v>
      </c>
      <c r="L12" s="594" t="s">
        <v>15</v>
      </c>
      <c r="M12" s="591" t="s">
        <v>293</v>
      </c>
      <c r="N12" s="591" t="s">
        <v>294</v>
      </c>
      <c r="O12" s="591" t="s">
        <v>295</v>
      </c>
      <c r="P12" s="591" t="s">
        <v>296</v>
      </c>
      <c r="Q12" s="593" t="s">
        <v>14</v>
      </c>
    </row>
    <row r="13" spans="1:18" s="191" customFormat="1" ht="34.700000000000003" customHeight="1" x14ac:dyDescent="0.25">
      <c r="A13" s="580"/>
      <c r="B13" s="580"/>
      <c r="C13" s="588"/>
      <c r="D13" s="590"/>
      <c r="E13" s="192" t="s">
        <v>42</v>
      </c>
      <c r="F13" s="192" t="s">
        <v>41</v>
      </c>
      <c r="G13" s="192" t="s">
        <v>40</v>
      </c>
      <c r="H13" s="192" t="s">
        <v>39</v>
      </c>
      <c r="I13" s="590"/>
      <c r="J13" s="590"/>
      <c r="K13" s="595"/>
      <c r="L13" s="595"/>
      <c r="M13" s="592"/>
      <c r="N13" s="592"/>
      <c r="O13" s="592"/>
      <c r="P13" s="592"/>
      <c r="Q13" s="591"/>
    </row>
    <row r="14" spans="1:18" s="169" customFormat="1" ht="25.5" x14ac:dyDescent="0.25">
      <c r="A14" s="596" t="str">
        <f>'[1]Árbol de problemas'!C10</f>
        <v>Limitada respuesta en sistemas de información (SI) en términos de: oportunidad, cantidad, integralidad e interoperabilidad.</v>
      </c>
      <c r="B14" s="597" t="str">
        <f>'[1]Árbol de objetivos'!C10</f>
        <v>Incrementar soluciones de Sistemas de Información en términos de: oportunidad, cantidad, integralidad e interoperabilidad.</v>
      </c>
      <c r="C14" s="596" t="str">
        <f>'[1]Prod. y Act.'!C2</f>
        <v>Servicio de información actualizados.</v>
      </c>
      <c r="D14" s="598" t="str">
        <f>'[1]Prod. y Act.'!E2</f>
        <v>Sistemas de información actualizados.</v>
      </c>
      <c r="E14" s="598" t="str">
        <f>'[1]Prod. y Act.'!G2</f>
        <v>8</v>
      </c>
      <c r="F14" s="598" t="s">
        <v>297</v>
      </c>
      <c r="G14" s="598" t="s">
        <v>297</v>
      </c>
      <c r="H14" s="598" t="s">
        <v>297</v>
      </c>
      <c r="I14" s="598" t="str">
        <f>'[1]Prod. y Act.'!F2</f>
        <v>Número de sistemas de información.</v>
      </c>
      <c r="J14" s="193" t="str">
        <f>'[1]Prod. y Act.'!D2</f>
        <v>Definir el plan para la gestión de soluciones informáticas.</v>
      </c>
      <c r="K14" s="194"/>
      <c r="L14" s="195"/>
      <c r="M14" s="196">
        <f>'[1]Prod. y Act.'!I2</f>
        <v>23378900</v>
      </c>
      <c r="N14" s="196">
        <f>'[1]Prod. y Act.'!J2</f>
        <v>24080300</v>
      </c>
      <c r="O14" s="196">
        <f>'[1]Prod. y Act.'!K2</f>
        <v>24802700</v>
      </c>
      <c r="P14" s="196">
        <f>'[1]Prod. y Act.'!L2</f>
        <v>25546800</v>
      </c>
      <c r="Q14" s="197">
        <f>SUM(M14:P14)</f>
        <v>97808700</v>
      </c>
    </row>
    <row r="15" spans="1:18" s="169" customFormat="1" ht="25.5" x14ac:dyDescent="0.25">
      <c r="A15" s="596"/>
      <c r="B15" s="597"/>
      <c r="C15" s="596"/>
      <c r="D15" s="598"/>
      <c r="E15" s="598"/>
      <c r="F15" s="598"/>
      <c r="G15" s="598"/>
      <c r="H15" s="598"/>
      <c r="I15" s="598"/>
      <c r="J15" s="193" t="str">
        <f>'[1]Prod. y Act.'!D3</f>
        <v>Analizar y diseñar requerimientos de soluciones informáticas.</v>
      </c>
      <c r="K15" s="194"/>
      <c r="L15" s="195"/>
      <c r="M15" s="196">
        <f>'[1]Prod. y Act.'!I3</f>
        <v>309379600</v>
      </c>
      <c r="N15" s="196">
        <f>'[1]Prod. y Act.'!J3</f>
        <v>318661000</v>
      </c>
      <c r="O15" s="196">
        <f>'[1]Prod. y Act.'!K3</f>
        <v>328220800</v>
      </c>
      <c r="P15" s="196">
        <f>'[1]Prod. y Act.'!L3</f>
        <v>338067400</v>
      </c>
      <c r="Q15" s="197">
        <f t="shared" ref="Q15:Q21" si="0">SUM(M15:P15)</f>
        <v>1294328800</v>
      </c>
    </row>
    <row r="16" spans="1:18" s="169" customFormat="1" x14ac:dyDescent="0.25">
      <c r="A16" s="596"/>
      <c r="B16" s="597"/>
      <c r="C16" s="596"/>
      <c r="D16" s="598"/>
      <c r="E16" s="598"/>
      <c r="F16" s="598"/>
      <c r="G16" s="598"/>
      <c r="H16" s="598"/>
      <c r="I16" s="598"/>
      <c r="J16" s="193" t="str">
        <f>'[1]Prod. y Act.'!D4</f>
        <v>Realizar pruebas a las soluciones informáticas.</v>
      </c>
      <c r="K16" s="194"/>
      <c r="L16" s="195"/>
      <c r="M16" s="196">
        <f>'[1]Prod. y Act.'!I4</f>
        <v>389937400</v>
      </c>
      <c r="N16" s="196">
        <f>'[1]Prod. y Act.'!J4</f>
        <v>401635500</v>
      </c>
      <c r="O16" s="196">
        <f>'[1]Prod. y Act.'!K4</f>
        <v>413684600</v>
      </c>
      <c r="P16" s="196">
        <f>'[1]Prod. y Act.'!L4</f>
        <v>426095100</v>
      </c>
      <c r="Q16" s="197">
        <f t="shared" si="0"/>
        <v>1631352600</v>
      </c>
    </row>
    <row r="17" spans="1:17" s="169" customFormat="1" x14ac:dyDescent="0.25">
      <c r="A17" s="596"/>
      <c r="B17" s="597"/>
      <c r="C17" s="596"/>
      <c r="D17" s="598"/>
      <c r="E17" s="598"/>
      <c r="F17" s="598"/>
      <c r="G17" s="598"/>
      <c r="H17" s="598"/>
      <c r="I17" s="598"/>
      <c r="J17" s="193" t="str">
        <f>'[1]Prod. y Act.'!D5</f>
        <v>Desarrollar o adquirir soluciones informáticas.</v>
      </c>
      <c r="K17" s="194"/>
      <c r="L17" s="195"/>
      <c r="M17" s="196">
        <f>'[1]Prod. y Act.'!I5</f>
        <v>8725000000</v>
      </c>
      <c r="N17" s="196">
        <f>'[1]Prod. y Act.'!J5</f>
        <v>8986750000</v>
      </c>
      <c r="O17" s="196">
        <f>'[1]Prod. y Act.'!K5</f>
        <v>9256352500</v>
      </c>
      <c r="P17" s="196">
        <f>'[1]Prod. y Act.'!L5</f>
        <v>9534043100</v>
      </c>
      <c r="Q17" s="197">
        <f t="shared" si="0"/>
        <v>36502145600</v>
      </c>
    </row>
    <row r="18" spans="1:17" s="169" customFormat="1" ht="25.5" x14ac:dyDescent="0.25">
      <c r="A18" s="596"/>
      <c r="B18" s="597"/>
      <c r="C18" s="596"/>
      <c r="D18" s="598"/>
      <c r="E18" s="598"/>
      <c r="F18" s="598"/>
      <c r="G18" s="598"/>
      <c r="H18" s="598"/>
      <c r="I18" s="598"/>
      <c r="J18" s="193" t="str">
        <f>'[1]Prod. y Act.'!D6</f>
        <v>Realizar acciones de uso y apropiación para las soluciones informáticas.</v>
      </c>
      <c r="K18" s="194"/>
      <c r="L18" s="195"/>
      <c r="M18" s="196">
        <f>'[1]Prod. y Act.'!I6</f>
        <v>155252400</v>
      </c>
      <c r="N18" s="196">
        <f>'[1]Prod. y Act.'!J6</f>
        <v>159910000</v>
      </c>
      <c r="O18" s="196">
        <f>'[1]Prod. y Act.'!K6</f>
        <v>164707300</v>
      </c>
      <c r="P18" s="196">
        <f>'[1]Prod. y Act.'!L6</f>
        <v>169648500</v>
      </c>
      <c r="Q18" s="197">
        <f t="shared" si="0"/>
        <v>649518200</v>
      </c>
    </row>
    <row r="19" spans="1:17" s="169" customFormat="1" ht="25.5" x14ac:dyDescent="0.25">
      <c r="A19" s="596"/>
      <c r="B19" s="597"/>
      <c r="C19" s="596"/>
      <c r="D19" s="598"/>
      <c r="E19" s="598"/>
      <c r="F19" s="598"/>
      <c r="G19" s="598"/>
      <c r="H19" s="598"/>
      <c r="I19" s="598"/>
      <c r="J19" s="193" t="str">
        <f>'[1]Prod. y Act.'!D7</f>
        <v>Definir e identificar los componentes de información.</v>
      </c>
      <c r="K19" s="194"/>
      <c r="L19" s="195"/>
      <c r="M19" s="196">
        <f>'[1]Prod. y Act.'!I7</f>
        <v>89619300</v>
      </c>
      <c r="N19" s="196">
        <f>'[1]Prod. y Act.'!J7</f>
        <v>92307900</v>
      </c>
      <c r="O19" s="196">
        <f>'[1]Prod. y Act.'!K7</f>
        <v>95077100</v>
      </c>
      <c r="P19" s="196">
        <f>'[1]Prod. y Act.'!L7</f>
        <v>97929400</v>
      </c>
      <c r="Q19" s="197">
        <f t="shared" si="0"/>
        <v>374933700</v>
      </c>
    </row>
    <row r="20" spans="1:17" s="169" customFormat="1" ht="38.25" x14ac:dyDescent="0.25">
      <c r="A20" s="596"/>
      <c r="B20" s="597"/>
      <c r="C20" s="596"/>
      <c r="D20" s="598"/>
      <c r="E20" s="598"/>
      <c r="F20" s="598"/>
      <c r="G20" s="598"/>
      <c r="H20" s="598"/>
      <c r="I20" s="598"/>
      <c r="J20" s="193" t="str">
        <f>'[1]Prod. y Act.'!D8</f>
        <v>Elaborar y actualizar el directorio de los componentes de información y componentes reutilizables de código.</v>
      </c>
      <c r="K20" s="194"/>
      <c r="L20" s="195"/>
      <c r="M20" s="196">
        <f>'[1]Prod. y Act.'!I8</f>
        <v>61875900</v>
      </c>
      <c r="N20" s="196">
        <f>'[1]Prod. y Act.'!J8</f>
        <v>63732200</v>
      </c>
      <c r="O20" s="196">
        <f>'[1]Prod. y Act.'!K8</f>
        <v>65644200</v>
      </c>
      <c r="P20" s="196">
        <f>'[1]Prod. y Act.'!L8</f>
        <v>67613500</v>
      </c>
      <c r="Q20" s="197">
        <f t="shared" si="0"/>
        <v>258865800</v>
      </c>
    </row>
    <row r="21" spans="1:17" s="169" customFormat="1" ht="38.25" x14ac:dyDescent="0.25">
      <c r="A21" s="596"/>
      <c r="B21" s="597"/>
      <c r="C21" s="596"/>
      <c r="D21" s="598"/>
      <c r="E21" s="598"/>
      <c r="F21" s="598"/>
      <c r="G21" s="598"/>
      <c r="H21" s="598"/>
      <c r="I21" s="601"/>
      <c r="J21" s="193" t="str">
        <f>'[1]Prod. y Act.'!D8</f>
        <v>Elaborar y actualizar el directorio de los componentes de información y componentes reutilizables de código.</v>
      </c>
      <c r="K21" s="194"/>
      <c r="L21" s="195"/>
      <c r="M21" s="196">
        <f>'[1]Prod. y Act.'!I9</f>
        <v>4390594240</v>
      </c>
      <c r="N21" s="196">
        <f>'[1]Prod. y Act.'!J9</f>
        <v>4522312040</v>
      </c>
      <c r="O21" s="196">
        <f>'[1]Prod. y Act.'!K9</f>
        <v>4657981440</v>
      </c>
      <c r="P21" s="196">
        <f>'[1]Prod. y Act.'!L9</f>
        <v>4797720840</v>
      </c>
      <c r="Q21" s="197">
        <f t="shared" si="0"/>
        <v>18368608560</v>
      </c>
    </row>
    <row r="22" spans="1:17" s="169" customFormat="1" x14ac:dyDescent="0.25">
      <c r="A22" s="198"/>
      <c r="B22" s="198"/>
      <c r="C22" s="198"/>
      <c r="D22" s="198"/>
      <c r="E22" s="198"/>
      <c r="F22" s="198"/>
      <c r="G22" s="198"/>
      <c r="H22" s="198"/>
      <c r="I22" s="199"/>
      <c r="J22" s="200" t="s">
        <v>298</v>
      </c>
      <c r="K22" s="198"/>
      <c r="L22" s="201" t="s">
        <v>26</v>
      </c>
      <c r="M22" s="202">
        <f>SUM(M14:M21)</f>
        <v>14145037740</v>
      </c>
      <c r="N22" s="202">
        <f t="shared" ref="N22:Q22" si="1">SUM(N14:N21)</f>
        <v>14569388940</v>
      </c>
      <c r="O22" s="202">
        <f t="shared" si="1"/>
        <v>15006470640</v>
      </c>
      <c r="P22" s="202">
        <f t="shared" si="1"/>
        <v>15456664640</v>
      </c>
      <c r="Q22" s="202">
        <f t="shared" si="1"/>
        <v>59177561960</v>
      </c>
    </row>
    <row r="23" spans="1:17" s="191" customFormat="1" ht="15" x14ac:dyDescent="0.25">
      <c r="A23" s="602" t="s">
        <v>25</v>
      </c>
      <c r="B23" s="602" t="s">
        <v>23</v>
      </c>
      <c r="C23" s="602" t="s">
        <v>21</v>
      </c>
      <c r="D23" s="602"/>
      <c r="E23" s="602"/>
      <c r="F23" s="602"/>
      <c r="G23" s="602"/>
      <c r="H23" s="602"/>
      <c r="I23" s="581"/>
      <c r="J23" s="602" t="s">
        <v>17</v>
      </c>
      <c r="K23" s="602"/>
      <c r="L23" s="602"/>
      <c r="M23" s="603" t="s">
        <v>22</v>
      </c>
      <c r="N23" s="604"/>
      <c r="O23" s="604"/>
      <c r="P23" s="604"/>
      <c r="Q23" s="605"/>
    </row>
    <row r="24" spans="1:17" s="191" customFormat="1" ht="15" x14ac:dyDescent="0.25">
      <c r="A24" s="602"/>
      <c r="B24" s="602"/>
      <c r="C24" s="587" t="s">
        <v>21</v>
      </c>
      <c r="D24" s="589" t="s">
        <v>20</v>
      </c>
      <c r="E24" s="587" t="s">
        <v>19</v>
      </c>
      <c r="F24" s="587"/>
      <c r="G24" s="587"/>
      <c r="H24" s="587"/>
      <c r="I24" s="606" t="s">
        <v>18</v>
      </c>
      <c r="J24" s="589" t="s">
        <v>17</v>
      </c>
      <c r="K24" s="610" t="s">
        <v>16</v>
      </c>
      <c r="L24" s="610" t="s">
        <v>15</v>
      </c>
      <c r="M24" s="599" t="s">
        <v>293</v>
      </c>
      <c r="N24" s="599" t="s">
        <v>294</v>
      </c>
      <c r="O24" s="599" t="s">
        <v>295</v>
      </c>
      <c r="P24" s="599" t="s">
        <v>296</v>
      </c>
      <c r="Q24" s="608" t="s">
        <v>14</v>
      </c>
    </row>
    <row r="25" spans="1:17" s="191" customFormat="1" ht="15" x14ac:dyDescent="0.25">
      <c r="A25" s="602"/>
      <c r="B25" s="602"/>
      <c r="C25" s="587"/>
      <c r="D25" s="589"/>
      <c r="E25" s="203" t="s">
        <v>42</v>
      </c>
      <c r="F25" s="203" t="s">
        <v>41</v>
      </c>
      <c r="G25" s="203" t="s">
        <v>40</v>
      </c>
      <c r="H25" s="203" t="s">
        <v>39</v>
      </c>
      <c r="I25" s="606"/>
      <c r="J25" s="589"/>
      <c r="K25" s="610"/>
      <c r="L25" s="610"/>
      <c r="M25" s="600"/>
      <c r="N25" s="600"/>
      <c r="O25" s="600"/>
      <c r="P25" s="600"/>
      <c r="Q25" s="599"/>
    </row>
    <row r="26" spans="1:17" s="169" customFormat="1" ht="38.25" x14ac:dyDescent="0.25">
      <c r="A26" s="596" t="str">
        <f>'[1]Árbol de problemas'!G10</f>
        <v>Deficiencia de infraestructura tecnológica para soportar la operación del ICBF.</v>
      </c>
      <c r="B26" s="596" t="str">
        <f>'[1]Árbol de objetivos'!G10</f>
        <v>Disminuir la obsolescencia y las necesidades de Infraestructura tecnológica para soportar la operación del ICBF.</v>
      </c>
      <c r="C26" s="596" t="str">
        <f>'[1]Prod. y Act.'!C11</f>
        <v>Servicios tecnológicos</v>
      </c>
      <c r="D26" s="596" t="str">
        <f>'[1]Prod. y Act.'!E11</f>
        <v>Porcentaje de capacidad (Índice de prestación de servicios)</v>
      </c>
      <c r="E26" s="609">
        <f>'[1]Prod. y Act.'!G11</f>
        <v>0.98</v>
      </c>
      <c r="F26" s="609">
        <v>0.98</v>
      </c>
      <c r="G26" s="609">
        <v>0.98</v>
      </c>
      <c r="H26" s="609">
        <v>0.98</v>
      </c>
      <c r="I26" s="607" t="str">
        <f>'[1]Prod. y Act.'!F11</f>
        <v xml:space="preserve">Porcentaje de capacidad </v>
      </c>
      <c r="J26" s="193" t="str">
        <f>'[1]Prod. y Act.'!D11</f>
        <v>Elaborar el plan de adquisición de bienes y servicios para la actualización, soporte y mantenimiento de servicios tecnológicos.</v>
      </c>
      <c r="K26" s="204"/>
      <c r="L26" s="195"/>
      <c r="M26" s="205">
        <f>'[1]Prod. y Act.'!I11</f>
        <v>47657100</v>
      </c>
      <c r="N26" s="205">
        <f>'[1]Prod. y Act.'!J11</f>
        <v>49086800</v>
      </c>
      <c r="O26" s="205">
        <f>'[1]Prod. y Act.'!K11</f>
        <v>50559400</v>
      </c>
      <c r="P26" s="205">
        <f>'[1]Prod. y Act.'!L11</f>
        <v>52076200</v>
      </c>
      <c r="Q26" s="197">
        <f>SUM(M26:P26)</f>
        <v>199379500</v>
      </c>
    </row>
    <row r="27" spans="1:17" s="169" customFormat="1" ht="25.5" x14ac:dyDescent="0.25">
      <c r="A27" s="596"/>
      <c r="B27" s="596"/>
      <c r="C27" s="596"/>
      <c r="D27" s="596"/>
      <c r="E27" s="609"/>
      <c r="F27" s="609"/>
      <c r="G27" s="609"/>
      <c r="H27" s="609"/>
      <c r="I27" s="607"/>
      <c r="J27" s="193" t="str">
        <f>'[1]Prod. y Act.'!D12</f>
        <v>Adquirir e implementar la actualización de la plataforma tecnológica prevista.</v>
      </c>
      <c r="K27" s="204"/>
      <c r="L27" s="195"/>
      <c r="M27" s="205">
        <f>'[1]Prod. y Act.'!I12</f>
        <v>24179154100</v>
      </c>
      <c r="N27" s="205">
        <f>'[1]Prod. y Act.'!J12</f>
        <v>22025368700</v>
      </c>
      <c r="O27" s="205">
        <f>'[1]Prod. y Act.'!K12</f>
        <v>23886129800</v>
      </c>
      <c r="P27" s="205">
        <f>'[1]Prod. y Act.'!L12</f>
        <v>23341993700</v>
      </c>
      <c r="Q27" s="197">
        <f t="shared" ref="Q27:Q32" si="2">SUM(M27:P27)</f>
        <v>93432646300</v>
      </c>
    </row>
    <row r="28" spans="1:17" s="169" customFormat="1" x14ac:dyDescent="0.25">
      <c r="A28" s="596"/>
      <c r="B28" s="596"/>
      <c r="C28" s="596"/>
      <c r="D28" s="596"/>
      <c r="E28" s="609"/>
      <c r="F28" s="609"/>
      <c r="G28" s="609"/>
      <c r="H28" s="609"/>
      <c r="I28" s="607"/>
      <c r="J28" s="193" t="str">
        <f>'[1]Prod. y Act.'!D13</f>
        <v>Renovar y mantener la plataforma computacional.</v>
      </c>
      <c r="K28" s="204"/>
      <c r="L28" s="195"/>
      <c r="M28" s="205">
        <f>'[1]Prod. y Act.'!I13</f>
        <v>26400000000</v>
      </c>
      <c r="N28" s="205">
        <f>'[1]Prod. y Act.'!J13</f>
        <v>5912000000</v>
      </c>
      <c r="O28" s="205">
        <f>'[1]Prod. y Act.'!K13</f>
        <v>6089360000</v>
      </c>
      <c r="P28" s="205">
        <f>'[1]Prod. y Act.'!L13</f>
        <v>6272040800</v>
      </c>
      <c r="Q28" s="197">
        <f t="shared" si="2"/>
        <v>44673400800</v>
      </c>
    </row>
    <row r="29" spans="1:17" s="169" customFormat="1" ht="25.5" x14ac:dyDescent="0.25">
      <c r="A29" s="596"/>
      <c r="B29" s="596"/>
      <c r="C29" s="596"/>
      <c r="D29" s="596"/>
      <c r="E29" s="609"/>
      <c r="F29" s="609"/>
      <c r="G29" s="609"/>
      <c r="H29" s="609"/>
      <c r="I29" s="607"/>
      <c r="J29" s="193" t="str">
        <f>'[1]Prod. y Act.'!D14</f>
        <v>Adquirir bienes y servicios para la renovación de software y su licenciamiento.</v>
      </c>
      <c r="K29" s="204"/>
      <c r="L29" s="195"/>
      <c r="M29" s="205">
        <f>'[1]Prod. y Act.'!I14</f>
        <v>15017610100</v>
      </c>
      <c r="N29" s="205">
        <f>'[1]Prod. y Act.'!J14</f>
        <v>15468138400</v>
      </c>
      <c r="O29" s="205">
        <f>'[1]Prod. y Act.'!K14</f>
        <v>15932182600</v>
      </c>
      <c r="P29" s="205">
        <f>'[1]Prod. y Act.'!L14</f>
        <v>16410148100</v>
      </c>
      <c r="Q29" s="197">
        <f t="shared" si="2"/>
        <v>62828079200</v>
      </c>
    </row>
    <row r="30" spans="1:17" s="169" customFormat="1" ht="25.5" x14ac:dyDescent="0.25">
      <c r="A30" s="596"/>
      <c r="B30" s="596"/>
      <c r="C30" s="596"/>
      <c r="D30" s="596"/>
      <c r="E30" s="609"/>
      <c r="F30" s="609"/>
      <c r="G30" s="609"/>
      <c r="H30" s="609"/>
      <c r="I30" s="607"/>
      <c r="J30" s="193" t="str">
        <f>'[1]Prod. y Act.'!D15</f>
        <v>Realizar las adecuaciones de redes de área local y de comunicaciones programadas y priorizadas.</v>
      </c>
      <c r="K30" s="204"/>
      <c r="L30" s="195"/>
      <c r="M30" s="205">
        <f>'[1]Prod. y Act.'!I15</f>
        <v>32525000000</v>
      </c>
      <c r="N30" s="205">
        <f>'[1]Prod. y Act.'!J15</f>
        <v>18416750000</v>
      </c>
      <c r="O30" s="205">
        <f>'[1]Prod. y Act.'!K15</f>
        <v>21154706500</v>
      </c>
      <c r="P30" s="205">
        <f>'[1]Prod. y Act.'!L15</f>
        <v>21789347700</v>
      </c>
      <c r="Q30" s="197">
        <f t="shared" si="2"/>
        <v>93885804200</v>
      </c>
    </row>
    <row r="31" spans="1:17" s="169" customFormat="1" ht="25.5" x14ac:dyDescent="0.25">
      <c r="A31" s="596"/>
      <c r="B31" s="596"/>
      <c r="C31" s="596"/>
      <c r="D31" s="596"/>
      <c r="E31" s="609"/>
      <c r="F31" s="609"/>
      <c r="G31" s="609"/>
      <c r="H31" s="609"/>
      <c r="I31" s="607"/>
      <c r="J31" s="193" t="str">
        <f>'[1]Prod. y Act.'!D16</f>
        <v>Realizar acciones de uso y apropiación para los servicios tecnológicos.</v>
      </c>
      <c r="K31" s="204"/>
      <c r="L31" s="195"/>
      <c r="M31" s="205">
        <f>'[1]Prod. y Act.'!I16</f>
        <v>155252400</v>
      </c>
      <c r="N31" s="205">
        <f>'[1]Prod. y Act.'!J16</f>
        <v>159910000</v>
      </c>
      <c r="O31" s="205">
        <f>'[1]Prod. y Act.'!K16</f>
        <v>164707300</v>
      </c>
      <c r="P31" s="205">
        <f>'[1]Prod. y Act.'!L16</f>
        <v>169648500</v>
      </c>
      <c r="Q31" s="197">
        <f t="shared" si="2"/>
        <v>649518200</v>
      </c>
    </row>
    <row r="32" spans="1:17" s="169" customFormat="1" x14ac:dyDescent="0.25">
      <c r="A32" s="596"/>
      <c r="B32" s="596"/>
      <c r="C32" s="596"/>
      <c r="D32" s="596"/>
      <c r="E32" s="609"/>
      <c r="F32" s="609"/>
      <c r="G32" s="609"/>
      <c r="H32" s="609"/>
      <c r="I32" s="607"/>
      <c r="J32" s="193" t="str">
        <f>'[1]Prod. y Act.'!D17</f>
        <v>Gestionar los servicios tecnológicos.</v>
      </c>
      <c r="K32" s="204"/>
      <c r="L32" s="195"/>
      <c r="M32" s="205">
        <f>'[1]Prod. y Act.'!I17</f>
        <v>5020793100</v>
      </c>
      <c r="N32" s="205">
        <f>'[1]Prod. y Act.'!J17</f>
        <v>5171416900</v>
      </c>
      <c r="O32" s="205">
        <f>'[1]Prod. y Act.'!K17</f>
        <v>5326559400</v>
      </c>
      <c r="P32" s="205">
        <f>'[1]Prod. y Act.'!L17</f>
        <v>5486356200</v>
      </c>
      <c r="Q32" s="197">
        <f t="shared" si="2"/>
        <v>21005125600</v>
      </c>
    </row>
    <row r="33" spans="1:17" s="169" customFormat="1" ht="15" customHeight="1" x14ac:dyDescent="0.25">
      <c r="A33" s="206"/>
      <c r="B33" s="206"/>
      <c r="C33" s="206"/>
      <c r="D33" s="206"/>
      <c r="E33" s="206"/>
      <c r="F33" s="206"/>
      <c r="G33" s="206"/>
      <c r="H33" s="206"/>
      <c r="I33" s="206"/>
      <c r="J33" s="200" t="s">
        <v>299</v>
      </c>
      <c r="K33" s="198"/>
      <c r="L33" s="201" t="s">
        <v>26</v>
      </c>
      <c r="M33" s="207">
        <f>SUM(M26:M32)</f>
        <v>103345466800</v>
      </c>
      <c r="N33" s="207">
        <f t="shared" ref="N33:Q33" si="3">SUM(N26:N32)</f>
        <v>67202670800</v>
      </c>
      <c r="O33" s="207">
        <f t="shared" si="3"/>
        <v>72604205000</v>
      </c>
      <c r="P33" s="207">
        <f t="shared" si="3"/>
        <v>73521611200</v>
      </c>
      <c r="Q33" s="207">
        <f t="shared" si="3"/>
        <v>316673953800</v>
      </c>
    </row>
    <row r="34" spans="1:17" s="169" customFormat="1" ht="15" customHeight="1" x14ac:dyDescent="0.25">
      <c r="A34" s="206"/>
      <c r="B34" s="206"/>
      <c r="C34" s="206"/>
      <c r="D34" s="206"/>
      <c r="E34" s="206"/>
      <c r="F34" s="206"/>
      <c r="G34" s="206"/>
      <c r="H34" s="206"/>
      <c r="I34" s="206"/>
      <c r="J34" s="198" t="s">
        <v>300</v>
      </c>
      <c r="K34" s="198"/>
      <c r="L34" s="208" t="s">
        <v>14</v>
      </c>
      <c r="M34" s="209">
        <f>+M22+M33</f>
        <v>117490504540</v>
      </c>
      <c r="N34" s="209">
        <f t="shared" ref="N34:Q34" si="4">+N22+N33</f>
        <v>81772059740</v>
      </c>
      <c r="O34" s="209">
        <f t="shared" si="4"/>
        <v>87610675640</v>
      </c>
      <c r="P34" s="209">
        <f t="shared" si="4"/>
        <v>88978275840</v>
      </c>
      <c r="Q34" s="209">
        <f t="shared" si="4"/>
        <v>375851515760</v>
      </c>
    </row>
    <row r="35" spans="1:17" s="191" customFormat="1" ht="15" x14ac:dyDescent="0.25">
      <c r="A35" s="210"/>
      <c r="B35" s="210"/>
      <c r="M35" s="211"/>
      <c r="N35" s="211"/>
      <c r="O35" s="211"/>
      <c r="P35" s="211"/>
      <c r="Q35" s="211"/>
    </row>
    <row r="36" spans="1:17" x14ac:dyDescent="0.25">
      <c r="M36" s="214" t="b">
        <f>M34='[1]Prod. y Act.'!I18</f>
        <v>1</v>
      </c>
      <c r="N36" s="214" t="b">
        <f>N34='[1]Prod. y Act.'!J18</f>
        <v>1</v>
      </c>
      <c r="O36" s="214" t="b">
        <f>O34='[1]Prod. y Act.'!K18</f>
        <v>1</v>
      </c>
      <c r="P36" s="214" t="b">
        <f>P34='[1]Prod. y Act.'!L18</f>
        <v>1</v>
      </c>
    </row>
  </sheetData>
  <mergeCells count="59">
    <mergeCell ref="I26:I32"/>
    <mergeCell ref="P24:P25"/>
    <mergeCell ref="Q24:Q25"/>
    <mergeCell ref="A26:A32"/>
    <mergeCell ref="B26:B32"/>
    <mergeCell ref="C26:C32"/>
    <mergeCell ref="D26:D32"/>
    <mergeCell ref="E26:E32"/>
    <mergeCell ref="F26:F32"/>
    <mergeCell ref="G26:G32"/>
    <mergeCell ref="H26:H32"/>
    <mergeCell ref="J24:J25"/>
    <mergeCell ref="K24:K25"/>
    <mergeCell ref="L24:L25"/>
    <mergeCell ref="M24:M25"/>
    <mergeCell ref="N24:N25"/>
    <mergeCell ref="O24:O25"/>
    <mergeCell ref="I14:I21"/>
    <mergeCell ref="A23:A25"/>
    <mergeCell ref="B23:B25"/>
    <mergeCell ref="C23:I23"/>
    <mergeCell ref="J23:L23"/>
    <mergeCell ref="M23:Q23"/>
    <mergeCell ref="C24:C25"/>
    <mergeCell ref="D24:D25"/>
    <mergeCell ref="E24:H24"/>
    <mergeCell ref="I24:I25"/>
    <mergeCell ref="F14:F21"/>
    <mergeCell ref="G14:G21"/>
    <mergeCell ref="H14:H21"/>
    <mergeCell ref="J12:J13"/>
    <mergeCell ref="K12:K13"/>
    <mergeCell ref="A14:A21"/>
    <mergeCell ref="B14:B21"/>
    <mergeCell ref="C14:C21"/>
    <mergeCell ref="D14:D21"/>
    <mergeCell ref="E14:E21"/>
    <mergeCell ref="N7:N8"/>
    <mergeCell ref="A11:A13"/>
    <mergeCell ref="B11:B13"/>
    <mergeCell ref="C11:I11"/>
    <mergeCell ref="J11:L11"/>
    <mergeCell ref="M11:Q11"/>
    <mergeCell ref="C12:C13"/>
    <mergeCell ref="D12:D13"/>
    <mergeCell ref="E12:H12"/>
    <mergeCell ref="I12:I13"/>
    <mergeCell ref="P12:P13"/>
    <mergeCell ref="Q12:Q13"/>
    <mergeCell ref="L12:L13"/>
    <mergeCell ref="M12:M13"/>
    <mergeCell ref="N12:N13"/>
    <mergeCell ref="O12:O13"/>
    <mergeCell ref="A3:B3"/>
    <mergeCell ref="C3:O3"/>
    <mergeCell ref="A4:B4"/>
    <mergeCell ref="C4:O4"/>
    <mergeCell ref="A5:B5"/>
    <mergeCell ref="C5:O5"/>
  </mergeCells>
  <pageMargins left="0.70866141732283472" right="0.70866141732283472" top="0.74803149606299213" bottom="0.74803149606299213" header="0.31496062992125984" footer="0.31496062992125984"/>
  <pageSetup scale="80" orientation="landscape" cellComments="asDisplayed"/>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PRIMERA INFANCIA</vt:lpstr>
      <vt:lpstr>SRPA</vt:lpstr>
      <vt:lpstr>RESTABLECIMIENTO</vt:lpstr>
      <vt:lpstr>NIÑEZ Y FAMILIA</vt:lpstr>
      <vt:lpstr>FAMILIAS Y COMUNIDADES</vt:lpstr>
      <vt:lpstr>SNBF</vt:lpstr>
      <vt:lpstr>TECNOLOGIA</vt:lpstr>
      <vt:lpstr>'NIÑEZ Y FAMILIA'!Área_de_impresión</vt:lpstr>
      <vt:lpstr>'PRIMERA INFANCIA'!Área_de_impresión</vt:lpstr>
      <vt:lpstr>RESTABLECIMIENTO!Área_de_impresión</vt:lpstr>
      <vt:lpstr>SRPA!Área_de_impresión</vt:lpstr>
      <vt:lpstr>TECNOLOGIA!Área_de_impresión</vt:lpstr>
      <vt:lpstr>SNBF!Títulos_a_imprimir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Yasleydy Carolina Infante Orjuela</dc:creator>
  <cp:lastModifiedBy>Andrea Ospina Patiño</cp:lastModifiedBy>
  <dcterms:created xsi:type="dcterms:W3CDTF">2018-04-23T20:33:29Z</dcterms:created>
  <dcterms:modified xsi:type="dcterms:W3CDTF">2018-05-17T00:08:32Z</dcterms:modified>
</cp:coreProperties>
</file>